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fs\Areas\SGI\1-SGI_IE   Informes - Estadistica\INFORMES\03 Informe Mensual\2018\"/>
    </mc:Choice>
  </mc:AlternateContent>
  <xr:revisionPtr revIDLastSave="0" documentId="13_ncr:1_{FBEE4936-1E33-465D-AD4E-52053AC22A58}" xr6:coauthVersionLast="40" xr6:coauthVersionMax="40" xr10:uidLastSave="{00000000-0000-0000-0000-000000000000}"/>
  <bookViews>
    <workbookView xWindow="0" yWindow="0" windowWidth="25185" windowHeight="10740" tabRatio="712" xr2:uid="{F2B6F377-0267-405F-92D4-AB138E6E385C}"/>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28.ANEXO III - 4" sheetId="50" r:id="rId30"/>
    <sheet name="29.ANEXO III - 5" sheetId="51" r:id="rId31"/>
    <sheet name="30.ANEXO III -6" sheetId="52" r:id="rId32"/>
    <sheet name="31.ANEXOIII - 7" sheetId="53" r:id="rId33"/>
    <sheet name="32.ANEXOIII - 8" sheetId="62" r:id="rId34"/>
    <sheet name="33.ANEXOIII - 9" sheetId="63" r:id="rId35"/>
    <sheet name="Contraportada" sheetId="59" r:id="rId36"/>
  </sheets>
  <definedNames>
    <definedName name="_xlnm._FilterDatabase" localSheetId="7" hidden="1">'6. FP RER'!$T$51:$V$54</definedName>
    <definedName name="_xlnm._FilterDatabase" localSheetId="8" hidden="1">'7. Generacion empresa'!$L$4:$N$61</definedName>
    <definedName name="_xlnm._FilterDatabase" localSheetId="10" hidden="1">'9. Pot. Empresa'!$L$6:$N$62</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generación'!$A$1:$J$59</definedName>
    <definedName name="_xlnm.Print_Area" localSheetId="6">'5. RER'!$A$1:$K$61</definedName>
    <definedName name="_xlnm.Print_Area" localSheetId="7">'6. FP RER'!$A$1:$K$64</definedName>
    <definedName name="_xlnm.Print_Area" localSheetId="8">'7. Generacion empresa'!$A$1:$J$68</definedName>
    <definedName name="_xlnm.Print_Area" localSheetId="10">'9. Pot. Empresa'!$A$1:$J$69</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2" i="46" l="1"/>
  <c r="F31" i="46"/>
  <c r="F30" i="46"/>
  <c r="F29" i="46"/>
  <c r="F28" i="46"/>
  <c r="F27" i="46"/>
  <c r="F26" i="46"/>
  <c r="F25" i="46"/>
  <c r="F24" i="46"/>
  <c r="F23" i="46"/>
  <c r="F22" i="46"/>
  <c r="F21" i="46"/>
  <c r="F20" i="46"/>
  <c r="F19" i="46"/>
  <c r="F18" i="46"/>
  <c r="F17" i="46"/>
  <c r="F16" i="46"/>
  <c r="F15" i="46"/>
  <c r="F14" i="46"/>
  <c r="F13" i="46"/>
  <c r="F12" i="46"/>
  <c r="F11" i="46"/>
  <c r="F10" i="46"/>
  <c r="F9" i="46"/>
  <c r="F7" i="46"/>
  <c r="F6" i="46"/>
  <c r="F5" i="46"/>
  <c r="F70" i="45"/>
  <c r="F69" i="45"/>
  <c r="F68" i="45"/>
  <c r="F67" i="45"/>
  <c r="F66" i="45"/>
  <c r="F65" i="45"/>
  <c r="F64" i="45"/>
  <c r="F63" i="45"/>
  <c r="F62" i="45"/>
  <c r="F61" i="45"/>
  <c r="F60" i="45"/>
  <c r="F59" i="45"/>
  <c r="F58" i="45"/>
  <c r="F57" i="45"/>
  <c r="F56" i="45"/>
  <c r="F55" i="45"/>
  <c r="F54" i="45"/>
  <c r="F53" i="45"/>
  <c r="F52" i="45"/>
  <c r="F51" i="45"/>
  <c r="F50" i="45"/>
  <c r="F49" i="45"/>
  <c r="F48" i="45"/>
  <c r="F47" i="45"/>
  <c r="F46" i="45"/>
  <c r="F45" i="45"/>
  <c r="F44" i="45"/>
  <c r="F43" i="45"/>
  <c r="F42" i="45"/>
  <c r="F41" i="45"/>
  <c r="F40" i="45"/>
  <c r="F39" i="45"/>
  <c r="F38" i="45"/>
  <c r="F37" i="45"/>
  <c r="F36" i="45"/>
  <c r="F35" i="45"/>
  <c r="F34" i="45"/>
  <c r="F33" i="45"/>
  <c r="F32" i="45"/>
  <c r="F31" i="45"/>
  <c r="F30" i="45"/>
  <c r="F29" i="45"/>
  <c r="F28" i="45"/>
  <c r="F27" i="45"/>
  <c r="F26" i="45"/>
  <c r="F25" i="45"/>
  <c r="F24" i="45"/>
  <c r="F23" i="45"/>
  <c r="F22" i="45"/>
  <c r="F21" i="45"/>
  <c r="F20" i="45"/>
  <c r="F19" i="45"/>
  <c r="F18" i="45"/>
  <c r="F17" i="45"/>
  <c r="F16" i="45"/>
  <c r="F15" i="45"/>
  <c r="F8" i="45"/>
  <c r="F7" i="45"/>
  <c r="F6" i="45"/>
  <c r="F5" i="45"/>
  <c r="C49" i="46"/>
  <c r="D49" i="46"/>
  <c r="C50" i="46"/>
  <c r="D50" i="46"/>
  <c r="B47" i="4" l="1"/>
  <c r="A9" i="4"/>
  <c r="G18" i="21" l="1"/>
  <c r="H17" i="21"/>
  <c r="H15" i="21"/>
  <c r="H9" i="21"/>
  <c r="G8" i="21"/>
  <c r="I18" i="6" l="1"/>
  <c r="H18" i="6"/>
  <c r="F8" i="46" l="1"/>
  <c r="F17" i="36"/>
  <c r="F16" i="36"/>
  <c r="F13" i="36"/>
  <c r="F12" i="36"/>
  <c r="A51" i="21"/>
  <c r="I7" i="22"/>
  <c r="H12" i="22"/>
  <c r="A64" i="10" l="1"/>
  <c r="A43" i="10"/>
  <c r="A61" i="9"/>
  <c r="A34" i="9"/>
  <c r="A63" i="8"/>
  <c r="F46" i="46" l="1"/>
  <c r="F45" i="46"/>
  <c r="F44" i="46"/>
  <c r="F43" i="46"/>
  <c r="F42" i="46"/>
  <c r="F41" i="46"/>
  <c r="F40" i="46"/>
  <c r="F39" i="46"/>
  <c r="F38" i="46"/>
  <c r="F37" i="46"/>
  <c r="F36" i="46"/>
  <c r="F35" i="46"/>
  <c r="F34" i="46"/>
  <c r="F33" i="46"/>
  <c r="F14" i="45"/>
  <c r="F13" i="45"/>
  <c r="F12" i="45"/>
  <c r="F11" i="45"/>
  <c r="F10" i="45"/>
  <c r="F9" i="45"/>
  <c r="C62" i="11" l="1"/>
  <c r="B62" i="11"/>
  <c r="G7" i="21" l="1"/>
  <c r="I10" i="22" l="1"/>
  <c r="B49" i="4" l="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1"/>
  <c r="F39" i="38" l="1"/>
  <c r="E19" i="21" l="1"/>
  <c r="F19" i="21"/>
  <c r="D19" i="21"/>
  <c r="M25" i="6" l="1"/>
  <c r="M22" i="6"/>
  <c r="F2" i="38" l="1"/>
  <c r="I11" i="22" l="1"/>
  <c r="H12" i="7" l="1"/>
  <c r="G39" i="38" l="1"/>
  <c r="I9" i="22" l="1"/>
  <c r="I8" i="22"/>
  <c r="D58" i="11"/>
  <c r="D57" i="11"/>
  <c r="D56" i="11"/>
  <c r="D55" i="11"/>
  <c r="D54" i="11"/>
  <c r="D53" i="11"/>
  <c r="D52" i="11"/>
  <c r="D51" i="11"/>
  <c r="D50" i="11"/>
  <c r="D49" i="11"/>
  <c r="D48" i="11"/>
  <c r="D47" i="11"/>
  <c r="D46" i="11"/>
  <c r="D45" i="11"/>
  <c r="B14" i="12"/>
  <c r="B11" i="9"/>
  <c r="C11" i="9"/>
  <c r="D11" i="9"/>
  <c r="E11" i="9"/>
  <c r="J12" i="22" l="1"/>
  <c r="F9" i="8" l="1"/>
  <c r="C29" i="14" l="1"/>
  <c r="G19" i="21" l="1"/>
  <c r="C63" i="13"/>
  <c r="B63" i="13"/>
  <c r="N29" i="18" l="1"/>
  <c r="N28" i="18"/>
  <c r="N27" i="18"/>
  <c r="N26" i="18"/>
  <c r="N25" i="18"/>
  <c r="N24" i="18"/>
  <c r="N23" i="18"/>
  <c r="N20" i="18"/>
  <c r="N19" i="18"/>
  <c r="N18" i="18"/>
  <c r="N17" i="18"/>
  <c r="N16" i="18"/>
  <c r="N15" i="18"/>
  <c r="N14" i="18"/>
  <c r="N12" i="18"/>
  <c r="N11" i="18"/>
  <c r="N10" i="18"/>
  <c r="N9" i="18"/>
  <c r="N8" i="18"/>
  <c r="B12" i="22" l="1"/>
  <c r="H47" i="4" l="1"/>
  <c r="D59" i="11" l="1"/>
  <c r="D60" i="11"/>
  <c r="B36" i="6" l="1"/>
  <c r="M23" i="6"/>
  <c r="A53" i="22" l="1"/>
  <c r="B58" i="18"/>
  <c r="B40" i="18"/>
  <c r="B21" i="18"/>
  <c r="A58" i="12"/>
  <c r="F64" i="13"/>
  <c r="M21" i="6" l="1"/>
  <c r="B18" i="12" l="1"/>
  <c r="C18" i="12"/>
  <c r="D18" i="12"/>
  <c r="E18" i="12"/>
  <c r="G18" i="12"/>
  <c r="H18" i="12"/>
  <c r="J18" i="12"/>
  <c r="H7" i="21" l="1"/>
  <c r="F43" i="6" l="1"/>
  <c r="F45" i="6"/>
  <c r="F11" i="14" l="1"/>
  <c r="F48" i="46" l="1"/>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5" i="36"/>
  <c r="F14" i="36"/>
  <c r="F11" i="36"/>
  <c r="F10" i="36"/>
  <c r="F9" i="36"/>
  <c r="F8" i="36"/>
  <c r="F7" i="36"/>
  <c r="F6" i="36"/>
  <c r="F44" i="6" l="1"/>
  <c r="F42" i="6"/>
  <c r="J12" i="7" l="1"/>
  <c r="A58" i="7"/>
  <c r="E41" i="6"/>
  <c r="E63" i="11" l="1"/>
  <c r="A63" i="11"/>
  <c r="C45" i="10"/>
  <c r="D3" i="36" l="1"/>
  <c r="D2" i="45" s="1"/>
  <c r="D2" i="46" s="1"/>
  <c r="C3" i="36"/>
  <c r="C2" i="45" s="1"/>
  <c r="C2" i="46" s="1"/>
  <c r="F2" i="37"/>
  <c r="F3" i="23"/>
  <c r="C2" i="23"/>
  <c r="C1" i="37" s="1"/>
  <c r="C1" i="38" s="1"/>
  <c r="A38" i="22"/>
  <c r="E17" i="22"/>
  <c r="A17" i="22"/>
  <c r="A13" i="22"/>
  <c r="A20" i="21"/>
  <c r="F6" i="21"/>
  <c r="E6" i="21"/>
  <c r="D6" i="21"/>
  <c r="B47" i="18"/>
  <c r="B28" i="18"/>
  <c r="B10" i="18"/>
  <c r="C31" i="16"/>
  <c r="E6" i="16"/>
  <c r="D6" i="16"/>
  <c r="A64" i="13"/>
  <c r="B3" i="13"/>
  <c r="B5" i="11"/>
  <c r="C5" i="11" s="1"/>
  <c r="B4" i="11"/>
  <c r="G6" i="7"/>
  <c r="G4" i="8" s="1"/>
  <c r="G4" i="9" s="1"/>
  <c r="D7" i="7"/>
  <c r="E7" i="7" s="1"/>
  <c r="A58" i="6"/>
  <c r="B47" i="6"/>
  <c r="A19" i="6"/>
  <c r="D5" i="8" l="1"/>
  <c r="C7" i="7"/>
  <c r="B7" i="7" s="1"/>
  <c r="B5" i="8" s="1"/>
  <c r="E4" i="46"/>
  <c r="D4" i="46"/>
  <c r="C4" i="46"/>
  <c r="E3" i="46"/>
  <c r="D3" i="46"/>
  <c r="C3" i="46"/>
  <c r="E4" i="45"/>
  <c r="D4" i="45"/>
  <c r="C4" i="45"/>
  <c r="E3" i="45"/>
  <c r="D3" i="45"/>
  <c r="C3" i="45"/>
  <c r="E5" i="36"/>
  <c r="E4" i="36"/>
  <c r="D4" i="36"/>
  <c r="D5" i="36"/>
  <c r="C5" i="36"/>
  <c r="C4" i="36"/>
  <c r="D63" i="13" l="1"/>
  <c r="C6" i="13"/>
  <c r="B6" i="13"/>
  <c r="C5" i="13"/>
  <c r="B5" i="13"/>
  <c r="C5" i="8" l="1"/>
  <c r="C5" i="9" s="1"/>
  <c r="C7" i="12" s="1"/>
  <c r="D5" i="9"/>
  <c r="D7" i="12" s="1"/>
  <c r="B5" i="9"/>
  <c r="B7" i="12" s="1"/>
  <c r="E19" i="8"/>
  <c r="D19" i="8"/>
  <c r="C19" i="8"/>
  <c r="B19" i="8"/>
  <c r="J23" i="8"/>
  <c r="E23" i="8"/>
  <c r="D23" i="8"/>
  <c r="C23" i="8"/>
  <c r="B23" i="8"/>
  <c r="K22" i="8"/>
  <c r="F22" i="8"/>
  <c r="K21" i="8"/>
  <c r="I21" i="8"/>
  <c r="F21" i="8"/>
  <c r="F8" i="8"/>
  <c r="A2" i="8"/>
  <c r="A4" i="7"/>
  <c r="J16" i="7"/>
  <c r="H16" i="7"/>
  <c r="G16" i="7"/>
  <c r="C16" i="7"/>
  <c r="D16" i="7"/>
  <c r="E16" i="7"/>
  <c r="B16" i="7"/>
  <c r="D41" i="6"/>
  <c r="E46" i="6"/>
  <c r="D46" i="6"/>
  <c r="F39" i="9" l="1"/>
  <c r="F46" i="6"/>
  <c r="B12" i="9"/>
  <c r="G23" i="8"/>
  <c r="H23" i="8"/>
  <c r="I22" i="8"/>
  <c r="I20" i="4" l="1"/>
  <c r="C20" i="4"/>
  <c r="C3" i="4"/>
  <c r="G12" i="22"/>
  <c r="F12" i="22"/>
  <c r="E12" i="22"/>
  <c r="D12" i="22"/>
  <c r="C12" i="22"/>
  <c r="H19" i="21"/>
  <c r="F30" i="16"/>
  <c r="F29" i="16"/>
  <c r="F28" i="16"/>
  <c r="F27" i="16"/>
  <c r="F26" i="16"/>
  <c r="F25" i="16"/>
  <c r="F24" i="16"/>
  <c r="F23" i="16"/>
  <c r="F22" i="16"/>
  <c r="F21" i="16"/>
  <c r="F20" i="16"/>
  <c r="F19" i="16"/>
  <c r="F18" i="16"/>
  <c r="F17" i="16"/>
  <c r="F16" i="16"/>
  <c r="F15" i="16"/>
  <c r="F14" i="16"/>
  <c r="F13" i="16"/>
  <c r="F12" i="16"/>
  <c r="F11" i="16"/>
  <c r="F10" i="16"/>
  <c r="F9" i="16"/>
  <c r="F8" i="16"/>
  <c r="F7" i="16"/>
  <c r="F28" i="14"/>
  <c r="F27" i="14"/>
  <c r="F26" i="14"/>
  <c r="F25" i="14"/>
  <c r="F24" i="14"/>
  <c r="F23" i="14"/>
  <c r="F22" i="14"/>
  <c r="F20" i="14"/>
  <c r="F19" i="14"/>
  <c r="F18" i="14"/>
  <c r="F17" i="14"/>
  <c r="F16" i="14"/>
  <c r="F15" i="14"/>
  <c r="F14" i="14"/>
  <c r="F13" i="14"/>
  <c r="F12" i="14"/>
  <c r="F10" i="14"/>
  <c r="F9" i="14"/>
  <c r="F8" i="14"/>
  <c r="F7" i="14"/>
  <c r="K16" i="12"/>
  <c r="I16" i="12"/>
  <c r="K13" i="12"/>
  <c r="I13" i="12"/>
  <c r="F13" i="12"/>
  <c r="K12" i="12"/>
  <c r="I12" i="12"/>
  <c r="F12" i="12"/>
  <c r="K11" i="12"/>
  <c r="I11" i="12"/>
  <c r="F11" i="12"/>
  <c r="K10" i="12"/>
  <c r="I10" i="12"/>
  <c r="D14" i="12"/>
  <c r="D20" i="12" s="1"/>
  <c r="C14" i="12"/>
  <c r="C20" i="12" s="1"/>
  <c r="B20" i="12"/>
  <c r="D44" i="11"/>
  <c r="D43" i="11"/>
  <c r="D42" i="11"/>
  <c r="D41" i="11"/>
  <c r="D40" i="11"/>
  <c r="D39" i="11"/>
  <c r="D38" i="11"/>
  <c r="D37" i="11"/>
  <c r="D36"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K10" i="9"/>
  <c r="I10" i="9"/>
  <c r="F10" i="9"/>
  <c r="K9" i="9"/>
  <c r="I9" i="9"/>
  <c r="F9" i="9"/>
  <c r="K8" i="9"/>
  <c r="I8" i="9"/>
  <c r="F8" i="9"/>
  <c r="I7" i="9"/>
  <c r="F7" i="9"/>
  <c r="K6" i="9"/>
  <c r="F6" i="9"/>
  <c r="K18" i="8"/>
  <c r="I18" i="8"/>
  <c r="F18" i="8"/>
  <c r="K17" i="8"/>
  <c r="I17" i="8"/>
  <c r="F17" i="8"/>
  <c r="K16" i="8"/>
  <c r="I16" i="8"/>
  <c r="F16" i="8"/>
  <c r="K15" i="8"/>
  <c r="I15" i="8"/>
  <c r="F15" i="8"/>
  <c r="K14" i="8"/>
  <c r="I14" i="8"/>
  <c r="F14" i="8"/>
  <c r="K13" i="8"/>
  <c r="I13" i="8"/>
  <c r="F13" i="8"/>
  <c r="K12" i="8"/>
  <c r="I12" i="8"/>
  <c r="F12" i="8"/>
  <c r="K11" i="8"/>
  <c r="I11" i="8"/>
  <c r="F11" i="8"/>
  <c r="K10" i="8"/>
  <c r="I10" i="8"/>
  <c r="F10" i="8"/>
  <c r="K9" i="8"/>
  <c r="I9" i="8"/>
  <c r="K8" i="8"/>
  <c r="I8" i="8"/>
  <c r="K7" i="8"/>
  <c r="I7" i="8"/>
  <c r="K6" i="8"/>
  <c r="I6" i="8"/>
  <c r="F6" i="8"/>
  <c r="K15" i="7"/>
  <c r="I15" i="7"/>
  <c r="F15" i="7"/>
  <c r="K13" i="7"/>
  <c r="K11" i="7"/>
  <c r="I11" i="7"/>
  <c r="F11" i="7"/>
  <c r="K10" i="7"/>
  <c r="I10" i="7"/>
  <c r="F10" i="7"/>
  <c r="K9" i="7"/>
  <c r="I9" i="7"/>
  <c r="F9" i="7"/>
  <c r="K8" i="7"/>
  <c r="I8" i="7"/>
  <c r="F8" i="7"/>
  <c r="I12" i="22" l="1"/>
  <c r="F17" i="12"/>
  <c r="I17" i="12"/>
  <c r="K18" i="12"/>
  <c r="E14" i="12"/>
  <c r="G14" i="12"/>
  <c r="G20" i="12" s="1"/>
  <c r="H14" i="12"/>
  <c r="H20" i="12" s="1"/>
  <c r="F16" i="12"/>
  <c r="J14" i="12"/>
  <c r="J20" i="12" s="1"/>
  <c r="F10" i="12"/>
  <c r="K17" i="12"/>
  <c r="H11" i="9"/>
  <c r="E12" i="9"/>
  <c r="G11" i="9"/>
  <c r="C12" i="9"/>
  <c r="J11" i="9"/>
  <c r="K7" i="9"/>
  <c r="I6" i="9"/>
  <c r="F19" i="8"/>
  <c r="G19" i="8"/>
  <c r="F7" i="8"/>
  <c r="H19" i="8"/>
  <c r="J19" i="8"/>
  <c r="G12" i="7"/>
  <c r="I12" i="7" s="1"/>
  <c r="C12" i="7"/>
  <c r="B12" i="7"/>
  <c r="D12" i="7"/>
  <c r="I14" i="7"/>
  <c r="E5" i="8"/>
  <c r="E5" i="9" s="1"/>
  <c r="E7" i="12" s="1"/>
  <c r="F14" i="7"/>
  <c r="E12" i="7"/>
  <c r="K14" i="7"/>
  <c r="I20" i="12" l="1"/>
  <c r="K20" i="12"/>
  <c r="F40" i="9"/>
  <c r="M39" i="9" s="1"/>
  <c r="D12" i="9"/>
  <c r="F14" i="12"/>
  <c r="E20" i="12"/>
  <c r="F20" i="12" s="1"/>
  <c r="F12" i="7"/>
  <c r="K19" i="8"/>
  <c r="J12" i="9"/>
  <c r="G12" i="9"/>
  <c r="K12" i="7"/>
  <c r="I11" i="9"/>
  <c r="H12" i="9"/>
  <c r="I18" i="12"/>
  <c r="I19" i="8"/>
  <c r="K14" i="12"/>
  <c r="I14" i="12"/>
  <c r="F11" i="9"/>
  <c r="K11" i="9"/>
</calcChain>
</file>

<file path=xl/sharedStrings.xml><?xml version="1.0" encoding="utf-8"?>
<sst xmlns="http://schemas.openxmlformats.org/spreadsheetml/2006/main" count="1782" uniqueCount="845">
  <si>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</si>
  <si>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</si>
  <si>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</si>
  <si>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</si>
  <si>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</si>
  <si>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</si>
  <si>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</si>
  <si>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</si>
  <si>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</si>
  <si>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</si>
  <si>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</si>
  <si>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</si>
  <si>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</si>
  <si>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</si>
  <si>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</si>
  <si>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</si>
  <si>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</si>
  <si>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</si>
  <si>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</si>
  <si>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</si>
  <si>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</si>
  <si>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</si>
  <si>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</si>
  <si>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</si>
  <si>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</si>
  <si>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</si>
  <si>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</si>
  <si>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</si>
  <si>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</si>
  <si>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</si>
  <si>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</si>
  <si>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</si>
  <si>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</si>
  <si>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</si>
  <si>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</si>
  <si>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</si>
  <si>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Var (%)
2017/2016</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</si>
  <si>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</si>
  <si>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</si>
  <si>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</si>
  <si>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</si>
  <si>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</si>
  <si>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</si>
  <si>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</si>
  <si>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</si>
  <si>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</si>
  <si>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</si>
  <si>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</si>
  <si>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</si>
  <si>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</si>
  <si>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</si>
  <si>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</si>
  <si>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</si>
  <si>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</si>
  <si>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</si>
  <si>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</si>
  <si>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</si>
  <si>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</si>
  <si>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</si>
  <si>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</si>
  <si>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</si>
  <si>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</si>
  <si>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</si>
  <si>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</si>
  <si>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</si>
  <si>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</si>
  <si>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</si>
  <si>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</si>
  <si>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</si>
  <si>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</si>
  <si>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</si>
  <si>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</si>
  <si>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</si>
  <si>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</si>
  <si>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</si>
  <si>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</si>
  <si>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</si>
  <si>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</si>
  <si>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</si>
  <si>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EOLICA</t>
  </si>
  <si>
    <t>C.E. CUPISNIQUE</t>
  </si>
  <si>
    <t>C.E. MARCONA</t>
  </si>
  <si>
    <t>C.E. TALARA</t>
  </si>
  <si>
    <t>SOLAR</t>
  </si>
  <si>
    <t>C.S. MOQUEGUA FV</t>
  </si>
  <si>
    <t>C.S. RUBI</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</si>
  <si>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</si>
  <si>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</si>
  <si>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</si>
  <si>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</si>
  <si>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</si>
  <si>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</si>
  <si>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</si>
  <si>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</si>
  <si>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</si>
  <si>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</si>
  <si>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</si>
  <si>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</si>
  <si>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</si>
  <si>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</si>
  <si>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</si>
  <si>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</si>
  <si>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</si>
  <si>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</si>
  <si>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</si>
  <si>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</si>
  <si>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</si>
  <si>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</si>
  <si>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</si>
  <si>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</si>
  <si>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</si>
  <si>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</si>
  <si>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</si>
  <si>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</si>
  <si>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</si>
  <si>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</si>
  <si>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</si>
  <si>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</si>
  <si>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</si>
  <si>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</si>
  <si>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</si>
  <si>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</si>
  <si>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</si>
  <si>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ELECTRICA SANTA ROSA</t>
  </si>
  <si>
    <t>SHOUGESA</t>
  </si>
  <si>
    <t>AGUA AZUL</t>
  </si>
  <si>
    <t>AGROAURORA</t>
  </si>
  <si>
    <t>RIO BAÑOS</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</si>
  <si>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</si>
  <si>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</si>
  <si>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</si>
  <si>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</si>
  <si>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</si>
  <si>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</si>
  <si>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</si>
  <si>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</si>
  <si>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</si>
  <si>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</si>
  <si>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</si>
  <si>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</si>
  <si>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</si>
  <si>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</si>
  <si>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</si>
  <si>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</si>
  <si>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</si>
  <si>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</si>
  <si>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Paron (ORAZUL)</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</si>
  <si>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</si>
  <si>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</si>
  <si>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</si>
  <si>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</si>
  <si>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</si>
  <si>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</si>
  <si>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</si>
  <si>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</si>
  <si>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</si>
  <si>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</si>
  <si>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</si>
  <si>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</si>
  <si>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</si>
  <si>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</si>
  <si>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</si>
  <si>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</si>
  <si>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</si>
  <si>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</si>
  <si>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</si>
  <si>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</si>
  <si>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</si>
  <si>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</si>
  <si>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</si>
  <si>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</si>
  <si>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</si>
  <si>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</si>
  <si>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</si>
  <si>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</si>
  <si>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</si>
  <si>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</si>
  <si>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</si>
  <si>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</si>
  <si>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</si>
  <si>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</si>
  <si>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CHAVARRIA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</si>
  <si>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</si>
  <si>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</si>
  <si>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</si>
  <si>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</si>
  <si>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</si>
  <si>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</si>
  <si>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</si>
  <si>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</si>
  <si>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</si>
  <si>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</si>
  <si>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</si>
  <si>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</si>
  <si>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</si>
  <si>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</si>
  <si>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</si>
  <si>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Var. (2017/2016)</t>
  </si>
  <si>
    <t>SUR</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</si>
  <si>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</si>
  <si>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</si>
  <si>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</si>
  <si>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</si>
  <si>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</si>
  <si>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</si>
  <si>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</si>
  <si>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</si>
  <si>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</si>
  <si>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</si>
  <si>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</si>
  <si>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</si>
  <si>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</si>
  <si>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</si>
  <si>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</si>
  <si>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</si>
  <si>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</si>
  <si>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</si>
  <si>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</si>
  <si>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</si>
  <si>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</si>
  <si>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</si>
  <si>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</si>
  <si>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</si>
  <si>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</si>
  <si>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</si>
  <si>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</si>
  <si>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</si>
  <si>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</si>
  <si>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</si>
  <si>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</si>
  <si>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t>2.1.  INGRESO EN OPERACIÓN COMERCIAL AL SEIN</t>
  </si>
  <si>
    <t>ENEL GREEN PERU</t>
  </si>
  <si>
    <t>C.S. Rubí</t>
  </si>
  <si>
    <t>30.01.2018</t>
  </si>
  <si>
    <t>HIDROELÉCTRICA</t>
  </si>
  <si>
    <t>TERMOELÉCTRICA</t>
  </si>
  <si>
    <t>EÓLICA</t>
  </si>
  <si>
    <t>fotovoltaica</t>
  </si>
  <si>
    <t>Tensión  
(kV)</t>
  </si>
  <si>
    <t>Operación Comercial</t>
  </si>
  <si>
    <t>Central Solar</t>
  </si>
  <si>
    <t>POTENCIA INSTALADA (MW)</t>
  </si>
  <si>
    <t>Potencia Instalada (MW)</t>
  </si>
  <si>
    <t>560 880 
Módulos</t>
  </si>
  <si>
    <t>VARIACIÓN
 (%)</t>
  </si>
  <si>
    <t>2.1. Ingreso en Operación Comercial al SEIN</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</si>
  <si>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</si>
  <si>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</si>
  <si>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</si>
  <si>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</si>
  <si>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</si>
  <si>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</si>
  <si>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</si>
  <si>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</si>
  <si>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</si>
  <si>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</si>
  <si>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</si>
  <si>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</si>
  <si>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</si>
  <si>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</si>
  <si>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BIOMASA</t>
  </si>
  <si>
    <t>3.4. FACTOR DE PLANTA DE LAS CENTRALES RER DEL SEIN</t>
  </si>
  <si>
    <t>3.5. PARTICIPACIÓN DE LA PRODUCCIÓN (GWh) POR EMPRESAS INTEGRANTES</t>
  </si>
  <si>
    <t>CERRO VERDE</t>
  </si>
  <si>
    <t>EMGE HUALLAGA</t>
  </si>
  <si>
    <t>EMGE HUANZA</t>
  </si>
  <si>
    <t>EMGE JUNÍN</t>
  </si>
  <si>
    <t>FENIX POWER</t>
  </si>
  <si>
    <t>HUAURA POWER</t>
  </si>
  <si>
    <t>ORAZUL ENERGY PERÚ</t>
  </si>
  <si>
    <t>P.E. MARCONA</t>
  </si>
  <si>
    <t>PLANTA  ETEN</t>
  </si>
  <si>
    <t>SAMAY I</t>
  </si>
  <si>
    <t>SANTA CRUZ</t>
  </si>
  <si>
    <t>Empresa Integrante  (GWh)</t>
  </si>
  <si>
    <t>Variación 2018/2017 (GWh)</t>
  </si>
  <si>
    <t>4. MÁXIMA POTENCIA COINCIDENTE A NIVEL DE GENERACIÓN EN EL SEIN (MW)</t>
  </si>
  <si>
    <t>Total Máxima Potencia</t>
  </si>
  <si>
    <t>Máxima Potencia Anual</t>
  </si>
  <si>
    <t>Últimos 3 meses</t>
  </si>
  <si>
    <t>EMPRESA</t>
  </si>
  <si>
    <t>Variación 2018/2017 (MW)</t>
  </si>
  <si>
    <t>4.2. PARTICIPACIÓN DE LAS EMPRESAS INTEGRANTES EN LA MÁXIMA POTENCIA COINCIDENTE (MW)</t>
  </si>
  <si>
    <t>5. HIDROLOGÍA PARA LA OPERACIÓN DEL SEIN</t>
  </si>
  <si>
    <t>5.1. VOLÚMEN UTIL DE LOS EMBALSES Y LAGUNAS (Millones de m3)</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</si>
  <si>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</si>
  <si>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</si>
  <si>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</si>
  <si>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</si>
  <si>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</si>
  <si>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</si>
  <si>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</si>
  <si>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</si>
  <si>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</si>
  <si>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</si>
  <si>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</si>
  <si>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</si>
  <si>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</si>
  <si>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</si>
  <si>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</si>
  <si>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</si>
  <si>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</si>
  <si>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</si>
  <si>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</si>
  <si>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</si>
  <si>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</si>
  <si>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</si>
  <si>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</si>
  <si>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</si>
  <si>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</si>
  <si>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</si>
  <si>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</si>
  <si>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</si>
  <si>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</si>
  <si>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</si>
  <si>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</si>
  <si>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</si>
  <si>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</si>
  <si>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</si>
  <si>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</si>
  <si>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</si>
  <si>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</si>
  <si>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</si>
  <si>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</si>
  <si>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</si>
  <si>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</si>
  <si>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</si>
  <si>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</si>
  <si>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</si>
  <si>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</si>
  <si>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</si>
  <si>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</si>
  <si>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</si>
  <si>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</si>
  <si>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</si>
  <si>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</si>
  <si>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</si>
  <si>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</si>
  <si>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</si>
  <si>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</si>
  <si>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SANTA ROSA Total</t>
  </si>
  <si>
    <t>ELECTRICA YANAPAMPA Total</t>
  </si>
  <si>
    <t>C.H. MANTARO</t>
  </si>
  <si>
    <t>C.H. RESTITUCION</t>
  </si>
  <si>
    <t>C.T. TUMBES</t>
  </si>
  <si>
    <t>ELECTROPERU Total</t>
  </si>
  <si>
    <t>C.H. CHAGLLA</t>
  </si>
  <si>
    <t>P.C.H CHAGLLA</t>
  </si>
  <si>
    <t>EMGE HUALLAGA Total</t>
  </si>
  <si>
    <t>C.H. HUANZA</t>
  </si>
  <si>
    <t>EMGE HUANZA Total</t>
  </si>
  <si>
    <t>EMGE JUNÍN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</si>
  <si>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</si>
  <si>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</si>
  <si>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</si>
  <si>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</si>
  <si>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</si>
  <si>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</si>
  <si>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</si>
  <si>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</si>
  <si>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</si>
  <si>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</si>
  <si>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</si>
  <si>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</si>
  <si>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</si>
  <si>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</si>
  <si>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</si>
  <si>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</si>
  <si>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</si>
  <si>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</si>
  <si>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</si>
  <si>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</si>
  <si>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</si>
  <si>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</si>
  <si>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</si>
  <si>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</si>
  <si>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</si>
  <si>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</si>
  <si>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</si>
  <si>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</si>
  <si>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</si>
  <si>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</si>
  <si>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</si>
  <si>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</si>
  <si>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</si>
  <si>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</si>
  <si>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</si>
  <si>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</si>
  <si>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</si>
  <si>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</si>
  <si>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</si>
  <si>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</si>
  <si>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</si>
  <si>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</si>
  <si>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</si>
  <si>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</si>
  <si>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</si>
  <si>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</si>
  <si>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</si>
  <si>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</si>
  <si>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</si>
  <si>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</si>
  <si>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</si>
  <si>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</si>
  <si>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</si>
  <si>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</si>
  <si>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</si>
  <si>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SANTA CRUZ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</si>
  <si>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</si>
  <si>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</si>
  <si>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</si>
  <si>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</si>
  <si>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</si>
  <si>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</si>
  <si>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</si>
  <si>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</si>
  <si>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</si>
  <si>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</si>
  <si>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</si>
  <si>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</si>
  <si>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</si>
  <si>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</si>
  <si>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</si>
  <si>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</si>
  <si>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</si>
  <si>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</si>
  <si>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</si>
  <si>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</si>
  <si>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</si>
  <si>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</si>
  <si>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 xml:space="preserve">TOTAL GENERACIÓN </t>
  </si>
  <si>
    <t>IMPORTACIÓN</t>
  </si>
  <si>
    <t>EXPORTACIÓN</t>
  </si>
  <si>
    <t>(*) Se denomina RER a los Recursos Energéticos Renovables tales como biomasa, eólica, solar, geotérmica, mareomotriz e hidráulicas cuya capacidad instalada no sobrepasa de los 20 MW, según D.L. N° 1002</t>
  </si>
  <si>
    <t>Variación</t>
  </si>
  <si>
    <t>%</t>
  </si>
  <si>
    <t>ECELIM Total</t>
  </si>
  <si>
    <t>C.T. ILO 1</t>
  </si>
  <si>
    <t>C.T. TAPARACHI</t>
  </si>
  <si>
    <t>C.H. CHANCAY</t>
  </si>
  <si>
    <t>2018 / 2017</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</si>
  <si>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</si>
  <si>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</si>
  <si>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</si>
  <si>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</si>
  <si>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</si>
  <si>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</si>
  <si>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</si>
  <si>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</si>
  <si>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</si>
  <si>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</si>
  <si>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</si>
  <si>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</si>
  <si>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</si>
  <si>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</si>
  <si>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</si>
  <si>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</si>
  <si>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</si>
  <si>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ELECTRO PUNO</t>
  </si>
  <si>
    <t>HIDRANDINA</t>
  </si>
  <si>
    <t>RED DE ENERGIA DEL PERU</t>
  </si>
  <si>
    <t>2. MODIFICACION DE LA OFERTA DE GENERACIÓN ELÉCTRICA DEL SEIN EN EL 2018</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</si>
  <si>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</si>
  <si>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</si>
  <si>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</si>
  <si>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</si>
  <si>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</si>
  <si>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</si>
  <si>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</si>
  <si>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</si>
  <si>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</si>
  <si>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</si>
  <si>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</si>
  <si>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</si>
  <si>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</si>
  <si>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</si>
  <si>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5.2. EVOLUCIÓN DE VOLUMENES DE LOS EMBALSES Y LAGUNAS</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</si>
  <si>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</si>
  <si>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</si>
  <si>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</si>
  <si>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</si>
  <si>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</si>
  <si>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</si>
  <si>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</si>
  <si>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</si>
  <si>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</si>
  <si>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7.1. HORAS DE CONGESTION POR ÁREA OPERATIVA</t>
  </si>
  <si>
    <t>4. MÁXIMA POTENCIA COINCIDENTE A NIVEL DE GENERACIÓN EN EL SEIN</t>
  </si>
  <si>
    <t>3. PRODUCCIÓN DE ENERGÍA ELÉCTRICA EN EL SEIN</t>
  </si>
  <si>
    <t>4.1 Máxima Potencia Coincidente Por tipo de generación</t>
  </si>
  <si>
    <t>4.2. Participación por Empresas Integrantes en la máxima potencia conincidente</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</si>
  <si>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</si>
  <si>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</si>
  <si>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</si>
  <si>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</si>
  <si>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</si>
  <si>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</si>
  <si>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 Máxima Potencia calculado durante los periodos de hora punta acorde al PR-30 y PR-43, la misma que incluye la importación desde Ecuador.</t>
  </si>
  <si>
    <t>1. RESUMEN</t>
  </si>
  <si>
    <t>Var. (2018/2017)</t>
  </si>
  <si>
    <t>SANTA ANA</t>
  </si>
  <si>
    <t>BIOCOMBUSTIBLE</t>
  </si>
  <si>
    <t>SANTA ANA Total</t>
  </si>
  <si>
    <t>TOTAL MÁXIMA POTENCIA COINCIDENTE</t>
  </si>
  <si>
    <t>Cuadro N°7 : Máxima potencia coincidente (MW) por tipo de generación en el SEIN.</t>
  </si>
  <si>
    <t>LUZ DEL SUR / INLAND Total</t>
  </si>
  <si>
    <t>25.03.2018</t>
  </si>
  <si>
    <t>C.T. Sto Domingo de los Olleros</t>
  </si>
  <si>
    <t>19:30</t>
  </si>
  <si>
    <t>23:00</t>
  </si>
  <si>
    <t>19:45</t>
  </si>
  <si>
    <t>11:45</t>
  </si>
  <si>
    <t>19:00</t>
  </si>
  <si>
    <t>11:30</t>
  </si>
  <si>
    <t xml:space="preserve">SANTA ANA </t>
  </si>
  <si>
    <t>C.H. RENOVANDES H1</t>
  </si>
  <si>
    <t>C.S. INTIPAMPA</t>
  </si>
  <si>
    <t>C.H. Renovandes H1</t>
  </si>
  <si>
    <t>C.S. Intipampa</t>
  </si>
  <si>
    <t>138 120 
Módulos</t>
  </si>
  <si>
    <t>31.03.2018</t>
  </si>
  <si>
    <t>20.03.2018</t>
  </si>
  <si>
    <t>G1</t>
  </si>
  <si>
    <t>Turbina Pelton</t>
  </si>
  <si>
    <t>Central Hidroeléctrica</t>
  </si>
  <si>
    <t>CELEPSA RENOVABLES Total</t>
  </si>
  <si>
    <t>(2) Valor referido a la potencia instalada de la Turbina de vapor de la C.T. Sto. Domingo de los Olleros.</t>
  </si>
  <si>
    <t xml:space="preserve">(3) Valor de 103,95 MW corresponde al aumento de potencia efectiva de la central Sto. Domigo de los Olleros debido al ingreso de la Turbina de Vapor, el valor de la potencia efectiva del modo ciclo combinado (TG+TV) es de 305,32 MW. </t>
  </si>
  <si>
    <t>Gráfico N°13: Evolución semanal del volumen de las lagunas de ENEL durante los años 2016 - 2018</t>
  </si>
  <si>
    <t>Gráfico N°14: Evolución semanal del volumen del lago JUNÍN durante los años 2016 - 2018</t>
  </si>
  <si>
    <t>Gráfico N°15: Evolución semanal del volumen de los embalses de EGASA durante los años 2016 - 2018.</t>
  </si>
  <si>
    <t>Gráfico N°24: Porcentaje de participación por tipo de causa en el número de fallas.</t>
  </si>
  <si>
    <t>Gráfico N°25: Comparación en el número de fallas por tipo de equipo.</t>
  </si>
  <si>
    <t>TV</t>
  </si>
  <si>
    <t xml:space="preserve">(*) Valor de 103,95 MW corresponde al aumento de potencia efectiva de la central Sto. Domigo de los Olleros debido al ingreso de la Turbina de Vapor, el valor de la potencia efectiva del modo ciclo combinado (TG+TV) es de 305,32 MW. </t>
  </si>
  <si>
    <t>4 eventos corresponde a rechazo manual de carga en la S.S.E.E. Pucallpa por deficit de generación (74,15 MWh)</t>
  </si>
  <si>
    <t>18:45</t>
  </si>
  <si>
    <t xml:space="preserve">Potencia Efectiva  (MW) </t>
  </si>
  <si>
    <t>C.E. WAYRA I</t>
  </si>
  <si>
    <t>(1)  A partir del 29.09.2017 la C.H. Cerro del Águila pasa a ser propiedad de la empresa Kallpa Generación S.A.</t>
  </si>
  <si>
    <t>19:15</t>
  </si>
  <si>
    <t>(*) A partir del 29.09.2017 la C.H. Cerro del Águila pasa a ser propiedad de la empresa Kallpa Generación S.A.</t>
  </si>
  <si>
    <t>KALLPA (*)</t>
  </si>
  <si>
    <t>ENLACE CENTRO - SUR</t>
  </si>
  <si>
    <t>eólica</t>
  </si>
  <si>
    <t>aerogenerador</t>
  </si>
  <si>
    <t>C.E. Wayra I</t>
  </si>
  <si>
    <t>42 aerogeneradores</t>
  </si>
  <si>
    <t>19.05.2018</t>
  </si>
  <si>
    <t>(1) El valor de potencias efectivas de la C.S. Rubí, C.S. Intipampa y C.E. Wayra I corresponden a la potencia instalada nominal declarada en la fecha de ingreso de operación comercial.</t>
  </si>
  <si>
    <t>Central Eólica</t>
  </si>
  <si>
    <t>Gráfico N°19: Evolución del promedio semanal de caudales de las cuencas CHILI, ARICOTA, VILCANOTA Y SAN GABÁN en los años 2016 - 2018.</t>
  </si>
  <si>
    <t>Gráfico N°18: Evolución del promedio semanal de caudales de los ríos MANTARO, TULUMAYO y TARMA  en los años 2016 - 2018.</t>
  </si>
  <si>
    <t>Gráfico N°17: Evolución del promedio semanal de caudales de los ríos RÍMAC y SANTA EULALIA en los años 2016 - 2018.</t>
  </si>
  <si>
    <t>Gráfico N°16: Evolución del promedio semanal de caudales de los ríos SANTA, CHANCAY y PATIVILCA en los años 2016 - 2018.</t>
  </si>
  <si>
    <t>(***) La empresa LUZ DEL SUR S.A.A. Transfiere la titularidad de sus instalaciones de generación a la empresa INLAND ENERGYS.A.C.</t>
  </si>
  <si>
    <t>(****) La empresa HIDROELÉCTRICA MARAÑON S.R.L. cambia su denominación social a CELEPSA RENOVABLES S.R.L.</t>
  </si>
  <si>
    <t>CELEPSA RENOVABLES (****)</t>
  </si>
  <si>
    <t>LUZ DEL SUR / INLAND (***)</t>
  </si>
  <si>
    <t>ECELIM (**)</t>
  </si>
  <si>
    <t>PETRAMAS (**)</t>
  </si>
  <si>
    <t>(**) A partir del 14.12.2017 la C.T. La Gringa (ECELIM) pasa a ser propiedad de la empresa PETRAMAS S.A.</t>
  </si>
  <si>
    <t>(2) A partir del 14.12.2017 la C.T. La Gringa (ECELIM) pasa a ser propiedad de la empresa PETRAMAS S.A.</t>
  </si>
  <si>
    <t>(3)  Ingreso a operación comercial de la C.S. RUBI propiedad de ENEL GREEN POWER PERU S.A. a partir del 30.01.2018</t>
  </si>
  <si>
    <t>(4) La empresa LUZ DEL SUR S.A.A. Transfiere la titularidad de sus instalaciones de generación a la empresa INLAND ENERGY S.A.C.</t>
  </si>
  <si>
    <t>(5) Ingreso a operación comercial de la C.H. Renovandes H1, propiedad de EMPRESA DE GENERACIÓN ELÉCTRICA SANTA ANA S.A. a partir del 20.03.2018</t>
  </si>
  <si>
    <t>(6) Ingreso a operación comercial de la TV de la C.T. Sto. Domingo de los Olleros propiedad de TERMOCHILCA a partir del 25.03.2018</t>
  </si>
  <si>
    <t>(7)  Ingreso a operación comercial de la de la C.S. Intipampa, propiedad de ENGIE ENERGÍA PERU S.A. a partir del 31.03.2018</t>
  </si>
  <si>
    <t>(8) La empresa HIDROELÉCTRICA MARAÑON S.R.L. cambia su denominación social a CELEPSA RENOVABLES S.R.L.</t>
  </si>
  <si>
    <t>(9) Ingreso a operación comercial de la C.E. Wayra I, propiedad de ENEL GREEN POWER PERU S.A.  A apartir del 19.05.2018</t>
  </si>
  <si>
    <t>CELEPSA RENOVABLES (8)</t>
  </si>
  <si>
    <t>Máxima Demanda:</t>
  </si>
  <si>
    <t>KALLPA</t>
  </si>
  <si>
    <t>PETRAMAS</t>
  </si>
  <si>
    <t>12:00</t>
  </si>
  <si>
    <t>ECELIM</t>
  </si>
  <si>
    <t>ELECTRO SUR ESTE</t>
  </si>
  <si>
    <t>ISA PERU</t>
  </si>
  <si>
    <t>20:15</t>
  </si>
  <si>
    <t>CELDA</t>
  </si>
  <si>
    <t>HYDRO PATAPO</t>
  </si>
  <si>
    <t>C.H. ÁNGEL II</t>
  </si>
  <si>
    <t>C.H. ÁNGEL III</t>
  </si>
  <si>
    <t>C.H. ÁNGEL I</t>
  </si>
  <si>
    <t>C.H. HER 1</t>
  </si>
  <si>
    <t>C.T. DOÑA CATALINA</t>
  </si>
  <si>
    <t>C.H. SANTA TERESA</t>
  </si>
  <si>
    <t>HYDRO PATAPO Total</t>
  </si>
  <si>
    <t>(10) Ingreso a operación comercial de la C.T. Doña. Catalina, propiedad de PETRAMAS S.A.  A apartir del 29.08.2018</t>
  </si>
  <si>
    <t>(11) Ingreso a operación comercial de la C.H. Her 1, propiedad de ENEL GENERACIÓN PERU S.A. A apartir del 30.08.2018</t>
  </si>
  <si>
    <t>LUZ DEL SUR / INLAND  (4)</t>
  </si>
  <si>
    <t>LUZ DEL SUR / INLAND  Total</t>
  </si>
  <si>
    <t>Lagunas Rajucolta (ORAZUL)</t>
  </si>
  <si>
    <r>
      <t>144,48</t>
    </r>
    <r>
      <rPr>
        <vertAlign val="superscript"/>
        <sz val="6"/>
        <rFont val="Arial"/>
        <family val="2"/>
      </rPr>
      <t>(1)</t>
    </r>
  </si>
  <si>
    <r>
      <t>123,61</t>
    </r>
    <r>
      <rPr>
        <vertAlign val="superscript"/>
        <sz val="6"/>
        <rFont val="Arial"/>
        <family val="2"/>
      </rPr>
      <t>(2)</t>
    </r>
  </si>
  <si>
    <r>
      <t>103,95</t>
    </r>
    <r>
      <rPr>
        <vertAlign val="superscript"/>
        <sz val="6"/>
        <rFont val="Arial"/>
        <family val="2"/>
      </rPr>
      <t>(3)</t>
    </r>
  </si>
  <si>
    <r>
      <t>44,54</t>
    </r>
    <r>
      <rPr>
        <vertAlign val="superscript"/>
        <sz val="6"/>
        <color theme="1"/>
        <rFont val="Arial"/>
        <family val="2"/>
      </rPr>
      <t>(1)</t>
    </r>
  </si>
  <si>
    <r>
      <t>132,30</t>
    </r>
    <r>
      <rPr>
        <vertAlign val="superscript"/>
        <sz val="6"/>
        <rFont val="Arial"/>
        <family val="2"/>
      </rPr>
      <t>(1)</t>
    </r>
  </si>
  <si>
    <t>ENEL GENERACIÓN PERU</t>
  </si>
  <si>
    <t>Viento</t>
  </si>
  <si>
    <t>M.C.I.</t>
  </si>
  <si>
    <t>C.T. Doña Catalina</t>
  </si>
  <si>
    <t>C.H. Her I</t>
  </si>
  <si>
    <t>C.H. Angel I</t>
  </si>
  <si>
    <t>C.H. Angel II</t>
  </si>
  <si>
    <t>C.H. Angel III</t>
  </si>
  <si>
    <t>G3 ; G4</t>
  </si>
  <si>
    <t>G1 ; G2</t>
  </si>
  <si>
    <t>29.08.2018</t>
  </si>
  <si>
    <t>30.08.2018</t>
  </si>
  <si>
    <t>Central a Biogás</t>
  </si>
  <si>
    <t>Turbina de Vapor (*)</t>
  </si>
  <si>
    <t>Turbina StreamDiver</t>
  </si>
  <si>
    <t xml:space="preserve">● Los valores de Potencia Efectiva de las centrales corresponden a la declaración de sus propietarios en los ingresos de operación comercial. </t>
  </si>
  <si>
    <t>T-30  T3-261  T4-261</t>
  </si>
  <si>
    <t>C.H. CERRO DEL AGUILA  (1)</t>
  </si>
  <si>
    <t>L. MOROCOCHA - CARLOS FRANCISCO - LINEA L-6532</t>
  </si>
  <si>
    <t>MINERA ARES</t>
  </si>
  <si>
    <t>L. CALLALLI - CAYLLOMA - LINEA L-6015</t>
  </si>
  <si>
    <t>L. PUNO - POMATA - ILAVE - LINEA L-6027</t>
  </si>
  <si>
    <t>L. NEPEÑA - CASMA - LINEA L-1113</t>
  </si>
  <si>
    <t>S.E. TAYABAMBA - TRAFO TP-A044</t>
  </si>
  <si>
    <t>L. AZÁNGARO - PUTINA - LINEA L-6024</t>
  </si>
  <si>
    <t>L. COMBAPATA - SICUANI - LINEA L-6001</t>
  </si>
  <si>
    <t>L. AZÁNGARO - ANTAUTA - LINEA L-6021</t>
  </si>
  <si>
    <t>ETESELVA</t>
  </si>
  <si>
    <t>L. AGUAYTÍA - TINGO MARÍA - LINEA L-2251</t>
  </si>
  <si>
    <t>TRANSMANTARO</t>
  </si>
  <si>
    <t>CONENHUA</t>
  </si>
  <si>
    <t>L. CAJAMARCA - SAN MARCOS - LINEA L-6047</t>
  </si>
  <si>
    <t>L. KIMAN AYLLU - SIHUAS - LINEA L-1132</t>
  </si>
  <si>
    <t>ATN S.A.</t>
  </si>
  <si>
    <t>L. CHIMBOTE 1 - CHIMBOTE SUR - LINEA L-1111</t>
  </si>
  <si>
    <t>L. PARAMONGA N. - 09 DE OCTUBRE - LINEA L-6655</t>
  </si>
  <si>
    <t>EMPRESA DE GENERACION HUALLAGA</t>
  </si>
  <si>
    <t>L. PARAGSHA II - UCHUCCHACUA - LINEA L-1123</t>
  </si>
  <si>
    <t>CENTRAL HIDROELÉCTRICA</t>
  </si>
  <si>
    <t>POMACOCHA - SAN JUAN</t>
  </si>
  <si>
    <t>MARCONA</t>
  </si>
  <si>
    <t>ANDEAN POWER</t>
  </si>
  <si>
    <t>20:30</t>
  </si>
  <si>
    <t>16:00</t>
  </si>
  <si>
    <t>15:30</t>
  </si>
  <si>
    <t>C.H. HER 1  (11)</t>
  </si>
  <si>
    <t>C.S. RUBI  (3)</t>
  </si>
  <si>
    <t>C.E. WAYRA I  (9)</t>
  </si>
  <si>
    <t>ANDEAN POWER Total</t>
  </si>
  <si>
    <t>C.S. INTIPAMPA  (7)</t>
  </si>
  <si>
    <t>C.H. ÁNGEL I  (12)</t>
  </si>
  <si>
    <t>C.H. ÁNGEL II  (12)</t>
  </si>
  <si>
    <t>C.H. ÁNGEL III  (12)</t>
  </si>
  <si>
    <t>C.H. CERRO DEL AGUILA (1)</t>
  </si>
  <si>
    <t>C.T. LA GRINGA  (2)</t>
  </si>
  <si>
    <t>C.T. DOÑA CATALINA (10)</t>
  </si>
  <si>
    <t>C.T. OLLEROS  (6)</t>
  </si>
  <si>
    <t>C.H. RENOVANDES H1  (5)</t>
  </si>
  <si>
    <t>C.S. INTIPAMPA (7)</t>
  </si>
  <si>
    <t>C.T. DOÑA CATALINA  (10)</t>
  </si>
  <si>
    <t>(*) Se denomina RER a los Recursos Energéticos Renovables (biomasa, eólica, solar, geotérmica, mareomotriz), e hidroléctricas cuya capacidad instalada no sobrepase los 20 MW, según D.L. N° 1002. Son consideradas las centrales RER adjudicadas por susbasta.</t>
  </si>
  <si>
    <t>L-2051 L-2052  L-5034
  L-5036</t>
  </si>
  <si>
    <t>CELEPSA RENOVABLES</t>
  </si>
  <si>
    <t>8. EVENTOS Y FALLAS QUE OCASIONARON INTERRUPCIÓN Y DISMINUCIÓN DE SUMINISTRO ELÉCTRICO</t>
  </si>
  <si>
    <t>8.1. FALLAS POR TIPO DE EQUIPO Y CAUSA SEGÚN CLASIFICACION CIER</t>
  </si>
  <si>
    <t>1.1. Producción de energía eléctrica en noviembre 2018 en comparación al mismo mes del año anterior</t>
  </si>
  <si>
    <t>Desconectó de la línea L-6024 (Azángaro – Putina) de 60 kV, por falla. De acuerdo con lo informado por ELECTRO PUNO, titular de la línea, la falla se produjo por fuertes vientos. El sistema de protección señalizó la activación de la función diferencial de línea (87). Como consecuencia se interrumpió el suministro de las subestaciones Ananea y Huancané con un total de 3,30 MW. A las 11:38 h, se conectó la línea y se inició la normalización del suministro interrumpido.</t>
  </si>
  <si>
    <t>Desconectó la línea L-6001 (Combapata - Sicuani) de 66 kV, por falla monofásica a tierra en la fase “R”. De acuerdo con lo informado por ELECTRO SUR ESTE, titular de la línea, la falla se produjo por descargas atmosféricas. El sistema de protección señalizó la activación de la función de distancia (21). Como consecuencia se interrumpió el suministro de la S.E. Sicuani con un total de 1,81 MW. A la 13:44 h, se conectó la línea y se inició la normalización del suministro interrumpido.</t>
  </si>
  <si>
    <t>L. HUARAZ - TICAPAMPA - LINEA L-6681</t>
  </si>
  <si>
    <t>Desconexión de la línea L-6681 (Huaraz-Ticapampa) de 60 kV, por falla. De acuerdo con lo informado por HIDRANDINA, titular de la línea, la falla se produjo por descargas atmosféricas. El sistema de protección señalizó la activación de la función de sobre corriente (50/51). Como consecuencia se interrumpió el suministro de la S.E. Ticapampa con un total de 4.66 MW y desconectó la C.H. Pariac cuando generaba 2,30 MW. A las 14:14 h, se conectó la línea y se inició la normalización del suministro interrumpido.</t>
  </si>
  <si>
    <t>Desconectó de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1,30 MW. A las 11:39 h, se conectó la línea y se inició la normalización del suministro interrumpido.</t>
  </si>
  <si>
    <t>Desconectó la línea L-1123 (Paragsha II - Uchucchacua) de 138 kV, por falla bifásica a tierra entre las fases “R” y “T”. De acuerdo con lo informado por CONENHUA, titular de la línea, la falla se produjo por descargas atmosféricas. El sistema de protección señalizó la activación de la función de distancia (21) y ubicó la falla a 8,25 km de la S.E. Paragsha II. Como consecuencia se interrumpió el suministro de la S.E. Uchucchacua con un total de 26,11 MW. A las 14:40 h, se conectó la línea y se inició la normalización del suministro interrumpido.</t>
  </si>
  <si>
    <t>STATKRAFT S.A</t>
  </si>
  <si>
    <t>L. CARHUAMAYO - SHELBY - LINEA L-6515</t>
  </si>
  <si>
    <t>Desconectaron las líneas L-6515 y L-6517 (Carhuamayo - Shelby - Excelsior) de 50 kV, cuya causa no fue informada por STATKRAFT, titular de las líneas. El sistema de protección señalizó la activación de la función de sobre corriente direccional de tierra (67N). Como consecuencia se interrumpió el suministro de las subestaciones Fundición, Shelby y San Juan con un total de 2,70 MW. A las 08:24 h, se conectó la línea y se inició la normalización del suministro interrumpido.</t>
  </si>
  <si>
    <t>Desconectó la línea L-6021 (Azángaro - Antauta) de 60 kV, por falla monofásica a tierra de la fase “T”. De acuerdo con lo informado por ELECTRO PUNO, titular de la línea, la falla se produjo por descargas atmosféricas. Como consecuencia se interrumpió el suministro de la S.E. Antauta con un total de 0,75 MW. A las 11:08 h, se conectó la línea y se inició la normalización del suministro interrumpido.</t>
  </si>
  <si>
    <t>Desconectó la línea L-6001 (Combapata - Sicuani) de 66 kV, por falla monofásica a tierra en la fase “S”. De acuerdo con lo informado por ELECTRO SUR ESTE, titular de la línea, la falla se produjo por descargas atmosféricas. El sistema de protección señalizó la activación de la función de distancia (21) y ubicó la falla a 60,20 km de la S.E. Combapata. Como consecuencia se interrumpió el suministro de la S.E. Sicuani con un total de 1,68 MW aproximadamente. A las 13:34 h, se conectó la línea y se inició la normalización del suministro interrumpido.</t>
  </si>
  <si>
    <t>Desconectó la línea L-6024 (Azángaro - Putina) de 60 kV, cuya causa no fue informada por ELECTRO PUNO, titular de la línea. Como consecuencia de interrumpió el suministro de las subestaciones Ananea y Huancané con un total de 2,74 MW. A las 14:15 h, se conectó la línea y se inició la normalización del suministro interrumpido.</t>
  </si>
  <si>
    <t>L. COLCABAMBA - POROMA - LINEA L-5031</t>
  </si>
  <si>
    <t>Se produjo el recierre no exitoso de la línea L-5031 (Colcabamba – Poroma) de 500 kV en la fase “R”, por falla. De acuerdo a lo informado por TRANSMANTARO, titular de la línea, la falla se produjo por descargas atmosféricas. El sistema de protección señalizo la activación de la función diferencial (87). El sistema de protección detecto la falla a una distancia de 218,20 km de la S.E. Poroma. Cabe resaltar que la barra “B” de 500 kV de la S.E. Poroma, las líneas L-5034 (Poroma – Ocoña) de 500 kV y L-5036 (Ocoña – San José) de 500 kV se encontraba fuera de servicio por mantenimiento programado. Asimismo, desconecto la línea L-5033 (Poroma – Yarabamba) de 500 kV, por actuación de su protección de sobre corriente direccional a tierra (67N), durante el recierre de la línea L-5031. Los usuarios libres Minera Arcata, Minera Cerro Verde, Minera Antapaccay, Yura, Southern Perú, Minera Las Bambas y Minera Hudbay Perú redujeron su carga en 1,85 MW, 368,72 MW, 95,55 MW, 26,02 MW, 95,1 MW, 105,66 MW y 79,00 MW, respectivamente. Asimismo, desconectaron la C.S. Rubí, C.H. San Antonio, C.H. San Ignacio, C.H. Huayllacho, la unidad TV de la C.T. Fénix, C.H. Ángel I, C.H. Ángel II, C.H. Ángel III, C.H. Charcani VI y el grupo G3 de la C.H. Charcani II cuando generaban 84,00 MW, 0,30 MW, 0,28 MW, 0,21 MW, 183,00 MW, 10,50 MW, 12,50 MW, 12,50 MW, 8,44 MW y 0,20 MW, respectivamente. También desconectaron las líneas L-5035 (Montalvo – Yarabamba), L-5039 (Ilo 4 -Montalvo), L-5037 (San José - Montalvo), L-5038 (San José – Puerto Bravo) de 500 kV, por actuación de su protección de sobretensión (59) y la línea L-2022 (Tintaya Nueva – Socabaya) de 220 kV, la C.E. Wayra redujo su generación de 128,00 a 15,00 MW y la empresa SEAL reportó la interrupción de su alimentador L-3001 (Inclán) con un total de 0,47 MW por actuación de sus protecciones propias. A las 16:40 h, se inició la normalización de suministros reducidos. A las 17:45 h, el CC-TRM declaró al CCO-COES disponible la línea L-5031. A las 18:05 h, se conectó la línea L-5031.</t>
  </si>
  <si>
    <t>ELECTRO CENTRO</t>
  </si>
  <si>
    <t>L. COBRIZA I - PAMPAS - LINEA L-6066</t>
  </si>
  <si>
    <t>Desconectó la línea L-6066 (Cobriza I – Pampas) de 69 kV, por falla monofásica a tierra en la fase “S”. De acuerdo con lo informado por ELECTROCENTRO, titular de la línea, la falla se produjo por descargas atmosféricas. El sistema de protección señalizó la activación de la función de distancia (21). Como consecuencia se interrumpió el suministro de la S.E. Pampas con un total de 1,55 MW. A las 18:24 h, se conectó la línea y se inició la normalización del suministro interrumpido.</t>
  </si>
  <si>
    <t>Desconectó la línea L-5031 (Colcabamba - Poroma) de 500 kV, cuya causa no fue informada por TRANSMANTARO, titular de la línea. Como consecuencia el usuario libre Minera Cerro Verde redujo su carga en 50,00 MW. A las 16:46 h, el CCO-COES coordinó con el CC-MCV normalizar el total de sus suministros reducidos. A las 17:18 h, se conectó la línea.</t>
  </si>
  <si>
    <t>ATN 2 S.A.</t>
  </si>
  <si>
    <t>L. COTARUSE - LAS BAMBAS - LINEA L-2055</t>
  </si>
  <si>
    <t>Desconectó la línea L-2055 (Cotaruse - Las Bambas) de 220 kV, cuya causa no fue informada por ATN 2, titular de la línea. El sistema de protección señalizó la activación de la función diferencial de línea (87). Como consecuencia, el usuario libre Minera Las Bambas redujo su carga de 134,42 MW a 33,54 MW. A las 11:51 h, el CCO-COES coordinó con el CC-BAM normalizar el total de sus suministros reducidos. A las 12:17 h, se conectó la línea.</t>
  </si>
  <si>
    <t>Desconectó el transformador TP-A044 de 138/22.9 kV de la S.E. Tayabamba, por falla monofásica a tierra en la fase “R”. De acuerdo con lo informado por HIDRANDINA, titular del equipo, la falla se produjo por descargas atmosféricas. Como consecuencia se interrumpió el suministro de la S.E. Tayabamba con un total de 1,40 MW. A las 14:04 h, se conectó el transformador y se inició la normalización del suministro interrumpido.</t>
  </si>
  <si>
    <t>Desconectó de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3,64 MW. A las 14:15 h, se conectó la línea y se inició la normalización del suministro interrumpido.</t>
  </si>
  <si>
    <t>Desconectó la línea L-5031 (Colcabamba - Poroma) de 500 kV, cuya causa no fue informada por TRANSMANTARO, titular de la línea. El sistema de protección señalizó la activación de la función diferencial de línea (87). Como consecuencia el usuario libre Minera Cerro Verde redujo su carga de 270,00 MW a 248,00 MW. A las 16:08 h, el CCO-COES coordinó con el CC-MCV normalizar el total de sus suministros reducidos. A las 16:22 h, se conectó la línea.</t>
  </si>
  <si>
    <t>Desconectó la línea L-6021 (Azángaro – Antauta) de 60 Kv, por falla. De acuerdo con lo informado por ELECTROPUNO, titular de la línea, la falla se produjo por fuertes vientos. Como consecuencia se interrumpió el suministro de la S.E. Antauta con un total de 0,80 MW. A las 09:09 h, se conectó la línea y se inició la normalización del suministro interrumpido.</t>
  </si>
  <si>
    <t>Desconectó la línea L-6024 (Azángaro - Putina) de 60 kV, por falla. De acuerdo con lo informado por ELECTROPUNO, titular de la línea, la falla se produjo por fuertes vientos. El sistema de protección señalizó la activación de la función diferencial de línea (87). Como consecuencia se interrumpió el suministro de las subestaciones Ananea y Huancané con un total de 4,84 MW. A las 14:34 h se conectó la línea y se inició la normalización del suministro interrumpido.</t>
  </si>
  <si>
    <t>Desconectó la línea L-5031 (Colcabamba – Poroma) de 500 kV, por falla monofásica a tierra en la fase “T”. De acuerdo con lo informado por TRANSMANTARO, titular de la línea, la falla se produjo por descargas atmosféricas. Como consecuencia, desconectaron las líneas L-5033 (Yarabamba – Poroma) y L-5035 (Yarabamba – Montalvo) ambas de 500 kV;la C.S. Rubí redujo su generación de 126,00 MW a 3,00 MW. Asimismo, los usuarios libres Minera Cerro Verde, Minera Buenaventura, Cementos Sur y Terminal del Sur redujeron su carga en 25,50 MW, 0.73 MW, 1,00 MW y 1,50 MW, respectivamente. A las 16:24 h, 16:40 h y 16:45 h, se conectaron las líneas L-5031, L-5033 y L-5035, respectivamente.</t>
  </si>
  <si>
    <t>L. PARAGSHA II - CONOCOCHA - LINEA L-2264</t>
  </si>
  <si>
    <t>Se produjo un recierre exitoso en la línea L-2264 (Paragsha II – Conococha) de 220 kV, por falla monofásica a tierra en la fase “T”. De acuerdo con lo informado por ATN, titular de la línea, la falla se produjo por descargas atmosféricas. El sistema de protección señalizó la activación de la función diferencial de línea (87) y ubicó la falla a 26,50 km de la S.E. Paragsha II. Como consecuencia el usuario libre Minera Antamina redujo su carga de 104,19 MW hasta 54,86 MW. A las 13:03 h, el CCO-COES coordinó con el CC-CMA normalizar el total de sus suministros reducidos.</t>
  </si>
  <si>
    <t>L. HUARICASHASH-HUALLANCA NUEVA - LINEA L-6067</t>
  </si>
  <si>
    <t>Desconectó la línea L-6067 (Huaricashash - Huallanca Nueva) de 60 kV, por falla bifásica a tierra entre las fases “S” y “T”. De acuerdo con lo informado por ELECTROCENTRO, titular de la línea, la falla se produjo por descargas atmosféricas. El sistema de protección señalizó la activación de la función de diferencial de línea (87). Como consecuencia se interrumpió el suministro de la S.E. La Unión con un total de 1,20 MW. Asimismo, desconectó la C.H. Marañón cuando generaba 19,50 MW. A las 16:58 h, se conectó la línea y se inició la normalización del suministro interrumpido. A las 17:08 h, sincronizó la central con el SEIN.</t>
  </si>
  <si>
    <t>DOE RUN PERU</t>
  </si>
  <si>
    <t>L. PLANTA DE ZINC - TORRE 8 - LINEA L-6512B</t>
  </si>
  <si>
    <t>Desconectó la línea L-6512 (Planta Zinc - Torre N8) de 50 kV, cuya causa no fue informada por MINERA DOE RUN, titular de la línea. Como consecuencia desconectaron las líneas L-6504 (Oroya Nueva - Malpaso) de 50 kV y L-6601 (Oroya Nueva - Canchayllo) de 50 kV; asimismo, desconectaron las CC.HH. Malpaso, Oroya y Chancayllo, cuando generaban 44,00 MW, 7 MW y 2,44 MW, respectivamente y se interrumpió el suministro de las subestaciones Torre 7, Torre 8, Casa de Fuerza, Chumpe, Pachacayo y Azulcocha con un total de 9,70 MW. A las 21:14 h y 21:28 h, se conectaron las líneas L-6601 y L-6504, respectivamente y se inició la normalización del suministro interrumpido.</t>
  </si>
  <si>
    <t>Desconectó la línea L-6024 (Azángaro - Putina) de 60 kV, por falla. De acuerdo con lo informado por ELECTROPUNO, titular de la línea, la falla se produjo por fuertes vientos. El sistema de protección señalizó la activación de la función diferencial de línea (87). Como consecuencia se interrumpió el suministro de las subestaciones Ananea y Huancané con un total de 6,56 MW. A las 11:28 h se conectó la línea y se inició la normalización del suministro interrumpido.</t>
  </si>
  <si>
    <t>L. PARQUE INDUSTRIAL - CONCEPCIÓN - LINEA L-6078</t>
  </si>
  <si>
    <t>Desconectó la línea L-6078 (Parque Industrial - Concepción) de 60 kV, cuya causa no fue informada por ELECTROCENTRO, titular de la línea. El sistema de protección señalizó la activación de la función de distancia (21) y ubicó la falla a 6,50 km de la S.E. Parque Industrial. Como consecuencia se interrumpió el suministro de la S.E. Concepción con un total de 3,27 MW y desconectaron las CC.HH. Runatullo II y Runatullo III. A las 13:33 h, se conectó la línea y se inició la normalización del suministro interrumpido.</t>
  </si>
  <si>
    <t>Desconectó la línea L-2251 (Aguaytía – Tingo María) de 220 kV, por falla bifásica entre las fases “R” y “S”. De acuerdo con lo informado por ETESELVA, titular de la línea, el motivo de la falla se encuentra en investigación. Como consecuencia se interrumpió el suministro de las subestaciones Aguaytía, Pucallpa EUC, Yarinacocha y Parque Industrial con un total de 31,01 MW. A las 02:47 h, sincronizó la C.T.R.F. de Pucallpa en sistema aislado con la carga de las subestaciones Pucallpa EUC, Yarinacocha y Parque Industrial. A las 02:49 h, se conectó el SVC de la S.E. Pucallpa. A las 03:02 h, se conectó la línea L-2251. A las 03:07 h, se conectó la línea L-1125 (Aguaytía – Pucallpa) de 138 kV. A las 03:11 h, sincronizó el sistema aislado de la S.E. Pucallpa con el SEIN a través del interruptor de 60 kV del transformador T111-161.</t>
  </si>
  <si>
    <t>KALLPA GENERACION S.A.</t>
  </si>
  <si>
    <t>C.H. CERRO DEL AGUILA - CH CENTRAL</t>
  </si>
  <si>
    <t>Desconectó la C.H. Cerro del Águila cuando generaba 403,64 MW, cuya causa no fue informada por KALLPA GENERACIÓN, titular de la central. Como consecuencia la frecuencia del SEIN descendió hasta 59,006 Hz activándose el Esquema de Rechazo Automático de Carga por Mínima Frecuencia (ERACMF) con lo cual se interrumpió un total de 267,62 MW, aproximadamente. A las 10:29 h, se inició la normalización del suministro interrumpido. A las 00:54 h del 12.11.2018, sincronizaron los grupos G1 y G3 de la central con el SEIN.</t>
  </si>
  <si>
    <t>C.H. CHAGLLA - CH CENTRAL</t>
  </si>
  <si>
    <t>Desconectaron las líneas L-2150 y L-2151 (Paragsha 2 - Chaglla) de 220 kV, por falla. De acuerdo con lo informado por EMPRESA DE GENERACIÓN HUALLAGA, titular de las líneas, la falla se produjo por descargas atmosféricas. El sistema de protección ubicó la falla a una distancia de 67,99 km de la S.E. Chaglla. Como consecuencia desconectó la C.H. Chaglla cuando generaba 297,51 MW con lo cual la frecuencia del SEIN disminuyó hasta 59,20 Hz activándose el Esquema de Rechazo Automático de Carga por Mínima Frecuencia (ERACMF) con lo cual se interrumpió un total de 60,13 MW, aproximadamente. A las 14:51 h, se inició la normalización del suministro interrumpido. A las 16:35 y 17:57 h, se conectaron las líneas L-2150 y L-2151, respectivamente.</t>
  </si>
  <si>
    <t>C.H. SAN GABÁN II - CH CENTRAL</t>
  </si>
  <si>
    <t>Desconectó la C.H. San Gabán II cuando generaba 114,07 MW, cuya causa no fue informada por San Gabán, titular de la central. Simultáneamente, desconectaron las líneas L-2030 (Moquegua – Puno) de 220 kV, L-1010 (San Gabán - Azángaro) de 138 kV, L-1013 (San Gabán – C.H. Ángel) de 138 kV y L-1051 (C.H. Ángel – San Rafael) de 138 kV. Asimismo, desconectaron las CC.HH. Ángel I, Ángel II y Ángel III cuando generaban 12,30 MW, 9,00 MW y 9,00 MW, respectivamente. Como consecuencia se interrumpió el suministro de las subestaciones Mazuco y Puerto Maldonado con un total de 15,93 MW y los usuarios libres Minsur, Southern Perú y Minera Antapaccay redujeron su carga en 0,72 MW, 26,00 MW y 60,03 MW, respectivamente. A las 14:16 h, el CCO-COES coordinó con el CC-IEP el arranque de la C.T.R.F. Puerto Maldonado para operar en sistema aislado con la carga de las subestaciones Mazuco y Puerto Maldonado. A las 14:30 h, sincronizó la C.T.R.F. Puerto Maldonado, pero al momento de conectar un alimentador de 2,50 MW, desconectó. A las 14:30 h, se conectó la línea L-1010. A las 14:35 h, se conectó la línea L-1014 y se inició la normalización del suministro interrumpido. A las 14:54 h, sincronizó la C.T.R.F. de Puerto Maldonado con el SEIN, debido a bajos perfiles de tensión en la S.E. Azángaro.</t>
  </si>
  <si>
    <t>Desconectó la línea L-6021 (Azángaro – Antauta) de 60 kV, por falla. De acuerdo con lo informado por ELECTROPUNO, titular de la línea, la falla se produjo por descargas atmosféricas. El sistema de protección señalizó la activación de la función de sobre corriente de fase a tierra (51N). Como consecuencia se interrumpió el suministro de la S.E. Antauta con un total de 0,65 MW. A las 00:46 h, se conectó la línea y se inició la normalización del suministro interrumpido.</t>
  </si>
  <si>
    <t xml:space="preserve">Desconectó la línea L-6024 (Azángaro - Putina) de 60 kV, por falla. De acuerdo con lo informado por ELECTROPUNO, titular de la línea, la falla se produjo por fuertes vientos. El sistema de protección señalizó la activación de la función diferencial de línea (87). Como consecuencia se interrumpió el suministro de las subestaciones Ananea y Huancané con un total de 4,78 MW. A las 10:48 h, se conectó la línea y se inició la normalización del suministro interrumpido. </t>
  </si>
  <si>
    <t>Desconectó la línea L-1113 (Nepeña - Casma) de 138 kV, cuya causa no fue informada por HIDRANDINA, titular de la línea. El sistema de protección señalizó la activación de la función de distancia (21) y ubicó la falla a 26,30 km de la S.E. Nepeña. Como consecuencia se interrumpió el suministro de S.E. Casma con un total de 5,30 MW. A las 02:20 h, se conectó la línea y se inició la normalización del suministro interrumpido.</t>
  </si>
  <si>
    <t xml:space="preserve">Desconectó la línea L-6024 (Azángaro - Putina) de 60 kV, por falla. De acuerdo con lo informado por ELECTROPUNO, titular de la línea, la falla se produjo por descargas atmosféricas. El sistema de protección señalizó la activación de la función diferencial de línea (87). Como consecuencia se interrumpió el suministro de las subestaciones Ananea y Huancané con un total de 9,74 MW. A las 12:56 h, se conectó la línea y se inició la normalización del suministro interrumpido. </t>
  </si>
  <si>
    <t>Se produjo un recierre exitoso en la línea L-2264 (Paragsha II - Conococha) de 220 kV, por falla monofásica a tierra en la fase “T”. De acuerdo con lo informado por REP, titular de la línea, el motivo de la falla se encuentra en investigación. Como consecuencia el usuario libre MINERA ANTAMINA redujo su carga en 13,92 MW. A las 15:49 h, el CCO-COES coordinó con el CC-CMA normalizar el total de sus suministros reducidos.</t>
  </si>
  <si>
    <t>Desconectó la línea L-6024 (Azángaro-Putina) de 60 kV, por falla. De acuerdo con lo informado por ELECTROPUNO, titular de la línea, la falla se produjo por fuertes vientos. El sistema de protección señalizó la activación de la función diferencial de línea (87). Como consecuencia se interrumpió el suministro de las subestaciones Ananea y Huancané con un total de 9,66 MW. A las 12:04 h, se energizó la línea y se inició la normalización del suministro interrumpido.</t>
  </si>
  <si>
    <t>L. AZÁNGARO - SAN GABÁN II - LINEA L-1010</t>
  </si>
  <si>
    <t>Se produjo un recierre exitoso en la línea L-1010 (San Gabán – San Rafael) de 138 kV, por falla monofásica a tierra en la fase “R”. De acuerdo con lo informado por SAN GABAN, titular de la línea, la falla se produjo por descargas atmosféricas. El sistema de protección señalizó la activación de la función de distancia (21) y ubicó falla a 90,40 km de la S.E. San Gabán. Como consecuencia el usuario libre MINSUR, redujo su carga de 16,10 MW a 14,81 MW.</t>
  </si>
  <si>
    <t>SOUTHERN PERU CC</t>
  </si>
  <si>
    <t>L. ILO 1 - MOQUEGUA - LINEA L-1383</t>
  </si>
  <si>
    <t xml:space="preserve">Desconectó la línea L-1383 (Moquegua – Ilo 1) de 138 kV, cuya causa no fue informada por SOUTHERN PERÚ, titular de la línea. Como consecuencia el usuario libre Southern Perú redujo su carga en 53,80 MW. A las 16:33 h, el CCO-COES coordinó con el CC-SOU normalizar el total de sus suministros reducidos. A las 18:36 h, se conectó la línea. </t>
  </si>
  <si>
    <t>L. MARCONA - MINA - LINEA L-6629</t>
  </si>
  <si>
    <t>Desconectó la línea L-6629 (Marcona - Mina) de 60 kV, por activación del esquema de protección ante sobrecarga del transformador T6-261 de 220/60 kV de la S.E. Marcona. Cabe resaltar que el transformador paralelo T62-261 de 220/60 kV se encontraba fuera de servicio por mantenimiento programado. Como consecuencia se interrumpió el suministro de la S.E. Mina con un total de 11,90 MW. A las 09:36 h, se conectó la línea y se inició la normalización del suministro interrumpido.</t>
  </si>
  <si>
    <t>S.E. PIURA OESTE - BARRA BARRA B 220</t>
  </si>
  <si>
    <t>Desconectó la barra “B” de 220 kV de la S.E. Piura Oeste, debido a la apertura del interruptor de acoplamiento IN-2636, cuya causa no fue informada por REP, titular del equipo, asimismo, salieron de servicio el transformador T115-261 de 220/60 kV, la barra “B” de 60 kV de la S.E. Piura Oeste y la línea L-6658 (Piura Oeste - La Unión) de 60 kV. Como consecuencia, se interrumpió el suministro de las subestaciones La Unión, Sechura y Constante con un total de 5,03 MW. A las 11:47 h, se conectó la línea L-6658 y se inició la normalización del suministro interrumpido. A las 13:03 h, se conectó el interruptor de acoplamiento IN-2636 y se energizo la barra “B” de 220 kV de la S.E. Piura Oeste. A las 13:04 h, se conectó el transformador T115-261.</t>
  </si>
  <si>
    <t>Desconectó la línea L-6024 (Azángaro-Putina) de 60 kV, por falla. De acuerdo con lo informado por ELECTROPUNO, titular de la línea, la falla se produjo por fuertes vientos. El sistema de protección señalizó la activación de la función diferencial de línea (87). Como consecuencia se interrumpió el suministro de las subestaciones Ananea y Huancané con un total de 5,77 MW. A las 13:45 h, se energizó la línea y se inició la normalización del suministro interrumpido.</t>
  </si>
  <si>
    <t>Desconectó la línea L-6015 (Callalli - Caylloma) de 66 kV, por falla. De acuerdo con lo informado por MINERA ARES, titular de la línea, la falla se produjo por descargas atmosféricas. Como consecuencia se interrumpió el suministro de las subestaciones Caylloma y Ares con un total de 7,66 MW. A las 12:48 h, se conectó la línea y se inició la normalización del suministro interrumpido.</t>
  </si>
  <si>
    <t>S.E. INDEPENDENCIA - BARRA BARRA A 60</t>
  </si>
  <si>
    <t>Desconectó la barra de 60 kV de la S.E. Independencia, cuya causa no fue informada por REP, titular del equipo. Cabe resaltar que la falla se produjo en la línea L-6603 (Independencia – Pueblo Nuevo) de 60 kV, la cual, en la S.E. Pueblo Nuevo, fue despejada correctamente por su sistema de protección. Como consecuencia se interrumpió el suministro de la S.E. Independencia con un total de 73,43 MW y desconectaron la C.T. Independencia y C.T. Pisco cuando generaban 20,53 MW y 4,49 MW, respectivamente. A las 17:55 h, se energizó la barra y se inició la normalización del suministro interrumpido.</t>
  </si>
  <si>
    <t>Desconectó la línea L-6655 (Paramonga Nueva - 9 de Octubre) de 66 kV, cuya causa no fue informada por HIDRANDINA, titular de la línea. El sistema de protección señalizó la activación de la función de sobre corriente a tierra (51N). Como consecuencia se interrumpió el suministro de las subestaciones Huarmey y Puerto Antamina con un total de 2,50 MW. A las 05:54 h, se conectó la línea y se inició la normalización del suministro interrumpido.</t>
  </si>
  <si>
    <t xml:space="preserve">Desconectó la línea L-6021 (Azángaro - Antauta) de 60 kV, por falla bifásica a tierra entre las fases “S” y “T”. De acuerdo con lo informado por ELETROPUNO, titular de la línea, la falla se produjo por descargas atmosféricas. El sistema de protección señalizó la activación de la función de sobre corriente a tierra (51N). Como consecuencia se interrumpió el suministro de la subestación Antauta con un total de 0,76 MW. A las 13:27 h, se conectó la línea y se inició la normalización del suministro interrumpido. </t>
  </si>
  <si>
    <t>Desconectó la línea L-6024 (Azángaro - Putina) de 60 kV, por falla. De acuerdo con lo informado por ELECTROPUNO, titular de la línea, la falla se produjo por descargas atmosféricas. El sistema de protección señalizó la activación de la función diferencial de línea (87). Como consecuencia se interrumpió el suministro de las subestaciones Ananea y Huancané con un total de 8,49 MW. A las 14:03 h, se conectó la línea y se inició la normalización del suministro interrumpido.</t>
  </si>
  <si>
    <t>Desconectó la línea L-6024 (Azángaro - Putina) de 60 kV, por falla. De acuerdo con lo informado por ELECTROPUNO, titular de la línea, la falla se produjo por descargas atmosféricas. El sistema de protección señalizó la activación de la función diferencial de línea (87). Como consecuencia se interrumpió el suministro de las subestaciones Ananea y Huancané con un total de 6,57 MW. A las 15:40 h, se conectó la línea y se inició la normalización del suministro interrumpido.</t>
  </si>
  <si>
    <t>Desconectó la línea L-2055 (Cotaruse - Las Bambas) de 220 kV, cuya causa no fue informada por ATN2, titular de la línea. El sistema de protección señalizó la activación de la función diferencial de línea (87) y ubicó la falla a 132,0 km de la S.E. Cotaruse. Como consecuencia el usuario libre Minera Las Bambas redujo su carga en 143,71 MW a 31,81 MW. A las 17:19 h, el CCO-COES coordinó con el CC-BAM normalizar el total de sus suministros reducidos. A las 17:32 h, se conectó la línea.</t>
  </si>
  <si>
    <t>L. QUENCORO - DOLORESPATA - LINEA L-1004</t>
  </si>
  <si>
    <t>Se produjo recierre exitoso de la línea L-1004 (Dolorespata – Quencoro) de 138 kV en la SE Dolorespata por causa que se investiga. Como consecuencia el usuario libre INCASAC disminuyó su carga de 23.57 MW a 16.87 MW por actuación de sus protecciones internas. A las 17:41 h, se inició a normalizar la carga interrumpida.</t>
  </si>
  <si>
    <t>Desconectaron las líneas L-6532 y L-6533 (Nueva Morococha - Carlos Francisco) de 50 kV, por falla bifásica entre las fases “S” y “T”. De acuerdo con lo informado por STATKRAFT, titular de las líneas, la falla se produjo por acumulación y desprendimiento súbito de nieve en el conductor. El sistema de protección señalizó la activación de la función de distancia (21). Como consecuencia se interrumpió el suministro de las subestaciones Casapalca, Carlos Francisco, Antuquito, Bellavista y Ticlio con un total de 27,60 MW. Asimismo, desconectó la C.H. Huanchor cuando generaba 9,65 MW. A las 15:29 h, se conectaron las líneas y se inició la normalización del suministro interrumpido. A las 16:04 h, sincronizó la C.H. Huanchor con el SEIN.</t>
  </si>
  <si>
    <t>Desconectó la línea L-6024 (Azángaro - Putina) de 60 kV, por falla. De acuerdo con lo informado por ELECTROPUNO, titular de la línea, la falla se produjo por descargas atmosféricas. El sistema de protección señalizó la activación de la función diferencial de línea (87). Como consecuencia se interrumpió el suministro de las subestaciones Ananea y Huancané con un total de 5,07 MW. A las 18:57 h, se conectó la línea y se inició la normalización del suministro interrumpido.</t>
  </si>
  <si>
    <t>L. CHIMBOTE SUR - TRAPECIO - LINEA L-1129</t>
  </si>
  <si>
    <t>Desconectó la línea L-1129 (Chimbote - Trapecio) de 138 kV, cuya causa no fue informada por HIDRANDINA, titular de la línea. Como consecuencia se interrumpió el suministro de la S.E. trapecio con un total de 14,24 MW. A las 06:47 h, se conectó la línea y se inició la normalización del suministro interrumpido.</t>
  </si>
  <si>
    <t>L. SAN GABÁN II - MAZUCO - LINEA L-1014</t>
  </si>
  <si>
    <t>Desconectó la línea L-1014 (San Gabán - Mazuko) de 138 kV, por falla monofásica a tierra en la fase “S”. De acuerdo con lo informado por ELECTRO SUR ESTE, titular de la línea, la falla se produjo por descargas atmosféricas. El sistema de protección ubicó la falla a una distancia de 52,16 km de la S.E. San Gabán. Como consecuencia se interrumpió el suministro de las subestaciones Mazuko y Puerto Maldonado con un total de 1,5 MW y 14,40 MW, respectivamente; asimismo, desconectó la C.H. Ángel III cuando generaba 8,00 MW. A las 10:09 h, se conectó la línea y se inició la normalización del suministro interrumpido. A las 11:40 h y 12:08 h, sincronizaron los grupos G1 y G2 de la C.H. Ángel III con el SEIN, respectivamente.</t>
  </si>
  <si>
    <t>Desconectó la línea L-1014 (San Gabán - Mazuko) de 138 kV, por falla monofásica a tierra en la fase “R”. De acuerdo con lo informado por ELECTRO SUR ESTE, titular de la línea, la falla se produjo por descargas atmosféricas. El sistema de protección ubicó la falla a una distancia de 50,20 km de la S.E. San Gabán. Como consecuencia se interrumpió el suministro de las subestaciones Mazuko y Puerto Maldonado con un total de 0,96 MW y 9,58 MW, respectivamente. A las 10:32 h, se conectó la línea y se inició la normalización del suministro interrumpido.</t>
  </si>
  <si>
    <t>S.E. AZÁNGARO - CELDA CL_T79_60kV</t>
  </si>
  <si>
    <t>Desconectó la celda de 60 kV del transformador T79-162 de la S.E. Azángaro, cuya causa no fue informada por REP, titular del equipo. El sistema de protección. El sistema de protección señalizó la activación de la función de sobre corriente de fases. Como consecuencia se interrumpió el suministro de las subestaciones Antauta, Ananea y Huancané con un total de 7,51 MW. A las 12:19 h, el CC-REP declaró al CCO-COES disponible la celda de 60 kV del trasformador, pero debido a que los interruptores de las líneas L-6021 y L-6024 no respondían al mando a distancia, la empresa ELECTROPUNO, titular de las líneas, desplegó el personal para realizar la maniobra en la subestación. A las 14:03 h, se conectó la línea L-6024 y se inició la normalización del suministro interrumpido de las subestaciones Ananea y Huancané. A las 14:04 h, se conectó la línea L-6021 y se inició la normalización del suministro interrumpido de la S.E. Antauta.</t>
  </si>
  <si>
    <t>MINERA HORIZONTE</t>
  </si>
  <si>
    <t>L. TAYABAMBA - LLACUABAMBA - LINEA L-1134</t>
  </si>
  <si>
    <t>Desconexión de la línea L-1134 (Tayabamba - LLacuabamba) de 138 kV por falla, debido a descargas atmosféricas, según lo informado por Minera Horizonte, propietario de la línea. Como consecuencia se interrumpió el suministro de la S.E. Llacuabamba con 22.5 MW. A las 13:13 h, en servicio la línea. A las 13:15 h, desconectó nuevamente la línea L-1134. A las 13:23 h, entró en servicio la línea.</t>
  </si>
  <si>
    <t>L. HUARICASHASH-LA UNION - LINEA L-6168</t>
  </si>
  <si>
    <t>Desconectó la línea L-6168 (Huaricashash - La Unión) de 60 kV, por falla. De acuerdo con lo informado por ELECTROCENTRO, titular de la línea, la falla se produjo por descargas atmosféricas. El sistema de protección señalizó la activación de la función diferencial de línea (87). Como consecuencia se interrumpió el suministro de la S.E. La Unión con un total de 1,10 MW. A las 13:14 h, se conectó la línea y se inició la normalización del suministro interrumpido.</t>
  </si>
  <si>
    <t>MINERA PIERINA</t>
  </si>
  <si>
    <t>L. HUALLANCA - PIERINA - LINEA L-1127</t>
  </si>
  <si>
    <t>Desconectó la línea L-1127 (Huallanca – Huaraz Oeste) de 138 kV, por falla monofásica a tierra en la fase “S”. De acuerdo con lo informado por COMPAÑÍA TRANSMISORA ANDINA, titular de la línea, la falla se produjo por descargas atmosféricas. El sistema de protección señalizó la activación de la función de distancia (21) y ubicó la falla a 53,10 km de la S.E. Huallanca. Como consecuencia se interrumpió el suministro de las subestaciones Huaraz Oeste, Huaraz y Ticapampa con un total de 30,33 MW; asimismo, desconectó la C.H. Pariac cuando generaba 1,22 MW. A las 16:03 h, se conectó la línea y se inició la normalización del suministro interrumpido. A las 16:35 h, sincronizó la C.H. Pariac con el SEIN.</t>
  </si>
  <si>
    <t>Desconectó la línea L-1132 (Kiman Ayllu – Sihuas) de 138 kV, por falla. De acuerdo con lo informado por HIDRANDINA, titular de la línea, la falla se produjo por descargas atmosféricas. El sistema de protección señalizó la activación de la función de distancia (21). Como consecuencia se interrumpió el suministro de las subestaciones Sihuas, Pomabamba, Huari, Tayabamba y Llacuabamba con un total de 26,85 MW. A las 16:27 h, se conectó la línea y se inició la normalización del suministro interrumpido.</t>
  </si>
  <si>
    <t>Desconectó el transformador TP-A04 de 138/22.9 kV y 9,30 MVA de la S.E. Tayabamba, por falla. De acuerdo con lo informado por HIDRANDINA, titular del equipo, la falla se produjo por descargas atmosféricas. Como consecuencia se interrumpió el suministro de Tayabamba con un total de 2,11 MW. A las 18:34 h, se conectó el transformador y se inició la normalización del suministro interrumpido.</t>
  </si>
  <si>
    <t>Desconectó la línea L-1132 (Kiman Ayllu – Sihuas) de 138 kV, por falla. De acuerdo con lo informado por HIDRANDINA, titular de la línea, la falla se produjo por descargas atmosféricas. El sistema de protección señalizó la activación de la función de distancia (21) y ubicó la falla a 12,40 km de la S.E. Tayabamba. Como consecuencia se interrumpió el suministro de las subestaciones Sihuas, Pomabamba, Huari, Tayabamba y Llacuabamba con un total de 19,28 MW. A las 20:51 h, se conectó la línea y se inició la normalización del suministro interrumpido.</t>
  </si>
  <si>
    <t>Desconectó la línea L-1014 (San Gabán - Mazuko) de 138 kV, por falla monofásica a tierra en la fase “R”. De acuerdo con lo informado por ELECTRO SUR ESTE, titular de la línea, la falla se produjo por descargas atmosféricas. El sistema de protección señalizó la activación de la función de distancia (21) y ubicó la falla a 61,35 km de la S.E. San Gabán. Como consecuencia se interrumpió el suministro de las subestaciones Mazuko y Puerto Maldonado con un total de 0,65 MW y 8,17 MW, respectivamente; asimismo, desconectaron las CC.HH. Ángel II y Angel III cuando generaba un total de 10,00 MW. A las 04:30 h, se conectó la línea y se inició la normalización del suministro interrumpido. A las 04:36 h y 04:53 h, sincronizaron las CC.HH. Ángel II y Angel III con el SEIN, respectivamente.</t>
  </si>
  <si>
    <t>Desconectó la línea L-6047 (Cajamarca – San Marcos) de 60 kV, por falla trifásica. De acuerdo con lo informado por HIDRANDINA, titular de la línea, la falla se produjo por descargas atmosféricas. El sistema de protección señalizó la activación de la función de distancia (21) y ubicó la falla a 48,10 km de la S.E. Cajamarca. Como consecuencia se interrumpió el suministro de las subestaciones San Marcos y Cajabamba con un total de 0,80 MW y 3,59 MW, respectivamente. A las 17:16 h, se conectó la línea y se inició la normalización del suministro interrumpido.</t>
  </si>
  <si>
    <t>Desconectó la línea L-6024 (Azángaro - Putina) de 60 kV, por falla. De acuerdo con lo informado por ELECTROPUNO, titular de la línea, la falla se produjo por descargas atmosféricas. El sistema de protección señalizó la activación de la función diferencial de línea (87). Como consecuencia se interrumpió el suministro de las subestaciones Ananea y Huancané con un total de 4,35 MW. A las 12:10 h, se conectó la línea y se inició la normalización del suministro interrumpido.</t>
  </si>
  <si>
    <t>S.E. PARINAS - CELDA CL-2248 (Proy.)</t>
  </si>
  <si>
    <t>Desconectó la celda de la línea L-2248 (Piura Oeste – Pariñas) de 220 kV en la S.E. Pariñas, cuya causa no fue informada por REP, titular del equipo. Como consecuencia, se interrumpió el suministro de la S.E. Zorritos con un total de 29,78 MW. Asimismo, desconectó la C.E. Talara cuando generaba un total de 17,29 MW. Cabe resaltar que las líneas L-2295 (Pariñas – Talara) y L-2249 (Talara – Zorritos) de 220 kV, se encuentran en puente provisional por trabajos de ampliación en la S.E. Talara. A las 12:47 h, se conectó la celda y se inició la normalización del suministro interrumpido.</t>
  </si>
  <si>
    <t>Desconectó de la línea L-6027 (Puno - Pomata) de 60 kV, cuya causa no fue informada por ELECTRO PUNO, titular de la línea. Como consecuencia se interrumpió el suministro de la S.E. Pomata con un total de 2,30 MW. A las 17:06 h, se conectó la línea y se inició la normalización del suministro interrumpido.</t>
  </si>
  <si>
    <t>Desconectó la línea L-1014 (San Gabán – Mazuco) de 138 kV, por falla monofásica a tierra en la fase “S”. De acuerdo con lo informado por ELECTROSURESTE, titular de la línea, la falla se produjo por descargas atmosféricas. El sistema de protección señalizó la activación de la función de distancia (21) y ubicó la falla a 49,20 km de la S.E. San Gabán. Como consecuencia se interrumpió el suministro de las subestaciones Mazuco y Puerto Maldonado con un total de 7,61 MW. Asimismo, desconectó las CC.HH. Ángel I, II y III cuando generaban un total de 20,50 MW. A las 03:55 h, se conectó la línea y se inició la normalización del suministro interrumpido. A las 03:50 h, las centrales quedaron disponibles para su operación.</t>
  </si>
  <si>
    <t>Desconectó la línea L-6024 (Azángaro - Putina) de 60 kV, por falla. De acuerdo con lo informado por ELECTROPUNO, titular de la línea, la falla se produjo por descargas atmosféricas. El sistema de protección señalizó la activación de la función diferencial de línea (87). Como consecuencia se interrumpió el suministro de las subestaciones Ananea y Huancané con un total de 7,47 MW. A las 15:37 h, se conectó la línea y se inició la normalización del suministro interrumpido.</t>
  </si>
  <si>
    <t>Desconectó la línea L-6001 (Combapata - Sicuani) de 66 kV, por falla monofásica a tierra en la fase “T”. De acuerdo con lo informado por ELECTRO SUR ESTE, titular de la línea, la falla se produjo por descargas atmosféricas. El sistema de protección señalizó la activación de la función de distancia (21). Como consecuencia se interrumpió el suministro de la S.E. Sicuani con un total de 2,00 MW aproximadamente. A las 20:13 h, se conectó la línea y se inició la normalización del suministro interrumpido.</t>
  </si>
  <si>
    <t>Desconectó la línea L-6655 (Paramonga Nueva - 9 de Octubre) de 66 kV, cuya causa no fue informada por HIDRANDINA, titular de la línea. El sistema de protección señalizó la activación de la función de sobre corriente a tierra (51N). Como consecuencia se interrumpió el suministro de las subestaciones Huarmey y Puerto Antamina con un total de 3,90 MW. A las 05:54 h, se conectó la línea y se inició la normalización del suministro interrumpido.</t>
  </si>
  <si>
    <t>Desconectó la línea L-6555 (Paramonga Nueva - 9 de Octubre) de 66 kV, cuya causa no fue informada por HIDRANDINA, titular de la línea. El sistema de protección señalizó la activación de la función de sobre corriente de fases (50/51). Como consecuencia se interrumpió el suministro de las subestaciones Huarmey y Puerto Antamina con un total de 5,13 MW. A las 03:15 h, se conectó la línea y se inició la normalización del suministro interrumpido.</t>
  </si>
  <si>
    <t>S.E. PUCALLPA - BARRA BARRA_60kV</t>
  </si>
  <si>
    <t>Desconectó la barra de 60 kV de la S.E. Pucallpa, cuya causa no fue informada por ISA PERÚ, titular del equipo. Como consecuencia se interrumpió el suministro de las subestaciones Parque Industrial, Yarinacocha y Pucallpa EUC con un total de 49,40 MW. Asimismo, desconectó el SVC de la S.E. Pucallpa. A las 15:16 h, se energizó la barra y se inició la normalización del suministro interrumpido.</t>
  </si>
  <si>
    <t>Desconectó la celda de la línea L-1111 (Chimbote 1 – Chimbote Sur) de 138 kV, por falla bifásica a tierra entre las fases “S” y “T”. De acuerdo con lo informado por HIDRANDINA, titular del equipo, la falla se produjo por quema de pastizales debajo de la línea. El sistema de protección señalizó la activación de la función de sobre corriente de fase a tierra (50/51) y ubicó la falla a 7,10 km de la S.E. Chimbote Sur. Como consecuencia se interrumpió el suministro de la S.E. Chimbote sur con un total de 54,00 MW.A las 22:56 h, se conectó la línea y se inició la normalización del suministro interrumpido.</t>
  </si>
  <si>
    <t>01/11/2018</t>
  </si>
  <si>
    <t>02/11/2018</t>
  </si>
  <si>
    <t>03/11/2018</t>
  </si>
  <si>
    <t>20:45</t>
  </si>
  <si>
    <t>04/11/2018</t>
  </si>
  <si>
    <t>05/11/2018</t>
  </si>
  <si>
    <t>06/11/2018</t>
  </si>
  <si>
    <t>07/11/2018</t>
  </si>
  <si>
    <t>08/11/2018</t>
  </si>
  <si>
    <t>09/11/2018</t>
  </si>
  <si>
    <t>10/11/2018</t>
  </si>
  <si>
    <t>12:15</t>
  </si>
  <si>
    <t>11/11/2018</t>
  </si>
  <si>
    <t>12/11/2018</t>
  </si>
  <si>
    <t>13/11/2018</t>
  </si>
  <si>
    <t>14/11/2018</t>
  </si>
  <si>
    <t>15/11/2018</t>
  </si>
  <si>
    <t>16/11/2018</t>
  </si>
  <si>
    <t>17/11/2018</t>
  </si>
  <si>
    <t>21:00</t>
  </si>
  <si>
    <t>18/11/2018</t>
  </si>
  <si>
    <t>20:00</t>
  </si>
  <si>
    <t>19/11/2018</t>
  </si>
  <si>
    <t>15:15</t>
  </si>
  <si>
    <t>20/11/2018</t>
  </si>
  <si>
    <t>21/11/2018</t>
  </si>
  <si>
    <t>22/11/2018</t>
  </si>
  <si>
    <t>16:15</t>
  </si>
  <si>
    <t>23/11/2018</t>
  </si>
  <si>
    <t>24/11/2018</t>
  </si>
  <si>
    <t>25/11/2018</t>
  </si>
  <si>
    <t>26/11/2018</t>
  </si>
  <si>
    <t>27/11/2018</t>
  </si>
  <si>
    <t>28/11/2018</t>
  </si>
  <si>
    <t>29/11/2018</t>
  </si>
  <si>
    <t>30/11/2018</t>
  </si>
  <si>
    <t>6 785,792 MW</t>
  </si>
  <si>
    <t>07.11.2018</t>
  </si>
  <si>
    <t>Turbina Francis</t>
  </si>
  <si>
    <t>C.H. Carhuac</t>
  </si>
  <si>
    <t>noviembre</t>
  </si>
  <si>
    <t>VOLUMEN  UTIL
30-11-2018</t>
  </si>
  <si>
    <t>VOLUMEN UTIL
30-11-2017</t>
  </si>
  <si>
    <t>MACHUPICCHU - QUENCORO</t>
  </si>
  <si>
    <t>L-1002</t>
  </si>
  <si>
    <t>L-2018</t>
  </si>
  <si>
    <t>L-2110</t>
  </si>
  <si>
    <t>L-2203  L-2204</t>
  </si>
  <si>
    <t>L-2205  L-2206</t>
  </si>
  <si>
    <t>L-2259</t>
  </si>
  <si>
    <t>L-2264</t>
  </si>
  <si>
    <t>L-6627  L-6628</t>
  </si>
  <si>
    <t>T37-211</t>
  </si>
  <si>
    <t>T62-161  T6-261</t>
  </si>
  <si>
    <t>SAN JUAN - LOS INDUSTRIALES</t>
  </si>
  <si>
    <t>HUANZA-CARABAYLLO</t>
  </si>
  <si>
    <t>CAMPO ARMIÑO - HUANCAVELICA</t>
  </si>
  <si>
    <t>CARHUAMAYO - OROYA NUEVA</t>
  </si>
  <si>
    <t>PARAGSHA II - CONOCOCHA</t>
  </si>
  <si>
    <t>MARCONA - SAN NICOLÁS</t>
  </si>
  <si>
    <t>INDEPENDENCIA</t>
  </si>
  <si>
    <t>PARAGSHA 2</t>
  </si>
  <si>
    <t>TRANSFORMADOR 2D</t>
  </si>
  <si>
    <t>El total de la producción de energía eléctrica de la empresas generadoras integrantes del COES en el mes de noviembre 2018 fue de 4 279,41  GWh, lo que representa un incremento de 226,51 GWh (5,59%) en comparación con el año 2017.</t>
  </si>
  <si>
    <t>La producción de electricidad con centrales hidroeléctricas durante el mes de noviembre 2018 fue de 2 593,25 GWh (19,37% mayor al registrado durante noviembre del año 2017).</t>
  </si>
  <si>
    <t>La producción de electricidad con centrales termoeléctricas durante el mes de noviembre 2018 fue de 1 470,24 GWh, 16,01% menor al registrado durante noviembre del año 2017. La participación del gas natural de Camisea fue de 32,48%, mientras que las del gas que proviene de los yacimientos de Aguaytía y Malacas fue del 1,37%, la producción con diesel, residual, carbón, biogás y bagazo tuvieron una intervención del 0,03%, 0,15%, 0,00%, 0,13%, 0,19% respectivamente.</t>
  </si>
  <si>
    <t>La producción de energía eléctrica con centrales eólicas fue de 87,45 GWh y con centrales solares fue de 42,54 GWh, los cuales tuvieron una participación de 3,25% y 1,79% respectivamente.</t>
  </si>
  <si>
    <t>C.H. CARHUAC</t>
  </si>
  <si>
    <t>(12) Ingreso a operación comercial de las C.C.H.H. Angel I, Angel II y Angel III; propiedad de GENERADORA DE ENERGÍA DEL PERU S.A. A apartir del 30.08.2018</t>
  </si>
  <si>
    <t>(13) Ingreso a operación comercial de la C.H. Carhuac propiedad de ANDEAN POWER S.A.C. a partir del 07.11.2018</t>
  </si>
  <si>
    <t>C.H. CARHUAC (13)</t>
  </si>
  <si>
    <t>(14) Se incluye la operación por puebas de la C.H. Patapo</t>
  </si>
  <si>
    <t>C.H. PATAPO  (14)</t>
  </si>
  <si>
    <t>C.H. RUCUY</t>
  </si>
  <si>
    <t>RIO BAÑOS Total</t>
  </si>
  <si>
    <t>Potencia efectiva al 30/11/2018 (MW)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</si>
</sst>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s>
  <fonts count="87">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sz val="7"/>
      <color theme="0"/>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theme="0"/>
      <name val="Arial"/>
      <family val="2"/>
    </font>
    <font>
      <sz val="5"/>
      <color rgb="FFA3A3A3"/>
      <name val="Arial"/>
      <family val="2"/>
    </font>
    <font>
      <sz val="8"/>
      <color rgb="FFA3A3A3"/>
      <name val="Arial"/>
      <family val="2"/>
    </font>
    <font>
      <b/>
      <sz val="5"/>
      <color rgb="FFA3A3A3"/>
      <name val="Arial"/>
      <family val="2"/>
    </font>
    <font>
      <sz val="5"/>
      <color theme="1"/>
      <name val="Arial"/>
      <family val="2"/>
    </font>
    <font>
      <b/>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sz val="5"/>
      <color theme="1" tint="0.249977111117893"/>
      <name val="Arial"/>
      <family val="2"/>
    </font>
    <font>
      <vertAlign val="superscript"/>
      <sz val="6"/>
      <name val="Arial"/>
      <family val="2"/>
    </font>
    <font>
      <vertAlign val="superscript"/>
      <sz val="6"/>
      <color theme="1"/>
      <name val="Arial"/>
      <family val="2"/>
    </font>
    <font>
      <b/>
      <sz val="12"/>
      <color rgb="FF1F2532"/>
      <name val="Calibri"/>
      <family val="2"/>
    </font>
    <font>
      <sz val="4"/>
      <color theme="1"/>
      <name val="Arial"/>
      <family val="2"/>
    </font>
    <font>
      <b/>
      <sz val="5"/>
      <name val="Arial"/>
      <family val="2"/>
    </font>
    <font>
      <sz val="5"/>
      <name val="Arial"/>
      <family val="2"/>
    </font>
    <font>
      <sz val="4"/>
      <name val="Arial"/>
      <family val="2"/>
    </font>
    <font>
      <b/>
      <sz val="10.5"/>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s>
  <borders count="156">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top/>
      <bottom style="hair">
        <color theme="3" tint="0.39991454817346722"/>
      </bottom>
      <diagonal/>
    </border>
    <border>
      <left style="hair">
        <color theme="3" tint="0.39988402966399123"/>
      </left>
      <right style="hair">
        <color theme="3" tint="0.39988402966399123"/>
      </right>
      <top/>
      <bottom style="hair">
        <color theme="3" tint="0.39988402966399123"/>
      </bottom>
      <diagonal/>
    </border>
    <border>
      <left/>
      <right style="thin">
        <color theme="3" tint="0.39991454817346722"/>
      </right>
      <top/>
      <bottom style="hair">
        <color theme="3" tint="0.39991454817346722"/>
      </bottom>
      <diagonal/>
    </border>
    <border>
      <left style="thin">
        <color theme="3" tint="0.39994506668294322"/>
      </left>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88402966399123"/>
      </top>
      <bottom style="hair">
        <color theme="3" tint="0.39988402966399123"/>
      </bottom>
      <diagonal/>
    </border>
    <border>
      <left/>
      <right style="thin">
        <color theme="3" tint="0.39991454817346722"/>
      </right>
      <top style="hair">
        <color theme="3" tint="0.39991454817346722"/>
      </top>
      <bottom style="hair">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3" tint="0.39994506668294322"/>
      </left>
      <right/>
      <top style="hair">
        <color theme="3" tint="0.39991454817346722"/>
      </top>
      <bottom style="thin">
        <color theme="3" tint="0.39991454817346722"/>
      </bottom>
      <diagonal/>
    </border>
    <border>
      <left style="hair">
        <color theme="3" tint="0.39988402966399123"/>
      </left>
      <right style="hair">
        <color theme="3" tint="0.39988402966399123"/>
      </right>
      <top style="hair">
        <color theme="3" tint="0.39988402966399123"/>
      </top>
      <bottom style="thin">
        <color theme="3" tint="0.39991454817346722"/>
      </bottom>
      <diagonal/>
    </border>
    <border>
      <left/>
      <right style="thin">
        <color theme="3" tint="0.39991454817346722"/>
      </right>
      <top style="hair">
        <color theme="3" tint="0.399914548173467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style="hair">
        <color theme="3" tint="0.3999145481734672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style="hair">
        <color theme="3" tint="0.39991454817346722"/>
      </left>
      <right style="hair">
        <color theme="3" tint="0.39991454817346722"/>
      </right>
      <top/>
      <bottom style="hair">
        <color theme="3" tint="0.39991454817346722"/>
      </bottom>
      <diagonal/>
    </border>
    <border>
      <left/>
      <right/>
      <top/>
      <bottom style="hair">
        <color theme="3" tint="0.39991454817346722"/>
      </bottom>
      <diagonal/>
    </border>
    <border>
      <left/>
      <right/>
      <top style="hair">
        <color theme="3" tint="0.39991454817346722"/>
      </top>
      <bottom/>
      <diagonal/>
    </border>
    <border>
      <left style="hair">
        <color theme="4"/>
      </left>
      <right style="hair">
        <color theme="4"/>
      </right>
      <top style="hair">
        <color theme="4"/>
      </top>
      <bottom/>
      <diagonal/>
    </border>
    <border>
      <left style="hair">
        <color theme="4"/>
      </left>
      <right style="hair">
        <color theme="4"/>
      </right>
      <top/>
      <bottom/>
      <diagonal/>
    </border>
    <border>
      <left style="hair">
        <color theme="4"/>
      </left>
      <right style="hair">
        <color theme="4"/>
      </right>
      <top/>
      <bottom style="hair">
        <color theme="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right/>
      <top style="thin">
        <color theme="4"/>
      </top>
      <bottom/>
      <diagonal/>
    </border>
    <border>
      <left/>
      <right style="thin">
        <color theme="4"/>
      </right>
      <top style="thin">
        <color theme="4"/>
      </top>
      <bottom/>
      <diagonal/>
    </border>
    <border>
      <left/>
      <right style="thin">
        <color theme="4"/>
      </right>
      <top/>
      <bottom/>
      <diagonal/>
    </border>
    <border>
      <left style="thin">
        <color theme="4"/>
      </left>
      <right/>
      <top/>
      <bottom/>
      <diagonal/>
    </border>
    <border>
      <left style="thin">
        <color theme="4"/>
      </left>
      <right/>
      <top style="thin">
        <color theme="4"/>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4"/>
      </left>
      <right style="thin">
        <color theme="0"/>
      </right>
      <top style="thin">
        <color theme="4"/>
      </top>
      <bottom style="thin">
        <color theme="0"/>
      </bottom>
      <diagonal/>
    </border>
    <border>
      <left style="thin">
        <color theme="0"/>
      </left>
      <right style="thin">
        <color theme="0"/>
      </right>
      <top style="thin">
        <color theme="4"/>
      </top>
      <bottom style="thin">
        <color theme="0"/>
      </bottom>
      <diagonal/>
    </border>
    <border>
      <left style="thin">
        <color theme="0"/>
      </left>
      <right style="thin">
        <color theme="4"/>
      </right>
      <top style="thin">
        <color theme="4"/>
      </top>
      <bottom style="thin">
        <color theme="0"/>
      </bottom>
      <diagonal/>
    </border>
    <border>
      <left style="thin">
        <color theme="4"/>
      </left>
      <right style="thin">
        <color theme="0"/>
      </right>
      <top style="thin">
        <color theme="0"/>
      </top>
      <bottom style="thin">
        <color theme="0"/>
      </bottom>
      <diagonal/>
    </border>
    <border>
      <left style="thin">
        <color theme="0"/>
      </left>
      <right style="thin">
        <color theme="4"/>
      </right>
      <top style="thin">
        <color theme="0"/>
      </top>
      <bottom style="thin">
        <color theme="0"/>
      </bottom>
      <diagonal/>
    </border>
    <border>
      <left style="thin">
        <color theme="4"/>
      </left>
      <right style="thin">
        <color theme="0"/>
      </right>
      <top style="thin">
        <color theme="0"/>
      </top>
      <bottom style="thin">
        <color theme="4"/>
      </bottom>
      <diagonal/>
    </border>
    <border>
      <left style="thin">
        <color theme="0"/>
      </left>
      <right style="thin">
        <color theme="0"/>
      </right>
      <top style="thin">
        <color theme="0"/>
      </top>
      <bottom style="thin">
        <color theme="4"/>
      </bottom>
      <diagonal/>
    </border>
    <border>
      <left style="thin">
        <color theme="0"/>
      </left>
      <right style="thin">
        <color theme="4"/>
      </right>
      <top style="thin">
        <color theme="0"/>
      </top>
      <bottom style="thin">
        <color theme="4"/>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theme="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4"/>
      </right>
      <top style="thin">
        <color theme="0" tint="-0.14996795556505021"/>
      </top>
      <bottom style="thin">
        <color theme="0" tint="-0.14996795556505021"/>
      </bottom>
      <diagonal/>
    </border>
    <border>
      <left style="thin">
        <color theme="4"/>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4"/>
      </right>
      <top style="thin">
        <color theme="0" tint="-0.14996795556505021"/>
      </top>
      <bottom/>
      <diagonal/>
    </border>
    <border>
      <left style="thin">
        <color theme="4"/>
      </left>
      <right style="thin">
        <color theme="0" tint="-0.14996795556505021"/>
      </right>
      <top style="thin">
        <color theme="4"/>
      </top>
      <bottom style="thin">
        <color theme="0" tint="-0.14996795556505021"/>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theme="0" tint="-0.14996795556505021"/>
      </left>
      <right style="thin">
        <color theme="4"/>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right/>
      <top style="thin">
        <color theme="0" tint="-0.14996795556505021"/>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88402966399123"/>
      </left>
      <right style="hair">
        <color theme="3" tint="0.39985351115451523"/>
      </right>
      <top style="thin">
        <color theme="3" tint="0.39991454817346722"/>
      </top>
      <bottom style="hair">
        <color theme="3" tint="0.39988402966399123"/>
      </bottom>
      <diagonal/>
    </border>
    <border>
      <left style="hair">
        <color theme="3" tint="0.39985351115451523"/>
      </left>
      <right style="hair">
        <color theme="3" tint="0.39988402966399123"/>
      </right>
      <top style="thin">
        <color theme="3" tint="0.39991454817346722"/>
      </top>
      <bottom style="hair">
        <color theme="3" tint="0.39988402966399123"/>
      </bottom>
      <diagonal/>
    </border>
    <border>
      <left style="hair">
        <color theme="3" tint="0.39988402966399123"/>
      </left>
      <right style="hair">
        <color theme="3" tint="0.39985351115451523"/>
      </right>
      <top style="hair">
        <color theme="3" tint="0.39988402966399123"/>
      </top>
      <bottom style="hair">
        <color theme="3" tint="0.39988402966399123"/>
      </bottom>
      <diagonal/>
    </border>
    <border>
      <left style="hair">
        <color theme="3" tint="0.39985351115451523"/>
      </left>
      <right style="hair">
        <color theme="3" tint="0.39988402966399123"/>
      </right>
      <top style="hair">
        <color theme="3" tint="0.39988402966399123"/>
      </top>
      <bottom style="hair">
        <color theme="3" tint="0.39988402966399123"/>
      </bottom>
      <diagonal/>
    </border>
    <border>
      <left style="hair">
        <color theme="3" tint="0.39988402966399123"/>
      </left>
      <right style="hair">
        <color theme="3" tint="0.39985351115451523"/>
      </right>
      <top/>
      <bottom style="hair">
        <color theme="3" tint="0.39988402966399123"/>
      </bottom>
      <diagonal/>
    </border>
    <border>
      <left style="hair">
        <color theme="3" tint="0.39985351115451523"/>
      </left>
      <right style="hair">
        <color theme="3" tint="0.39988402966399123"/>
      </right>
      <top/>
      <bottom style="hair">
        <color theme="3" tint="0.39988402966399123"/>
      </bottom>
      <diagonal/>
    </border>
    <border>
      <left style="hair">
        <color theme="3" tint="0.39988402966399123"/>
      </left>
      <right style="hair">
        <color theme="3" tint="0.39985351115451523"/>
      </right>
      <top style="hair">
        <color theme="3" tint="0.39988402966399123"/>
      </top>
      <bottom style="thin">
        <color theme="3" tint="0.39994506668294322"/>
      </bottom>
      <diagonal/>
    </border>
    <border>
      <left style="hair">
        <color theme="3" tint="0.39985351115451523"/>
      </left>
      <right style="hair">
        <color theme="3" tint="0.39988402966399123"/>
      </right>
      <top style="hair">
        <color theme="3" tint="0.39988402966399123"/>
      </top>
      <bottom style="thin">
        <color theme="3" tint="0.39994506668294322"/>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style="hair">
        <color theme="3" tint="0.39991454817346722"/>
      </bottom>
      <diagonal/>
    </border>
  </borders>
  <cellStyleXfs count="8">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5" fillId="0" borderId="0"/>
    <xf numFmtId="0" fontId="39" fillId="0" borderId="0"/>
    <xf numFmtId="0" fontId="39" fillId="0" borderId="0"/>
    <xf numFmtId="164" fontId="1" fillId="0" borderId="0" applyFont="0" applyFill="0" applyBorder="0" applyAlignment="0" applyProtection="0"/>
  </cellStyleXfs>
  <cellXfs count="1009">
    <xf numFmtId="0" fontId="0" fillId="0" borderId="0" xfId="0"/>
    <xf numFmtId="0" fontId="0" fillId="0" borderId="0" xfId="0" applyBorder="1"/>
    <xf numFmtId="0" fontId="5" fillId="0" borderId="0" xfId="0" quotePrefix="1" applyNumberFormat="1" applyFont="1" applyFill="1" applyBorder="1" applyAlignment="1">
      <alignment horizontal="left" vertical="center"/>
    </xf>
    <xf numFmtId="0" fontId="0" fillId="0" borderId="0" xfId="0" applyFont="1"/>
    <xf numFmtId="1" fontId="7" fillId="0" borderId="0" xfId="0" applyNumberFormat="1" applyFont="1" applyFill="1" applyBorder="1" applyAlignment="1">
      <alignment horizontal="centerContinuous"/>
    </xf>
    <xf numFmtId="0" fontId="7" fillId="0" borderId="0" xfId="0" applyFont="1" applyBorder="1"/>
    <xf numFmtId="1" fontId="7" fillId="0" borderId="0" xfId="0" applyNumberFormat="1" applyFont="1" applyFill="1" applyBorder="1"/>
    <xf numFmtId="1" fontId="7" fillId="0" borderId="0" xfId="0" applyNumberFormat="1" applyFont="1" applyFill="1" applyBorder="1" applyAlignment="1">
      <alignment horizontal="right"/>
    </xf>
    <xf numFmtId="165" fontId="7" fillId="0" borderId="0" xfId="0" applyNumberFormat="1" applyFont="1" applyFill="1" applyBorder="1" applyAlignment="1">
      <alignment horizontal="right"/>
    </xf>
    <xf numFmtId="167" fontId="7" fillId="0" borderId="0" xfId="2" applyNumberFormat="1" applyFont="1" applyFill="1" applyBorder="1" applyAlignment="1">
      <alignment horizontal="right"/>
    </xf>
    <xf numFmtId="49" fontId="7" fillId="0" borderId="0" xfId="0" applyNumberFormat="1" applyFont="1" applyBorder="1" applyAlignment="1">
      <alignment horizontal="right"/>
    </xf>
    <xf numFmtId="0" fontId="7" fillId="0" borderId="0" xfId="0" quotePrefix="1" applyFont="1" applyFill="1" applyBorder="1" applyAlignment="1">
      <alignment horizontal="left" vertical="center"/>
    </xf>
    <xf numFmtId="49" fontId="7" fillId="0" borderId="0" xfId="0" applyNumberFormat="1" applyFont="1" applyFill="1" applyBorder="1" applyAlignment="1">
      <alignment horizontal="right"/>
    </xf>
    <xf numFmtId="166" fontId="7" fillId="0" borderId="0" xfId="0" applyNumberFormat="1" applyFont="1" applyFill="1" applyBorder="1" applyAlignment="1">
      <alignment horizontal="right"/>
    </xf>
    <xf numFmtId="0" fontId="8" fillId="0" borderId="0" xfId="0" applyFont="1"/>
    <xf numFmtId="0" fontId="8" fillId="0" borderId="0" xfId="0" applyFont="1" applyBorder="1"/>
    <xf numFmtId="1" fontId="7" fillId="0" borderId="0" xfId="0" applyNumberFormat="1" applyFont="1" applyFill="1" applyBorder="1" applyAlignment="1">
      <alignment horizontal="center"/>
    </xf>
    <xf numFmtId="1" fontId="7" fillId="0" borderId="0" xfId="0" applyNumberFormat="1" applyFont="1" applyFill="1" applyBorder="1" applyAlignment="1">
      <alignment horizontal="left"/>
    </xf>
    <xf numFmtId="49" fontId="7" fillId="0" borderId="0" xfId="0" applyNumberFormat="1" applyFont="1" applyFill="1" applyBorder="1" applyAlignment="1">
      <alignment horizontal="left"/>
    </xf>
    <xf numFmtId="49" fontId="7" fillId="0" borderId="0" xfId="0" applyNumberFormat="1" applyFont="1" applyBorder="1" applyAlignment="1">
      <alignment horizontal="left"/>
    </xf>
    <xf numFmtId="49" fontId="7" fillId="0" borderId="0" xfId="0" applyNumberFormat="1" applyFont="1" applyFill="1" applyBorder="1" applyAlignment="1">
      <alignment horizontal="center"/>
    </xf>
    <xf numFmtId="49" fontId="7" fillId="0" borderId="0" xfId="0" applyNumberFormat="1" applyFont="1" applyBorder="1" applyAlignment="1">
      <alignment horizontal="center"/>
    </xf>
    <xf numFmtId="165" fontId="7" fillId="0" borderId="0" xfId="0" applyNumberFormat="1" applyFont="1" applyFill="1" applyBorder="1" applyAlignment="1">
      <alignment horizontal="center"/>
    </xf>
    <xf numFmtId="0" fontId="5" fillId="2" borderId="0" xfId="0" applyFont="1" applyFill="1" applyBorder="1"/>
    <xf numFmtId="0" fontId="4" fillId="2" borderId="0" xfId="0" applyNumberFormat="1" applyFont="1" applyFill="1" applyBorder="1" applyAlignment="1">
      <alignment horizontal="center"/>
    </xf>
    <xf numFmtId="0" fontId="5" fillId="2" borderId="0" xfId="0" applyNumberFormat="1" applyFont="1" applyFill="1" applyBorder="1"/>
    <xf numFmtId="1" fontId="13" fillId="0" borderId="0" xfId="0" applyNumberFormat="1" applyFont="1" applyFill="1" applyBorder="1" applyAlignment="1">
      <alignment horizontal="right"/>
    </xf>
    <xf numFmtId="0" fontId="13" fillId="0" borderId="0" xfId="0" quotePrefix="1" applyFont="1" applyFill="1" applyBorder="1" applyAlignment="1">
      <alignment horizontal="left"/>
    </xf>
    <xf numFmtId="0" fontId="13" fillId="0" borderId="1" xfId="0" applyFont="1" applyBorder="1"/>
    <xf numFmtId="49" fontId="13" fillId="0" borderId="0" xfId="0" applyNumberFormat="1" applyFont="1" applyFill="1" applyBorder="1" applyAlignment="1">
      <alignment horizontal="center"/>
    </xf>
    <xf numFmtId="1" fontId="13" fillId="0" borderId="0" xfId="0" applyNumberFormat="1" applyFont="1" applyFill="1" applyBorder="1"/>
    <xf numFmtId="1" fontId="13" fillId="0" borderId="0" xfId="0" applyNumberFormat="1" applyFont="1" applyFill="1" applyBorder="1" applyAlignment="1">
      <alignment horizontal="center"/>
    </xf>
    <xf numFmtId="0" fontId="13" fillId="0" borderId="0" xfId="0" applyFont="1" applyBorder="1"/>
    <xf numFmtId="165" fontId="13" fillId="0" borderId="0" xfId="0" applyNumberFormat="1" applyFont="1" applyFill="1" applyBorder="1" applyAlignment="1">
      <alignment horizontal="right"/>
    </xf>
    <xf numFmtId="49" fontId="13" fillId="0" borderId="0" xfId="0" applyNumberFormat="1" applyFont="1" applyBorder="1" applyAlignment="1">
      <alignment horizontal="center"/>
    </xf>
    <xf numFmtId="0" fontId="14" fillId="0" borderId="0" xfId="0" quotePrefix="1" applyFont="1" applyFill="1" applyBorder="1" applyAlignment="1">
      <alignment horizontal="right"/>
    </xf>
    <xf numFmtId="165" fontId="13" fillId="0" borderId="1" xfId="0" applyNumberFormat="1" applyFont="1" applyFill="1" applyBorder="1" applyAlignment="1">
      <alignment horizontal="right"/>
    </xf>
    <xf numFmtId="0" fontId="13" fillId="0" borderId="0" xfId="0" applyFont="1" applyBorder="1" applyAlignment="1"/>
    <xf numFmtId="167" fontId="13" fillId="0" borderId="0" xfId="2" applyNumberFormat="1" applyFont="1" applyFill="1" applyBorder="1" applyAlignment="1">
      <alignment horizontal="right"/>
    </xf>
    <xf numFmtId="165" fontId="13" fillId="0" borderId="0" xfId="0" applyNumberFormat="1" applyFont="1" applyFill="1" applyBorder="1" applyAlignment="1">
      <alignment horizontal="center"/>
    </xf>
    <xf numFmtId="0" fontId="13" fillId="0" borderId="0" xfId="0" quotePrefix="1" applyFont="1" applyFill="1" applyBorder="1" applyAlignment="1">
      <alignment horizontal="left" vertical="center"/>
    </xf>
    <xf numFmtId="165" fontId="13" fillId="0" borderId="0" xfId="0" applyNumberFormat="1" applyFont="1" applyFill="1" applyBorder="1" applyAlignment="1">
      <alignment horizontal="left"/>
    </xf>
    <xf numFmtId="1" fontId="13" fillId="0" borderId="1" xfId="0" applyNumberFormat="1" applyFont="1" applyFill="1" applyBorder="1"/>
    <xf numFmtId="166" fontId="13" fillId="0" borderId="0" xfId="0" applyNumberFormat="1" applyFont="1" applyFill="1" applyBorder="1" applyAlignment="1">
      <alignment horizontal="right"/>
    </xf>
    <xf numFmtId="1" fontId="13" fillId="0" borderId="0" xfId="0" applyNumberFormat="1" applyFont="1" applyFill="1" applyBorder="1" applyAlignment="1">
      <alignment horizontal="left"/>
    </xf>
    <xf numFmtId="0" fontId="11" fillId="0" borderId="0" xfId="0" applyFont="1" applyBorder="1" applyAlignment="1">
      <alignment vertical="center"/>
    </xf>
    <xf numFmtId="0" fontId="7" fillId="0" borderId="0" xfId="0" applyFont="1" applyFill="1" applyBorder="1"/>
    <xf numFmtId="0" fontId="7" fillId="0" borderId="0" xfId="0" applyFont="1" applyFill="1" applyBorder="1" applyAlignment="1">
      <alignment horizontal="left"/>
    </xf>
    <xf numFmtId="0" fontId="0" fillId="0" borderId="0" xfId="0" applyFont="1" applyBorder="1" applyAlignment="1">
      <alignment horizontal="center"/>
    </xf>
    <xf numFmtId="0" fontId="9" fillId="2" borderId="0" xfId="0" applyFont="1" applyFill="1" applyBorder="1"/>
    <xf numFmtId="0" fontId="0" fillId="0" borderId="0" xfId="0" applyFont="1" applyFill="1"/>
    <xf numFmtId="0" fontId="15" fillId="0" borderId="0" xfId="0" applyFont="1" applyFill="1" applyBorder="1" applyAlignment="1">
      <alignment vertical="center"/>
    </xf>
    <xf numFmtId="17" fontId="15" fillId="0" borderId="0" xfId="0" applyNumberFormat="1" applyFont="1" applyFill="1" applyBorder="1" applyAlignment="1">
      <alignment vertical="center"/>
    </xf>
    <xf numFmtId="0" fontId="15" fillId="0" borderId="0" xfId="0" applyNumberFormat="1" applyFont="1" applyFill="1" applyBorder="1" applyAlignment="1">
      <alignment vertical="center"/>
    </xf>
    <xf numFmtId="43" fontId="15" fillId="0" borderId="0" xfId="1" applyFont="1" applyFill="1" applyBorder="1" applyAlignment="1">
      <alignment vertical="center"/>
    </xf>
    <xf numFmtId="0" fontId="15" fillId="0" borderId="0" xfId="0" applyFont="1" applyFill="1" applyBorder="1" applyAlignment="1">
      <alignment horizontal="center" vertical="center"/>
    </xf>
    <xf numFmtId="0" fontId="9" fillId="0" borderId="0" xfId="0" applyFont="1" applyFill="1" applyBorder="1" applyAlignment="1">
      <alignment vertical="center"/>
    </xf>
    <xf numFmtId="0" fontId="5" fillId="0" borderId="0" xfId="0" applyFont="1" applyFill="1" applyBorder="1" applyAlignment="1">
      <alignment horizontal="center" vertical="center"/>
    </xf>
    <xf numFmtId="0" fontId="8" fillId="0" borderId="0" xfId="0" applyFont="1" applyFill="1" applyBorder="1"/>
    <xf numFmtId="0" fontId="8" fillId="0" borderId="0" xfId="0" applyFont="1" applyFill="1"/>
    <xf numFmtId="0" fontId="15" fillId="0" borderId="0" xfId="0" applyNumberFormat="1" applyFont="1" applyFill="1" applyBorder="1" applyAlignment="1">
      <alignment horizontal="center" vertical="center"/>
    </xf>
    <xf numFmtId="0" fontId="0" fillId="0" borderId="0" xfId="0" applyFont="1" applyFill="1" applyAlignment="1">
      <alignment vertical="center"/>
    </xf>
    <xf numFmtId="0" fontId="9" fillId="0" borderId="0" xfId="0" applyFont="1" applyFill="1" applyBorder="1" applyAlignment="1">
      <alignment vertical="center" wrapText="1"/>
    </xf>
    <xf numFmtId="43" fontId="9" fillId="0" borderId="0" xfId="1" applyFont="1" applyFill="1" applyBorder="1" applyAlignment="1">
      <alignment vertical="center" wrapText="1"/>
    </xf>
    <xf numFmtId="0" fontId="15" fillId="0" borderId="0" xfId="0" applyFont="1" applyFill="1" applyBorder="1" applyAlignment="1">
      <alignment vertical="center" wrapText="1"/>
    </xf>
    <xf numFmtId="0" fontId="9" fillId="0" borderId="0" xfId="0" applyFont="1" applyFill="1" applyBorder="1" applyAlignment="1">
      <alignment horizontal="justify" vertical="center"/>
    </xf>
    <xf numFmtId="0" fontId="9" fillId="0" borderId="0" xfId="0" quotePrefix="1" applyFont="1" applyFill="1" applyBorder="1" applyAlignment="1">
      <alignment horizontal="left" vertical="center"/>
    </xf>
    <xf numFmtId="0" fontId="9" fillId="0" borderId="0" xfId="0" quotePrefix="1" applyNumberFormat="1" applyFont="1" applyFill="1" applyBorder="1" applyAlignment="1">
      <alignment vertical="center" wrapText="1"/>
    </xf>
    <xf numFmtId="0" fontId="9" fillId="0" borderId="0" xfId="0" applyNumberFormat="1" applyFont="1" applyFill="1" applyBorder="1" applyAlignment="1">
      <alignment vertical="center"/>
    </xf>
    <xf numFmtId="0" fontId="16" fillId="0" borderId="0" xfId="0" applyFont="1" applyFill="1" applyBorder="1" applyAlignment="1">
      <alignment horizontal="left" vertical="center" wrapText="1"/>
    </xf>
    <xf numFmtId="0" fontId="5" fillId="0" borderId="0" xfId="0" applyFont="1" applyFill="1" applyBorder="1" applyAlignment="1">
      <alignment vertical="center"/>
    </xf>
    <xf numFmtId="0" fontId="10" fillId="0" borderId="0" xfId="0" applyFont="1" applyFill="1" applyBorder="1" applyAlignment="1">
      <alignment horizontal="left" vertical="center" wrapText="1"/>
    </xf>
    <xf numFmtId="0" fontId="7" fillId="0" borderId="0" xfId="0" applyFont="1" applyFill="1" applyBorder="1" applyAlignment="1">
      <alignment vertical="center"/>
    </xf>
    <xf numFmtId="166"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center" vertical="center"/>
    </xf>
    <xf numFmtId="0" fontId="8" fillId="0" borderId="0" xfId="0" applyFont="1" applyFill="1" applyBorder="1" applyAlignment="1">
      <alignment vertical="center"/>
    </xf>
    <xf numFmtId="0" fontId="8" fillId="0" borderId="0" xfId="0" applyFont="1" applyFill="1" applyAlignment="1">
      <alignment vertical="center"/>
    </xf>
    <xf numFmtId="0" fontId="17" fillId="0" borderId="0" xfId="0" applyFont="1" applyFill="1" applyBorder="1" applyAlignment="1">
      <alignment vertical="center"/>
    </xf>
    <xf numFmtId="0" fontId="9" fillId="0" borderId="0" xfId="0" quotePrefix="1" applyFont="1" applyFill="1" applyBorder="1" applyAlignment="1">
      <alignment horizontal="right" vertical="top"/>
    </xf>
    <xf numFmtId="0" fontId="15" fillId="0" borderId="0" xfId="0" quotePrefix="1" applyFont="1" applyFill="1" applyBorder="1" applyAlignment="1">
      <alignment horizontal="right" vertical="top"/>
    </xf>
    <xf numFmtId="0" fontId="15" fillId="0" borderId="0" xfId="0" applyFont="1" applyFill="1" applyBorder="1" applyAlignment="1">
      <alignment vertical="top"/>
    </xf>
    <xf numFmtId="0" fontId="8" fillId="0" borderId="0" xfId="0" applyFont="1" applyFill="1" applyBorder="1" applyAlignment="1">
      <alignment horizontal="left" vertical="center" wrapText="1"/>
    </xf>
    <xf numFmtId="0" fontId="18" fillId="0" borderId="0" xfId="0" applyNumberFormat="1" applyFont="1" applyFill="1" applyBorder="1" applyAlignment="1">
      <alignment vertical="center"/>
    </xf>
    <xf numFmtId="0" fontId="5" fillId="2" borderId="0" xfId="0" applyNumberFormat="1" applyFont="1" applyFill="1" applyAlignment="1">
      <alignment horizontal="left"/>
    </xf>
    <xf numFmtId="0" fontId="5" fillId="2" borderId="0" xfId="0" applyNumberFormat="1" applyFont="1" applyFill="1"/>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NumberFormat="1" applyFont="1" applyFill="1" applyAlignment="1">
      <alignment horizontal="centerContinuous"/>
    </xf>
    <xf numFmtId="0" fontId="5" fillId="2" borderId="0" xfId="0" applyNumberFormat="1" applyFont="1" applyFill="1" applyAlignment="1">
      <alignment horizontal="centerContinuous"/>
    </xf>
    <xf numFmtId="0" fontId="10" fillId="2" borderId="0" xfId="0" applyNumberFormat="1" applyFont="1" applyFill="1" applyBorder="1" applyAlignment="1">
      <alignment horizontal="right"/>
    </xf>
    <xf numFmtId="168" fontId="5" fillId="0" borderId="0" xfId="0" applyNumberFormat="1" applyFont="1" applyFill="1" applyBorder="1" applyAlignment="1">
      <alignment horizontal="right" vertical="center"/>
    </xf>
    <xf numFmtId="0" fontId="5" fillId="2" borderId="0" xfId="0" applyNumberFormat="1" applyFont="1" applyFill="1" applyBorder="1" applyAlignment="1">
      <alignment horizontal="right"/>
    </xf>
    <xf numFmtId="0" fontId="5" fillId="2" borderId="0" xfId="0" quotePrefix="1" applyNumberFormat="1" applyFont="1" applyFill="1" applyBorder="1" applyAlignment="1">
      <alignment horizontal="left" vertical="top"/>
    </xf>
    <xf numFmtId="0" fontId="5" fillId="0" borderId="0" xfId="0" applyNumberFormat="1" applyFont="1" applyFill="1" applyAlignment="1">
      <alignment vertical="center"/>
    </xf>
    <xf numFmtId="0" fontId="5" fillId="2" borderId="0" xfId="0" quotePrefix="1" applyNumberFormat="1" applyFont="1" applyFill="1" applyBorder="1" applyAlignment="1">
      <alignment horizontal="left" vertical="center"/>
    </xf>
    <xf numFmtId="0" fontId="0" fillId="0" borderId="0" xfId="0" applyFont="1" applyAlignment="1">
      <alignment vertical="center"/>
    </xf>
    <xf numFmtId="0" fontId="5" fillId="2" borderId="0" xfId="0" applyNumberFormat="1" applyFont="1" applyFill="1" applyAlignment="1">
      <alignment horizontal="left" vertical="center"/>
    </xf>
    <xf numFmtId="0" fontId="5" fillId="2" borderId="0" xfId="0" applyNumberFormat="1" applyFont="1" applyFill="1" applyAlignment="1">
      <alignment vertical="center"/>
    </xf>
    <xf numFmtId="17" fontId="5" fillId="2" borderId="0" xfId="0" applyNumberFormat="1" applyFont="1" applyFill="1" applyAlignment="1">
      <alignment horizontal="centerContinuous" vertical="center"/>
    </xf>
    <xf numFmtId="0" fontId="4" fillId="2" borderId="0" xfId="0" applyNumberFormat="1" applyFont="1" applyFill="1" applyAlignment="1">
      <alignment horizontal="centerContinuous" vertical="center"/>
    </xf>
    <xf numFmtId="0" fontId="5" fillId="2" borderId="0" xfId="0" applyNumberFormat="1" applyFont="1" applyFill="1" applyAlignment="1">
      <alignment horizontal="centerContinuous" vertical="center"/>
    </xf>
    <xf numFmtId="0" fontId="10" fillId="2" borderId="0" xfId="0" applyNumberFormat="1" applyFont="1" applyFill="1" applyBorder="1" applyAlignment="1">
      <alignment horizontal="right" vertical="center"/>
    </xf>
    <xf numFmtId="0" fontId="5" fillId="2" borderId="0" xfId="0" applyNumberFormat="1" applyFont="1" applyFill="1" applyBorder="1" applyAlignment="1">
      <alignment horizontal="right" vertical="center"/>
    </xf>
    <xf numFmtId="0" fontId="5" fillId="0" borderId="0" xfId="0" applyNumberFormat="1" applyFont="1" applyFill="1" applyAlignment="1">
      <alignment horizontal="left" vertical="center"/>
    </xf>
    <xf numFmtId="17" fontId="4" fillId="0" borderId="0" xfId="0" quotePrefix="1" applyNumberFormat="1" applyFont="1" applyFill="1" applyAlignment="1">
      <alignment horizontal="left" vertical="center"/>
    </xf>
    <xf numFmtId="17" fontId="5" fillId="0" borderId="0" xfId="0" applyNumberFormat="1" applyFont="1" applyFill="1" applyAlignment="1">
      <alignment horizontal="left" vertical="center"/>
    </xf>
    <xf numFmtId="0" fontId="4" fillId="0" borderId="0" xfId="0" applyNumberFormat="1" applyFont="1" applyFill="1" applyAlignment="1">
      <alignment horizontal="left" vertical="center"/>
    </xf>
    <xf numFmtId="0" fontId="10" fillId="0" borderId="0" xfId="0" applyNumberFormat="1" applyFont="1" applyFill="1" applyBorder="1" applyAlignment="1">
      <alignment horizontal="left" vertical="center"/>
    </xf>
    <xf numFmtId="43" fontId="4" fillId="0" borderId="0" xfId="1" quotePrefix="1" applyFont="1" applyFill="1" applyAlignment="1">
      <alignment horizontal="center" vertical="center"/>
    </xf>
    <xf numFmtId="17" fontId="5" fillId="0" borderId="0" xfId="0" applyNumberFormat="1" applyFont="1" applyFill="1" applyAlignment="1">
      <alignment horizontal="centerContinuous" vertical="center"/>
    </xf>
    <xf numFmtId="0" fontId="4" fillId="0" borderId="0" xfId="0" applyNumberFormat="1" applyFont="1" applyFill="1" applyAlignment="1">
      <alignment horizontal="centerContinuous" vertical="center"/>
    </xf>
    <xf numFmtId="0" fontId="5" fillId="0" borderId="0" xfId="0" applyNumberFormat="1" applyFont="1" applyFill="1" applyAlignment="1">
      <alignment horizontal="centerContinuous" vertical="center"/>
    </xf>
    <xf numFmtId="0" fontId="10" fillId="0" borderId="0" xfId="0" applyNumberFormat="1" applyFont="1" applyFill="1" applyBorder="1" applyAlignment="1">
      <alignment horizontal="right" vertical="center"/>
    </xf>
    <xf numFmtId="17" fontId="20"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xf>
    <xf numFmtId="0" fontId="5" fillId="0" borderId="0" xfId="0" applyNumberFormat="1" applyFont="1" applyFill="1" applyBorder="1" applyAlignment="1">
      <alignment horizontal="right" vertical="center"/>
    </xf>
    <xf numFmtId="0" fontId="20" fillId="0" borderId="0" xfId="0" quotePrefix="1" applyNumberFormat="1" applyFont="1" applyFill="1" applyBorder="1" applyAlignment="1">
      <alignment horizontal="left" vertical="center"/>
    </xf>
    <xf numFmtId="0" fontId="19" fillId="0" borderId="0" xfId="0" quotePrefix="1" applyNumberFormat="1" applyFont="1" applyFill="1" applyBorder="1" applyAlignment="1">
      <alignment horizontal="left" vertical="center"/>
    </xf>
    <xf numFmtId="17" fontId="19"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wrapText="1"/>
    </xf>
    <xf numFmtId="169" fontId="19" fillId="0" borderId="0" xfId="0" applyNumberFormat="1" applyFont="1" applyFill="1" applyBorder="1" applyAlignment="1">
      <alignment horizontal="center" vertical="center"/>
    </xf>
    <xf numFmtId="0" fontId="19" fillId="0" borderId="0" xfId="0" quotePrefix="1" applyNumberFormat="1" applyFont="1" applyFill="1" applyBorder="1" applyAlignment="1">
      <alignment horizontal="center" vertical="center"/>
    </xf>
    <xf numFmtId="167" fontId="4" fillId="0" borderId="0" xfId="2" applyNumberFormat="1" applyFont="1" applyFill="1" applyBorder="1" applyAlignment="1">
      <alignment horizontal="right" vertical="center"/>
    </xf>
    <xf numFmtId="167" fontId="4" fillId="0" borderId="0" xfId="0" applyNumberFormat="1" applyFont="1" applyFill="1" applyBorder="1" applyAlignment="1">
      <alignment horizontal="right" vertical="center"/>
    </xf>
    <xf numFmtId="0" fontId="4" fillId="0" borderId="0" xfId="0" quotePrefix="1" applyNumberFormat="1" applyFont="1" applyFill="1" applyBorder="1" applyAlignment="1">
      <alignment horizontal="left" vertical="center"/>
    </xf>
    <xf numFmtId="168" fontId="4" fillId="0" borderId="0" xfId="0" applyNumberFormat="1" applyFont="1" applyFill="1" applyBorder="1" applyAlignment="1">
      <alignment horizontal="right" vertical="center"/>
    </xf>
    <xf numFmtId="167" fontId="5" fillId="0" borderId="0" xfId="0" applyNumberFormat="1" applyFont="1" applyFill="1" applyBorder="1" applyAlignment="1">
      <alignment horizontal="right" vertical="center"/>
    </xf>
    <xf numFmtId="9" fontId="4" fillId="0" borderId="0" xfId="2" applyFont="1" applyFill="1" applyBorder="1" applyAlignment="1">
      <alignment horizontal="right" vertical="center"/>
    </xf>
    <xf numFmtId="167" fontId="5" fillId="0" borderId="0" xfId="2" applyNumberFormat="1" applyFont="1" applyFill="1" applyBorder="1" applyAlignment="1">
      <alignment horizontal="right" vertical="center"/>
    </xf>
    <xf numFmtId="170" fontId="4" fillId="0" borderId="0" xfId="2" applyNumberFormat="1" applyFont="1" applyFill="1" applyBorder="1" applyAlignment="1">
      <alignment horizontal="right" vertical="center"/>
    </xf>
    <xf numFmtId="0" fontId="13" fillId="0" borderId="0" xfId="0" applyNumberFormat="1" applyFont="1" applyFill="1" applyBorder="1" applyAlignment="1">
      <alignment horizontal="right" vertical="center"/>
    </xf>
    <xf numFmtId="0" fontId="13" fillId="0" borderId="0" xfId="0" quotePrefix="1" applyNumberFormat="1" applyFont="1" applyFill="1" applyBorder="1" applyAlignment="1">
      <alignment horizontal="left" vertical="center"/>
    </xf>
    <xf numFmtId="0" fontId="13" fillId="0" borderId="0" xfId="0" applyNumberFormat="1" applyFont="1" applyFill="1" applyAlignment="1">
      <alignment vertical="center"/>
    </xf>
    <xf numFmtId="0" fontId="21" fillId="0" borderId="0" xfId="0" quotePrefix="1" applyNumberFormat="1" applyFont="1" applyFill="1" applyBorder="1" applyAlignment="1">
      <alignment horizontal="left" vertical="center"/>
    </xf>
    <xf numFmtId="168" fontId="21" fillId="0" borderId="0" xfId="0" applyNumberFormat="1" applyFont="1" applyFill="1" applyBorder="1" applyAlignment="1">
      <alignment horizontal="right" vertical="center"/>
    </xf>
    <xf numFmtId="167" fontId="21" fillId="0" borderId="0" xfId="2" quotePrefix="1" applyNumberFormat="1" applyFont="1" applyFill="1" applyBorder="1" applyAlignment="1">
      <alignment horizontal="left" vertical="center"/>
    </xf>
    <xf numFmtId="167" fontId="13" fillId="0" borderId="0" xfId="2" applyNumberFormat="1" applyFont="1" applyFill="1" applyBorder="1" applyAlignment="1">
      <alignment horizontal="right" vertical="center"/>
    </xf>
    <xf numFmtId="0" fontId="13" fillId="0" borderId="6" xfId="0" quotePrefix="1" applyNumberFormat="1" applyFont="1" applyFill="1" applyBorder="1" applyAlignment="1">
      <alignment horizontal="left" vertical="center"/>
    </xf>
    <xf numFmtId="0" fontId="13" fillId="4" borderId="7" xfId="0" quotePrefix="1" applyNumberFormat="1" applyFont="1" applyFill="1" applyBorder="1" applyAlignment="1">
      <alignment horizontal="left" vertical="center"/>
    </xf>
    <xf numFmtId="0" fontId="13" fillId="0" borderId="7" xfId="0" quotePrefix="1" applyNumberFormat="1" applyFont="1" applyFill="1" applyBorder="1" applyAlignment="1">
      <alignment horizontal="left" vertical="center"/>
    </xf>
    <xf numFmtId="0" fontId="13" fillId="4" borderId="6" xfId="0" quotePrefix="1" applyNumberFormat="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Fill="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NumberFormat="1" applyFont="1" applyFill="1" applyBorder="1" applyAlignment="1">
      <alignment horizontal="left" vertical="center" wrapText="1"/>
    </xf>
    <xf numFmtId="0" fontId="19" fillId="2" borderId="0" xfId="0" applyNumberFormat="1" applyFont="1" applyFill="1" applyBorder="1"/>
    <xf numFmtId="0" fontId="20" fillId="2" borderId="0" xfId="0" quotePrefix="1" applyNumberFormat="1" applyFont="1" applyFill="1" applyBorder="1" applyAlignment="1">
      <alignment horizontal="centerContinuous"/>
    </xf>
    <xf numFmtId="0" fontId="19" fillId="2" borderId="0" xfId="0" applyNumberFormat="1" applyFont="1" applyFill="1" applyBorder="1" applyAlignment="1">
      <alignment horizontal="centerContinuous"/>
    </xf>
    <xf numFmtId="0" fontId="20" fillId="2" borderId="0" xfId="0" applyNumberFormat="1" applyFont="1" applyFill="1" applyBorder="1" applyAlignment="1">
      <alignment horizontal="centerContinuous"/>
    </xf>
    <xf numFmtId="0" fontId="19" fillId="2" borderId="0" xfId="0" applyNumberFormat="1" applyFont="1" applyFill="1" applyBorder="1" applyAlignment="1">
      <alignment horizontal="right"/>
    </xf>
    <xf numFmtId="49" fontId="13" fillId="0" borderId="0" xfId="0" applyNumberFormat="1" applyFont="1" applyBorder="1" applyAlignment="1">
      <alignment horizontal="right"/>
    </xf>
    <xf numFmtId="0" fontId="13" fillId="2" borderId="0" xfId="0" applyNumberFormat="1" applyFont="1" applyFill="1"/>
    <xf numFmtId="168" fontId="21" fillId="2" borderId="0" xfId="0" applyNumberFormat="1" applyFont="1" applyFill="1" applyBorder="1" applyAlignment="1">
      <alignment horizontal="right" vertical="center"/>
    </xf>
    <xf numFmtId="167" fontId="21" fillId="2" borderId="0" xfId="2" applyNumberFormat="1" applyFont="1" applyFill="1" applyBorder="1" applyAlignment="1">
      <alignment horizontal="right" vertical="center"/>
    </xf>
    <xf numFmtId="167" fontId="21" fillId="2" borderId="0" xfId="0" applyNumberFormat="1" applyFont="1" applyFill="1" applyBorder="1" applyAlignment="1">
      <alignment horizontal="right" vertical="center"/>
    </xf>
    <xf numFmtId="0" fontId="13" fillId="2" borderId="0" xfId="0" quotePrefix="1" applyNumberFormat="1" applyFont="1" applyFill="1" applyBorder="1" applyAlignment="1">
      <alignment horizontal="left" vertical="top"/>
    </xf>
    <xf numFmtId="0" fontId="13" fillId="2" borderId="0" xfId="0" applyNumberFormat="1" applyFont="1" applyFill="1" applyAlignment="1">
      <alignment vertical="center"/>
    </xf>
    <xf numFmtId="0" fontId="13" fillId="2" borderId="0" xfId="0" applyNumberFormat="1" applyFont="1" applyFill="1" applyBorder="1" applyAlignment="1">
      <alignment horizontal="right"/>
    </xf>
    <xf numFmtId="0" fontId="0" fillId="0" borderId="0" xfId="0" applyFont="1" applyBorder="1"/>
    <xf numFmtId="168" fontId="13" fillId="0" borderId="24" xfId="0" applyNumberFormat="1" applyFont="1" applyFill="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Fill="1" applyBorder="1" applyAlignment="1">
      <alignment horizontal="left" vertical="center"/>
    </xf>
    <xf numFmtId="167" fontId="21" fillId="0" borderId="31" xfId="2" applyNumberFormat="1" applyFont="1" applyFill="1" applyBorder="1" applyAlignment="1">
      <alignment horizontal="right" vertical="center"/>
    </xf>
    <xf numFmtId="0" fontId="13" fillId="4" borderId="24" xfId="0" quotePrefix="1" applyNumberFormat="1" applyFont="1" applyFill="1" applyBorder="1" applyAlignment="1">
      <alignment horizontal="left" vertical="center"/>
    </xf>
    <xf numFmtId="0" fontId="13" fillId="0" borderId="25" xfId="0" quotePrefix="1" applyNumberFormat="1" applyFont="1" applyFill="1" applyBorder="1" applyAlignment="1">
      <alignment horizontal="left" vertical="center"/>
    </xf>
    <xf numFmtId="0" fontId="21" fillId="4" borderId="26" xfId="0" quotePrefix="1" applyNumberFormat="1" applyFont="1" applyFill="1" applyBorder="1" applyAlignment="1">
      <alignment horizontal="left" vertical="center" wrapText="1"/>
    </xf>
    <xf numFmtId="0" fontId="21" fillId="0" borderId="5" xfId="0" quotePrefix="1" applyNumberFormat="1" applyFont="1" applyFill="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NumberFormat="1" applyFont="1" applyFill="1" applyBorder="1" applyAlignment="1">
      <alignment horizontal="left" vertical="top" wrapText="1"/>
    </xf>
    <xf numFmtId="0" fontId="21" fillId="0" borderId="0" xfId="0" applyFont="1" applyBorder="1" applyAlignment="1">
      <alignment vertical="center"/>
    </xf>
    <xf numFmtId="0" fontId="22" fillId="2" borderId="0" xfId="0" quotePrefix="1" applyNumberFormat="1" applyFont="1" applyFill="1" applyBorder="1" applyAlignment="1">
      <alignment horizontal="left" vertical="top"/>
    </xf>
    <xf numFmtId="0" fontId="13" fillId="2" borderId="0" xfId="0" applyFont="1" applyFill="1" applyBorder="1"/>
    <xf numFmtId="0" fontId="13" fillId="2" borderId="0" xfId="0" applyNumberFormat="1" applyFont="1" applyFill="1" applyBorder="1" applyAlignment="1">
      <alignment vertical="center" wrapText="1"/>
    </xf>
    <xf numFmtId="4" fontId="5" fillId="2" borderId="0" xfId="0" applyNumberFormat="1" applyFont="1" applyFill="1" applyBorder="1"/>
    <xf numFmtId="167" fontId="4" fillId="2" borderId="0" xfId="2" applyNumberFormat="1" applyFont="1" applyFill="1" applyBorder="1"/>
    <xf numFmtId="167" fontId="21" fillId="4" borderId="4" xfId="2" applyNumberFormat="1" applyFont="1" applyFill="1" applyBorder="1" applyAlignment="1">
      <alignment horizontal="right" vertical="center"/>
    </xf>
    <xf numFmtId="167" fontId="21" fillId="0" borderId="4" xfId="2" applyNumberFormat="1" applyFont="1" applyFill="1" applyBorder="1" applyAlignment="1">
      <alignment horizontal="right" vertical="center"/>
    </xf>
    <xf numFmtId="167" fontId="21" fillId="4" borderId="43" xfId="2" applyNumberFormat="1" applyFont="1" applyFill="1" applyBorder="1" applyAlignment="1">
      <alignment horizontal="right" vertical="center"/>
    </xf>
    <xf numFmtId="167" fontId="21" fillId="0" borderId="57" xfId="2" applyNumberFormat="1" applyFont="1" applyFill="1" applyBorder="1" applyAlignment="1">
      <alignment horizontal="right" vertical="center"/>
    </xf>
    <xf numFmtId="0" fontId="13" fillId="2" borderId="0" xfId="0" quotePrefix="1" applyNumberFormat="1" applyFont="1" applyFill="1" applyAlignment="1">
      <alignment vertical="center" wrapText="1"/>
    </xf>
    <xf numFmtId="0" fontId="13" fillId="2" borderId="0" xfId="0" quotePrefix="1" applyNumberFormat="1" applyFont="1" applyFill="1" applyBorder="1" applyAlignment="1">
      <alignment vertical="top" wrapText="1"/>
    </xf>
    <xf numFmtId="0" fontId="0" fillId="2" borderId="0" xfId="0" quotePrefix="1" applyNumberFormat="1" applyFont="1" applyFill="1" applyBorder="1" applyAlignment="1">
      <alignment horizontal="left" vertical="top"/>
    </xf>
    <xf numFmtId="0" fontId="2" fillId="2" borderId="0" xfId="0" applyFont="1" applyFill="1" applyBorder="1" applyAlignment="1">
      <alignment horizontal="center"/>
    </xf>
    <xf numFmtId="4" fontId="13" fillId="2" borderId="0" xfId="0" applyNumberFormat="1" applyFont="1" applyFill="1" applyBorder="1"/>
    <xf numFmtId="167" fontId="21" fillId="2" borderId="0" xfId="2" applyNumberFormat="1" applyFont="1" applyFill="1" applyBorder="1"/>
    <xf numFmtId="170" fontId="13" fillId="4" borderId="3" xfId="0" applyNumberFormat="1" applyFont="1" applyFill="1" applyBorder="1" applyAlignment="1">
      <alignment horizontal="left" vertical="center"/>
    </xf>
    <xf numFmtId="170" fontId="13" fillId="0" borderId="3" xfId="0" applyNumberFormat="1" applyFont="1" applyFill="1" applyBorder="1" applyAlignment="1">
      <alignment horizontal="left" vertical="center"/>
    </xf>
    <xf numFmtId="170" fontId="13" fillId="4" borderId="41" xfId="0" applyNumberFormat="1" applyFont="1" applyFill="1" applyBorder="1" applyAlignment="1">
      <alignment horizontal="left" vertical="center"/>
    </xf>
    <xf numFmtId="170" fontId="21" fillId="0" borderId="55" xfId="0" applyNumberFormat="1" applyFont="1" applyFill="1" applyBorder="1" applyAlignment="1">
      <alignment horizontal="left" vertical="center"/>
    </xf>
    <xf numFmtId="0" fontId="13" fillId="2" borderId="0" xfId="0" applyNumberFormat="1" applyFont="1" applyFill="1" applyBorder="1"/>
    <xf numFmtId="0" fontId="21" fillId="2" borderId="0" xfId="0" applyNumberFormat="1" applyFont="1" applyFill="1" applyBorder="1" applyAlignment="1">
      <alignment horizontal="right"/>
    </xf>
    <xf numFmtId="17" fontId="4" fillId="2" borderId="0" xfId="0" quotePrefix="1" applyNumberFormat="1" applyFont="1" applyFill="1" applyAlignment="1">
      <alignment horizontal="center"/>
    </xf>
    <xf numFmtId="0" fontId="20" fillId="2" borderId="0" xfId="0" applyFont="1" applyFill="1" applyBorder="1" applyAlignment="1">
      <alignment horizontal="center" vertical="center" wrapText="1"/>
    </xf>
    <xf numFmtId="43" fontId="9" fillId="2" borderId="0" xfId="1" applyFont="1" applyFill="1" applyBorder="1"/>
    <xf numFmtId="4" fontId="9" fillId="2" borderId="0" xfId="0" applyNumberFormat="1" applyFont="1" applyFill="1" applyBorder="1"/>
    <xf numFmtId="0" fontId="5" fillId="0" borderId="0" xfId="0" applyNumberFormat="1" applyFont="1" applyFill="1"/>
    <xf numFmtId="0" fontId="5" fillId="2" borderId="0" xfId="0" applyNumberFormat="1" applyFont="1" applyFill="1" applyBorder="1" applyAlignment="1">
      <alignment vertical="center"/>
    </xf>
    <xf numFmtId="17" fontId="4" fillId="2" borderId="0" xfId="0" quotePrefix="1" applyNumberFormat="1" applyFont="1" applyFill="1" applyAlignment="1">
      <alignment horizontal="center" vertical="center"/>
    </xf>
    <xf numFmtId="1" fontId="7" fillId="0" borderId="0" xfId="0" applyNumberFormat="1" applyFont="1" applyFill="1" applyBorder="1" applyAlignment="1">
      <alignment horizontal="center" vertical="center"/>
    </xf>
    <xf numFmtId="1" fontId="7" fillId="0" borderId="0" xfId="0" applyNumberFormat="1" applyFont="1" applyFill="1" applyBorder="1" applyAlignment="1">
      <alignment horizontal="right" vertical="center"/>
    </xf>
    <xf numFmtId="0" fontId="7" fillId="0" borderId="0" xfId="0" applyFont="1" applyBorder="1" applyAlignment="1">
      <alignment vertical="center"/>
    </xf>
    <xf numFmtId="1" fontId="7" fillId="0" borderId="0" xfId="0" applyNumberFormat="1" applyFont="1" applyFill="1" applyBorder="1" applyAlignment="1">
      <alignment vertical="center"/>
    </xf>
    <xf numFmtId="165" fontId="7" fillId="0" borderId="0" xfId="0" applyNumberFormat="1" applyFont="1" applyFill="1" applyBorder="1" applyAlignment="1">
      <alignment horizontal="right" vertical="center"/>
    </xf>
    <xf numFmtId="0" fontId="8" fillId="0" borderId="0" xfId="0" applyFont="1" applyBorder="1" applyAlignment="1">
      <alignment vertical="center"/>
    </xf>
    <xf numFmtId="0" fontId="8" fillId="0" borderId="0" xfId="0" applyFont="1" applyAlignment="1">
      <alignment vertical="center"/>
    </xf>
    <xf numFmtId="0" fontId="13" fillId="2" borderId="0" xfId="0" applyNumberFormat="1" applyFont="1" applyFill="1" applyAlignment="1">
      <alignment horizontal="left" vertical="center"/>
    </xf>
    <xf numFmtId="0" fontId="23" fillId="2" borderId="0" xfId="0" applyNumberFormat="1" applyFont="1" applyFill="1" applyBorder="1" applyAlignment="1">
      <alignment horizontal="right" vertical="center"/>
    </xf>
    <xf numFmtId="4" fontId="0" fillId="0" borderId="69" xfId="0" applyNumberFormat="1" applyFont="1" applyBorder="1" applyAlignment="1">
      <alignment vertical="center"/>
    </xf>
    <xf numFmtId="167" fontId="0" fillId="0" borderId="71" xfId="2" applyNumberFormat="1" applyFont="1" applyBorder="1" applyAlignment="1">
      <alignment vertical="center"/>
    </xf>
    <xf numFmtId="4" fontId="0" fillId="4" borderId="72" xfId="0" applyNumberFormat="1" applyFont="1" applyFill="1" applyBorder="1" applyAlignment="1">
      <alignment vertical="center"/>
    </xf>
    <xf numFmtId="167" fontId="0" fillId="4" borderId="74" xfId="2" applyNumberFormat="1" applyFont="1" applyFill="1" applyBorder="1" applyAlignment="1">
      <alignment vertical="center"/>
    </xf>
    <xf numFmtId="0" fontId="13" fillId="2" borderId="0" xfId="0" applyNumberFormat="1" applyFont="1" applyFill="1" applyBorder="1" applyAlignment="1">
      <alignment horizontal="right" vertical="center"/>
    </xf>
    <xf numFmtId="0" fontId="24" fillId="2" borderId="0" xfId="0" applyNumberFormat="1" applyFont="1" applyFill="1" applyBorder="1" applyAlignment="1">
      <alignment horizontal="right" vertical="center"/>
    </xf>
    <xf numFmtId="0" fontId="0" fillId="0" borderId="0" xfId="0" applyNumberFormat="1" applyFont="1" applyFill="1" applyBorder="1" applyAlignment="1">
      <alignment horizontal="left" vertical="center" wrapText="1"/>
    </xf>
    <xf numFmtId="0" fontId="13" fillId="2" borderId="0" xfId="0" quotePrefix="1" applyNumberFormat="1" applyFont="1" applyFill="1" applyBorder="1" applyAlignment="1">
      <alignment horizontal="right" vertical="top"/>
    </xf>
    <xf numFmtId="4" fontId="0" fillId="0" borderId="70" xfId="0" applyNumberFormat="1" applyFont="1" applyBorder="1" applyAlignment="1">
      <alignment horizontal="right"/>
    </xf>
    <xf numFmtId="167" fontId="0" fillId="0" borderId="71" xfId="2" applyNumberFormat="1" applyFont="1" applyBorder="1"/>
    <xf numFmtId="4" fontId="0" fillId="4" borderId="73" xfId="0" applyNumberFormat="1" applyFont="1" applyFill="1" applyBorder="1" applyAlignment="1">
      <alignment horizontal="right"/>
    </xf>
    <xf numFmtId="167" fontId="0" fillId="4" borderId="74" xfId="2" applyNumberFormat="1" applyFont="1" applyFill="1" applyBorder="1"/>
    <xf numFmtId="4" fontId="0" fillId="4" borderId="72" xfId="0" applyNumberFormat="1" applyFont="1" applyFill="1" applyBorder="1"/>
    <xf numFmtId="4" fontId="0" fillId="0" borderId="69" xfId="0" applyNumberFormat="1" applyFont="1" applyBorder="1"/>
    <xf numFmtId="0" fontId="13" fillId="2" borderId="0" xfId="0" applyFont="1" applyFill="1" applyBorder="1" applyAlignment="1">
      <alignment horizontal="right"/>
    </xf>
    <xf numFmtId="0" fontId="13" fillId="2" borderId="0" xfId="0" quotePrefix="1" applyNumberFormat="1" applyFont="1" applyFill="1" applyBorder="1" applyAlignment="1">
      <alignment horizontal="right"/>
    </xf>
    <xf numFmtId="0" fontId="21" fillId="2" borderId="0" xfId="0" applyNumberFormat="1" applyFont="1" applyFill="1" applyBorder="1"/>
    <xf numFmtId="4" fontId="0" fillId="4" borderId="76" xfId="0" applyNumberFormat="1" applyFont="1" applyFill="1" applyBorder="1"/>
    <xf numFmtId="4" fontId="0" fillId="4" borderId="77" xfId="0" applyNumberFormat="1" applyFont="1" applyFill="1" applyBorder="1" applyAlignment="1">
      <alignment horizontal="right"/>
    </xf>
    <xf numFmtId="167" fontId="0" fillId="4" borderId="78" xfId="2" applyNumberFormat="1" applyFont="1" applyFill="1" applyBorder="1"/>
    <xf numFmtId="0" fontId="13" fillId="2" borderId="0" xfId="0" applyNumberFormat="1" applyFont="1" applyFill="1" applyAlignment="1">
      <alignment horizontal="centerContinuous"/>
    </xf>
    <xf numFmtId="0" fontId="13" fillId="2" borderId="0" xfId="0" applyNumberFormat="1" applyFont="1" applyFill="1" applyAlignment="1">
      <alignment horizontal="left"/>
    </xf>
    <xf numFmtId="0" fontId="23" fillId="2" borderId="0" xfId="0" applyNumberFormat="1" applyFont="1" applyFill="1" applyBorder="1" applyAlignment="1">
      <alignment horizontal="right"/>
    </xf>
    <xf numFmtId="0" fontId="21" fillId="2" borderId="0" xfId="0" applyFont="1" applyFill="1" applyBorder="1" applyAlignment="1">
      <alignment vertical="center" wrapText="1"/>
    </xf>
    <xf numFmtId="0" fontId="21" fillId="2" borderId="0" xfId="0" applyFont="1" applyFill="1" applyBorder="1" applyAlignment="1">
      <alignment horizontal="center" vertical="center" wrapText="1"/>
    </xf>
    <xf numFmtId="43" fontId="13" fillId="2" borderId="0" xfId="1" applyFont="1" applyFill="1" applyBorder="1"/>
    <xf numFmtId="0" fontId="13" fillId="0" borderId="0" xfId="0" applyNumberFormat="1" applyFont="1" applyFill="1"/>
    <xf numFmtId="0" fontId="4" fillId="2" borderId="0" xfId="0" applyNumberFormat="1" applyFont="1" applyFill="1" applyAlignment="1">
      <alignment horizontal="center"/>
    </xf>
    <xf numFmtId="0" fontId="4" fillId="2" borderId="0" xfId="0" applyNumberFormat="1" applyFont="1" applyFill="1" applyAlignment="1">
      <alignment horizontal="left" vertical="center" wrapText="1"/>
    </xf>
    <xf numFmtId="0" fontId="4" fillId="2" borderId="0" xfId="0" applyNumberFormat="1"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NumberFormat="1" applyFont="1" applyFill="1" applyAlignment="1">
      <alignment vertical="center"/>
    </xf>
    <xf numFmtId="43" fontId="6" fillId="2" borderId="0" xfId="1" applyFont="1" applyFill="1" applyAlignment="1">
      <alignment vertical="center"/>
    </xf>
    <xf numFmtId="0" fontId="6" fillId="2" borderId="0" xfId="0" applyNumberFormat="1" applyFont="1" applyFill="1" applyAlignment="1">
      <alignment vertical="center"/>
    </xf>
    <xf numFmtId="0" fontId="21" fillId="2" borderId="0" xfId="0" applyNumberFormat="1" applyFont="1" applyFill="1" applyBorder="1" applyAlignment="1">
      <alignment horizontal="center" vertical="center" wrapText="1"/>
    </xf>
    <xf numFmtId="2" fontId="21" fillId="2" borderId="0" xfId="0" applyNumberFormat="1" applyFont="1" applyFill="1" applyAlignment="1">
      <alignment vertical="center" wrapText="1"/>
    </xf>
    <xf numFmtId="2" fontId="13" fillId="2" borderId="0" xfId="0" applyNumberFormat="1" applyFont="1" applyFill="1" applyBorder="1" applyAlignment="1">
      <alignment horizontal="center" vertical="center" wrapText="1"/>
    </xf>
    <xf numFmtId="0" fontId="21" fillId="2" borderId="0" xfId="0" applyNumberFormat="1" applyFont="1" applyFill="1" applyAlignment="1">
      <alignment vertical="center" wrapText="1"/>
    </xf>
    <xf numFmtId="2" fontId="21" fillId="2" borderId="0" xfId="0" applyNumberFormat="1" applyFont="1" applyFill="1" applyAlignment="1"/>
    <xf numFmtId="0" fontId="5" fillId="2" borderId="0" xfId="0" applyNumberFormat="1" applyFont="1" applyFill="1" applyAlignment="1">
      <alignment horizontal="center"/>
    </xf>
    <xf numFmtId="0" fontId="5" fillId="2" borderId="0" xfId="0" applyNumberFormat="1" applyFont="1" applyFill="1" applyAlignment="1">
      <alignment vertical="center" wrapText="1"/>
    </xf>
    <xf numFmtId="0" fontId="4" fillId="0" borderId="0" xfId="0" applyNumberFormat="1" applyFont="1" applyFill="1" applyAlignment="1">
      <alignment horizontal="center"/>
    </xf>
    <xf numFmtId="0" fontId="11" fillId="0" borderId="0" xfId="0" applyFont="1" applyFill="1" applyBorder="1" applyAlignment="1">
      <alignment vertical="center"/>
    </xf>
    <xf numFmtId="0" fontId="4" fillId="0" borderId="0" xfId="0" applyNumberFormat="1" applyFont="1" applyFill="1" applyAlignment="1">
      <alignment horizontal="left" vertical="center" wrapText="1"/>
    </xf>
    <xf numFmtId="0" fontId="4" fillId="0" borderId="0" xfId="0" applyNumberFormat="1" applyFont="1" applyFill="1" applyAlignment="1">
      <alignment vertical="center" wrapText="1"/>
    </xf>
    <xf numFmtId="0" fontId="21" fillId="0" borderId="0" xfId="0" applyNumberFormat="1" applyFont="1" applyFill="1" applyAlignment="1">
      <alignment vertical="center" wrapText="1"/>
    </xf>
    <xf numFmtId="2" fontId="21" fillId="0" borderId="0" xfId="0" applyNumberFormat="1" applyFont="1" applyFill="1" applyAlignment="1">
      <alignment vertical="center" wrapText="1"/>
    </xf>
    <xf numFmtId="2" fontId="4" fillId="0" borderId="0" xfId="0" applyNumberFormat="1" applyFont="1" applyFill="1" applyAlignment="1">
      <alignment vertical="center" wrapText="1"/>
    </xf>
    <xf numFmtId="2" fontId="13" fillId="0" borderId="0" xfId="0" applyNumberFormat="1" applyFont="1" applyFill="1" applyAlignment="1"/>
    <xf numFmtId="0" fontId="5" fillId="0" borderId="0" xfId="0" quotePrefix="1" applyNumberFormat="1" applyFont="1" applyFill="1" applyBorder="1" applyAlignment="1">
      <alignment horizontal="left" vertical="top"/>
    </xf>
    <xf numFmtId="0" fontId="13" fillId="0" borderId="0" xfId="0" quotePrefix="1" applyNumberFormat="1" applyFont="1" applyFill="1" applyBorder="1" applyAlignment="1">
      <alignment horizontal="left" vertical="top"/>
    </xf>
    <xf numFmtId="0" fontId="12" fillId="0" borderId="0" xfId="0" applyNumberFormat="1" applyFont="1" applyFill="1" applyAlignment="1">
      <alignment vertical="center"/>
    </xf>
    <xf numFmtId="0" fontId="4" fillId="0" borderId="0" xfId="0" applyNumberFormat="1" applyFont="1" applyFill="1" applyAlignment="1">
      <alignment horizontal="center" vertical="center"/>
    </xf>
    <xf numFmtId="49" fontId="7" fillId="0" borderId="0" xfId="0" applyNumberFormat="1" applyFont="1" applyFill="1" applyBorder="1" applyAlignment="1">
      <alignment horizontal="right" vertical="center"/>
    </xf>
    <xf numFmtId="49" fontId="13" fillId="0" borderId="0" xfId="0" applyNumberFormat="1" applyFont="1" applyFill="1" applyBorder="1" applyAlignment="1">
      <alignment horizontal="center" vertical="center"/>
    </xf>
    <xf numFmtId="165" fontId="13" fillId="0" borderId="0" xfId="0" applyNumberFormat="1" applyFont="1" applyFill="1" applyBorder="1" applyAlignment="1">
      <alignment horizontal="center" vertical="center"/>
    </xf>
    <xf numFmtId="2" fontId="13" fillId="0" borderId="0" xfId="0" applyNumberFormat="1" applyFont="1" applyFill="1" applyAlignment="1">
      <alignment vertical="center"/>
    </xf>
    <xf numFmtId="4" fontId="13" fillId="0" borderId="88" xfId="0" applyNumberFormat="1" applyFont="1" applyFill="1" applyBorder="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NumberFormat="1" applyFont="1" applyFill="1" applyAlignment="1">
      <alignment horizontal="centerContinuous" vertical="center"/>
    </xf>
    <xf numFmtId="0" fontId="13" fillId="2" borderId="0" xfId="0" applyNumberFormat="1" applyFont="1" applyFill="1" applyAlignment="1">
      <alignment horizontal="centerContinuous" vertical="center"/>
    </xf>
    <xf numFmtId="17" fontId="4" fillId="2" borderId="0" xfId="0" quotePrefix="1" applyNumberFormat="1" applyFont="1" applyFill="1" applyBorder="1" applyAlignment="1">
      <alignment horizontal="center"/>
    </xf>
    <xf numFmtId="17" fontId="5" fillId="2" borderId="0" xfId="0" applyNumberFormat="1" applyFont="1" applyFill="1" applyBorder="1" applyAlignment="1">
      <alignment horizontal="center"/>
    </xf>
    <xf numFmtId="0" fontId="5" fillId="2" borderId="0" xfId="0" applyNumberFormat="1" applyFont="1" applyFill="1" applyBorder="1" applyAlignment="1">
      <alignment horizontal="center"/>
    </xf>
    <xf numFmtId="49" fontId="13" fillId="0" borderId="0" xfId="0" applyNumberFormat="1" applyFont="1" applyFill="1" applyBorder="1" applyAlignment="1">
      <alignment horizontal="right"/>
    </xf>
    <xf numFmtId="0" fontId="13" fillId="2" borderId="0" xfId="0" quotePrefix="1" applyNumberFormat="1" applyFont="1" applyFill="1" applyBorder="1" applyAlignment="1">
      <alignment horizontal="left"/>
    </xf>
    <xf numFmtId="0" fontId="13" fillId="2" borderId="0" xfId="0" applyNumberFormat="1" applyFont="1" applyFill="1" applyBorder="1" applyAlignment="1">
      <alignment horizontal="center"/>
    </xf>
    <xf numFmtId="0" fontId="13" fillId="2" borderId="0" xfId="0" quotePrefix="1" applyNumberFormat="1" applyFont="1" applyFill="1" applyBorder="1" applyAlignment="1">
      <alignment horizontal="center"/>
    </xf>
    <xf numFmtId="0" fontId="13" fillId="0" borderId="0" xfId="0" applyNumberFormat="1" applyFont="1"/>
    <xf numFmtId="0" fontId="1" fillId="0" borderId="0" xfId="0" applyFont="1" applyFill="1" applyBorder="1"/>
    <xf numFmtId="0" fontId="1" fillId="0" borderId="0" xfId="0" applyFont="1" applyFill="1"/>
    <xf numFmtId="1" fontId="7" fillId="0" borderId="0" xfId="0" quotePrefix="1" applyNumberFormat="1" applyFont="1" applyFill="1" applyBorder="1" applyAlignment="1">
      <alignment horizontal="centerContinuous"/>
    </xf>
    <xf numFmtId="43" fontId="13" fillId="0" borderId="0" xfId="1" applyFont="1" applyBorder="1"/>
    <xf numFmtId="0" fontId="13" fillId="0" borderId="0" xfId="0" applyFont="1" applyFill="1" applyBorder="1"/>
    <xf numFmtId="43" fontId="13" fillId="0" borderId="0" xfId="1" applyFont="1" applyBorder="1" applyAlignment="1"/>
    <xf numFmtId="0" fontId="13" fillId="0" borderId="0" xfId="0" applyFont="1" applyFill="1" applyBorder="1" applyAlignment="1"/>
    <xf numFmtId="17" fontId="26" fillId="2" borderId="0" xfId="0" applyNumberFormat="1" applyFont="1" applyFill="1" applyAlignment="1">
      <alignment horizontal="centerContinuous" vertical="center"/>
    </xf>
    <xf numFmtId="0" fontId="11" fillId="2" borderId="0" xfId="0" applyNumberFormat="1" applyFont="1" applyFill="1" applyAlignment="1">
      <alignment horizontal="centerContinuous" vertical="center"/>
    </xf>
    <xf numFmtId="0" fontId="26" fillId="2" borderId="0" xfId="0" applyNumberFormat="1" applyFont="1" applyFill="1" applyAlignment="1">
      <alignment horizontal="centerContinuous" vertical="center"/>
    </xf>
    <xf numFmtId="0" fontId="26" fillId="2" borderId="0" xfId="0" applyNumberFormat="1" applyFont="1" applyFill="1" applyAlignment="1">
      <alignment horizontal="left" vertical="center"/>
    </xf>
    <xf numFmtId="0" fontId="0" fillId="0" borderId="0" xfId="0" applyFont="1" applyAlignment="1">
      <alignment vertical="center" wrapText="1"/>
    </xf>
    <xf numFmtId="0" fontId="13" fillId="2" borderId="0" xfId="0" quotePrefix="1" applyNumberFormat="1" applyFont="1" applyFill="1" applyBorder="1" applyAlignment="1">
      <alignment horizontal="left" vertical="center"/>
    </xf>
    <xf numFmtId="0" fontId="13" fillId="2" borderId="0" xfId="0" quotePrefix="1" applyNumberFormat="1" applyFont="1" applyFill="1" applyAlignment="1">
      <alignment horizontal="left" vertical="center"/>
    </xf>
    <xf numFmtId="0" fontId="21" fillId="2" borderId="0" xfId="0" quotePrefix="1" applyNumberFormat="1" applyFont="1" applyFill="1" applyBorder="1" applyAlignment="1">
      <alignment horizontal="left" vertical="center"/>
    </xf>
    <xf numFmtId="0" fontId="21" fillId="2" borderId="0" xfId="0" applyNumberFormat="1" applyFont="1" applyFill="1"/>
    <xf numFmtId="170" fontId="13" fillId="2" borderId="0" xfId="0" applyNumberFormat="1" applyFont="1" applyFill="1"/>
    <xf numFmtId="0" fontId="13" fillId="2" borderId="0" xfId="2" applyNumberFormat="1" applyFont="1" applyFill="1" applyBorder="1" applyAlignment="1">
      <alignment horizontal="right"/>
    </xf>
    <xf numFmtId="0" fontId="13" fillId="2" borderId="0" xfId="0" quotePrefix="1" applyNumberFormat="1" applyFont="1" applyFill="1" applyBorder="1" applyAlignment="1">
      <alignment horizontal="left" vertical="center" indent="3"/>
    </xf>
    <xf numFmtId="0" fontId="21" fillId="2" borderId="0" xfId="2" applyNumberFormat="1" applyFont="1" applyFill="1" applyBorder="1" applyAlignment="1">
      <alignment horizontal="right"/>
    </xf>
    <xf numFmtId="0" fontId="0" fillId="2" borderId="0" xfId="0" quotePrefix="1" applyNumberFormat="1" applyFont="1" applyFill="1" applyBorder="1" applyAlignment="1">
      <alignment horizontal="left" vertical="center" indent="3"/>
    </xf>
    <xf numFmtId="0" fontId="13" fillId="2" borderId="0" xfId="0" quotePrefix="1" applyNumberFormat="1" applyFont="1" applyFill="1" applyBorder="1" applyAlignment="1">
      <alignment vertical="center" wrapText="1"/>
    </xf>
    <xf numFmtId="0" fontId="29" fillId="2" borderId="0" xfId="0" applyNumberFormat="1" applyFont="1" applyFill="1" applyBorder="1" applyAlignment="1">
      <alignment horizontal="right"/>
    </xf>
    <xf numFmtId="0" fontId="21" fillId="2" borderId="0" xfId="0" quotePrefix="1" applyNumberFormat="1" applyFont="1" applyFill="1" applyBorder="1" applyAlignment="1">
      <alignment horizontal="left"/>
    </xf>
    <xf numFmtId="0" fontId="13" fillId="2" borderId="0" xfId="0" quotePrefix="1" applyNumberFormat="1" applyFont="1" applyFill="1" applyAlignment="1">
      <alignment vertical="top" wrapText="1"/>
    </xf>
    <xf numFmtId="0" fontId="13" fillId="2" borderId="0" xfId="0" applyNumberFormat="1" applyFont="1" applyFill="1" applyAlignment="1">
      <alignment horizontal="center" vertical="center"/>
    </xf>
    <xf numFmtId="0" fontId="13" fillId="2" borderId="0" xfId="0" applyNumberFormat="1" applyFont="1" applyFill="1" applyBorder="1" applyAlignment="1">
      <alignment horizontal="center" vertical="center"/>
    </xf>
    <xf numFmtId="0" fontId="0" fillId="0" borderId="0" xfId="0" applyFont="1" applyAlignment="1">
      <alignment horizontal="center" vertical="center"/>
    </xf>
    <xf numFmtId="0" fontId="23" fillId="2" borderId="0" xfId="0" applyNumberFormat="1" applyFont="1" applyFill="1"/>
    <xf numFmtId="0" fontId="23" fillId="0" borderId="0" xfId="0" applyFont="1" applyFill="1" applyBorder="1" applyAlignment="1">
      <alignment vertical="center"/>
    </xf>
    <xf numFmtId="2" fontId="13" fillId="0" borderId="12" xfId="0" applyNumberFormat="1" applyFont="1" applyFill="1" applyBorder="1" applyAlignment="1">
      <alignment horizontal="right" vertical="center"/>
    </xf>
    <xf numFmtId="2" fontId="13" fillId="0" borderId="0" xfId="0" applyNumberFormat="1" applyFont="1" applyFill="1" applyBorder="1" applyAlignment="1">
      <alignment horizontal="right" vertical="center"/>
    </xf>
    <xf numFmtId="2" fontId="13" fillId="0" borderId="13"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Fill="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Fill="1" applyBorder="1" applyAlignment="1">
      <alignment horizontal="right" vertical="center"/>
    </xf>
    <xf numFmtId="10" fontId="21" fillId="0" borderId="37" xfId="2" applyNumberFormat="1" applyFont="1" applyFill="1" applyBorder="1" applyAlignment="1">
      <alignment horizontal="right" vertical="center"/>
    </xf>
    <xf numFmtId="10" fontId="21" fillId="0" borderId="10" xfId="2" applyNumberFormat="1" applyFont="1" applyFill="1" applyBorder="1" applyAlignment="1">
      <alignment horizontal="right" vertical="center"/>
    </xf>
    <xf numFmtId="10" fontId="21" fillId="4" borderId="0" xfId="2" applyNumberFormat="1" applyFont="1" applyFill="1" applyBorder="1" applyAlignment="1">
      <alignment horizontal="right" vertical="center"/>
    </xf>
    <xf numFmtId="10" fontId="21" fillId="0" borderId="0" xfId="2" applyNumberFormat="1" applyFont="1" applyFill="1" applyBorder="1" applyAlignment="1">
      <alignment horizontal="right" vertical="center"/>
    </xf>
    <xf numFmtId="10" fontId="21" fillId="0" borderId="36" xfId="2"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3" fillId="0" borderId="0" xfId="0" applyNumberFormat="1" applyFont="1" applyFill="1" applyBorder="1" applyAlignment="1">
      <alignment vertical="center"/>
    </xf>
    <xf numFmtId="0" fontId="23" fillId="0" borderId="0" xfId="0" applyNumberFormat="1" applyFont="1" applyFill="1" applyAlignment="1">
      <alignment vertical="center"/>
    </xf>
    <xf numFmtId="43" fontId="13" fillId="4" borderId="0" xfId="1" applyFont="1" applyFill="1" applyBorder="1" applyAlignment="1">
      <alignment horizontal="right" vertical="center"/>
    </xf>
    <xf numFmtId="43" fontId="13" fillId="0" borderId="0" xfId="1" applyFont="1" applyFill="1" applyBorder="1" applyAlignment="1">
      <alignment horizontal="right" vertical="center"/>
    </xf>
    <xf numFmtId="2" fontId="13" fillId="0" borderId="30" xfId="0" applyNumberFormat="1" applyFont="1" applyFill="1" applyBorder="1" applyAlignment="1">
      <alignment horizontal="right" vertical="center"/>
    </xf>
    <xf numFmtId="2" fontId="13" fillId="0" borderId="31" xfId="0" applyNumberFormat="1" applyFont="1" applyFill="1" applyBorder="1" applyAlignment="1">
      <alignment horizontal="right" vertical="center"/>
    </xf>
    <xf numFmtId="49" fontId="13" fillId="0" borderId="0" xfId="0" applyNumberFormat="1" applyFont="1" applyFill="1" applyBorder="1" applyAlignment="1">
      <alignment horizontal="left"/>
    </xf>
    <xf numFmtId="49" fontId="13" fillId="0" borderId="0" xfId="0" applyNumberFormat="1" applyFont="1" applyBorder="1" applyAlignment="1">
      <alignment horizontal="left"/>
    </xf>
    <xf numFmtId="0" fontId="13" fillId="0" borderId="0" xfId="0" applyNumberFormat="1" applyFont="1" applyFill="1" applyBorder="1" applyAlignment="1">
      <alignment horizontal="right"/>
    </xf>
    <xf numFmtId="10" fontId="21" fillId="0" borderId="0" xfId="2" applyNumberFormat="1" applyFont="1" applyFill="1" applyBorder="1" applyAlignment="1">
      <alignment horizontal="right"/>
    </xf>
    <xf numFmtId="168" fontId="13" fillId="0" borderId="25" xfId="0" applyNumberFormat="1" applyFont="1" applyFill="1" applyBorder="1" applyAlignment="1">
      <alignment horizontal="left"/>
    </xf>
    <xf numFmtId="168" fontId="13" fillId="0" borderId="26" xfId="0" applyNumberFormat="1" applyFont="1" applyFill="1" applyBorder="1" applyAlignment="1">
      <alignment horizontal="left"/>
    </xf>
    <xf numFmtId="10" fontId="21" fillId="0" borderId="29" xfId="2" applyNumberFormat="1" applyFont="1" applyFill="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Fill="1" applyBorder="1" applyAlignment="1">
      <alignment horizontal="right"/>
    </xf>
    <xf numFmtId="10" fontId="21" fillId="0" borderId="34" xfId="2" applyNumberFormat="1" applyFont="1" applyFill="1" applyBorder="1" applyAlignment="1">
      <alignment horizontal="right"/>
    </xf>
    <xf numFmtId="10" fontId="21" fillId="0" borderId="28" xfId="2" applyNumberFormat="1" applyFont="1" applyFill="1" applyBorder="1" applyAlignment="1">
      <alignment horizontal="right"/>
    </xf>
    <xf numFmtId="10" fontId="21" fillId="0" borderId="33" xfId="2" applyNumberFormat="1" applyFont="1" applyFill="1" applyBorder="1" applyAlignment="1">
      <alignment horizontal="right"/>
    </xf>
    <xf numFmtId="0" fontId="21" fillId="0" borderId="23" xfId="0" quotePrefix="1" applyNumberFormat="1" applyFont="1" applyFill="1" applyBorder="1" applyAlignment="1">
      <alignment horizontal="left" vertical="center"/>
    </xf>
    <xf numFmtId="10" fontId="21" fillId="0" borderId="40" xfId="2" applyNumberFormat="1" applyFont="1" applyFill="1" applyBorder="1" applyAlignment="1">
      <alignment horizontal="right" vertical="center"/>
    </xf>
    <xf numFmtId="10" fontId="21" fillId="0" borderId="39" xfId="2" applyNumberFormat="1" applyFont="1" applyFill="1" applyBorder="1" applyAlignment="1">
      <alignment horizontal="right" vertical="center"/>
    </xf>
    <xf numFmtId="0" fontId="21" fillId="0" borderId="23" xfId="0" quotePrefix="1" applyNumberFormat="1" applyFont="1" applyFill="1" applyBorder="1" applyAlignment="1">
      <alignment horizontal="left" vertical="center" wrapText="1"/>
    </xf>
    <xf numFmtId="10" fontId="21" fillId="0" borderId="38" xfId="2" applyNumberFormat="1" applyFont="1" applyFill="1" applyBorder="1" applyAlignment="1">
      <alignment horizontal="right" vertical="center"/>
    </xf>
    <xf numFmtId="167" fontId="21" fillId="0" borderId="40" xfId="2" applyNumberFormat="1" applyFont="1" applyFill="1" applyBorder="1" applyAlignment="1">
      <alignment horizontal="right" vertical="center"/>
    </xf>
    <xf numFmtId="0" fontId="23" fillId="2" borderId="0" xfId="0" applyNumberFormat="1" applyFont="1" applyFill="1" applyAlignment="1">
      <alignment vertical="top"/>
    </xf>
    <xf numFmtId="0" fontId="21" fillId="2" borderId="0" xfId="0" applyNumberFormat="1" applyFont="1" applyFill="1" applyBorder="1" applyAlignment="1">
      <alignment horizontal="left"/>
    </xf>
    <xf numFmtId="2" fontId="0" fillId="0" borderId="0" xfId="0" applyNumberFormat="1" applyFont="1"/>
    <xf numFmtId="170" fontId="13" fillId="0" borderId="3" xfId="0" applyNumberFormat="1" applyFont="1" applyFill="1" applyBorder="1" applyAlignment="1">
      <alignment horizontal="left"/>
    </xf>
    <xf numFmtId="167" fontId="21" fillId="0" borderId="4" xfId="2" applyNumberFormat="1" applyFont="1" applyFill="1" applyBorder="1" applyAlignment="1">
      <alignment horizontal="right"/>
    </xf>
    <xf numFmtId="166" fontId="13" fillId="4" borderId="24" xfId="0" applyNumberFormat="1" applyFont="1" applyFill="1" applyBorder="1" applyAlignment="1">
      <alignment horizontal="left" vertical="center"/>
    </xf>
    <xf numFmtId="2" fontId="13" fillId="4" borderId="27" xfId="0" applyNumberFormat="1" applyFont="1" applyFill="1" applyBorder="1" applyAlignment="1">
      <alignment horizontal="right" vertical="center"/>
    </xf>
    <xf numFmtId="2" fontId="13" fillId="4" borderId="28" xfId="0" applyNumberFormat="1" applyFont="1" applyFill="1" applyBorder="1" applyAlignment="1">
      <alignment horizontal="right" vertical="center"/>
    </xf>
    <xf numFmtId="2" fontId="13" fillId="4" borderId="29" xfId="0" applyNumberFormat="1" applyFont="1" applyFill="1" applyBorder="1" applyAlignment="1">
      <alignment horizontal="right" vertical="center"/>
    </xf>
    <xf numFmtId="167" fontId="21" fillId="4" borderId="29" xfId="2" applyNumberFormat="1" applyFont="1" applyFill="1" applyBorder="1" applyAlignment="1">
      <alignment horizontal="right" vertical="center"/>
    </xf>
    <xf numFmtId="166" fontId="13" fillId="0" borderId="25" xfId="0" applyNumberFormat="1" applyFont="1" applyFill="1" applyBorder="1" applyAlignment="1">
      <alignment horizontal="left" vertical="center"/>
    </xf>
    <xf numFmtId="166" fontId="21" fillId="4" borderId="26" xfId="0" applyNumberFormat="1" applyFont="1" applyFill="1" applyBorder="1" applyAlignment="1">
      <alignment horizontal="left" vertical="center" wrapText="1"/>
    </xf>
    <xf numFmtId="2" fontId="21" fillId="4" borderId="32" xfId="0" applyNumberFormat="1" applyFont="1" applyFill="1" applyBorder="1" applyAlignment="1">
      <alignment horizontal="right" vertical="center"/>
    </xf>
    <xf numFmtId="2" fontId="21" fillId="4" borderId="33" xfId="0" applyNumberFormat="1" applyFont="1" applyFill="1" applyBorder="1" applyAlignment="1">
      <alignment horizontal="right" vertical="center"/>
    </xf>
    <xf numFmtId="2" fontId="21" fillId="4" borderId="34" xfId="0" applyNumberFormat="1" applyFont="1" applyFill="1" applyBorder="1" applyAlignment="1">
      <alignment horizontal="right" vertical="center"/>
    </xf>
    <xf numFmtId="167" fontId="21" fillId="4" borderId="34" xfId="2" applyNumberFormat="1" applyFont="1" applyFill="1" applyBorder="1" applyAlignment="1">
      <alignment horizontal="right" vertical="center"/>
    </xf>
    <xf numFmtId="0" fontId="21" fillId="4" borderId="54" xfId="0" quotePrefix="1" applyNumberFormat="1" applyFont="1" applyFill="1" applyBorder="1" applyAlignment="1">
      <alignment horizontal="left" vertical="center" wrapText="1"/>
    </xf>
    <xf numFmtId="167" fontId="21" fillId="4" borderId="57" xfId="2" applyNumberFormat="1" applyFont="1" applyFill="1" applyBorder="1" applyAlignment="1">
      <alignment horizontal="right" vertical="center"/>
    </xf>
    <xf numFmtId="0" fontId="0" fillId="0" borderId="0" xfId="0" applyNumberFormat="1" applyFont="1"/>
    <xf numFmtId="0" fontId="0" fillId="0" borderId="0" xfId="0" applyNumberFormat="1" applyFont="1" applyAlignment="1">
      <alignment horizontal="right"/>
    </xf>
    <xf numFmtId="0" fontId="13" fillId="0" borderId="0" xfId="0" applyNumberFormat="1" applyFont="1" applyBorder="1" applyAlignment="1">
      <alignment horizontal="right"/>
    </xf>
    <xf numFmtId="0" fontId="0" fillId="0" borderId="0" xfId="0" applyNumberFormat="1" applyFont="1" applyBorder="1" applyAlignment="1">
      <alignment horizontal="right"/>
    </xf>
    <xf numFmtId="2" fontId="0" fillId="0" borderId="0" xfId="0" applyNumberFormat="1" applyFont="1" applyAlignment="1">
      <alignment horizontal="right"/>
    </xf>
    <xf numFmtId="0" fontId="0" fillId="0" borderId="0" xfId="0" applyFont="1" applyAlignment="1">
      <alignment horizontal="right"/>
    </xf>
    <xf numFmtId="0" fontId="10" fillId="2" borderId="0" xfId="0" quotePrefix="1" applyNumberFormat="1" applyFont="1" applyFill="1" applyBorder="1" applyAlignment="1">
      <alignment horizontal="left" vertical="center"/>
    </xf>
    <xf numFmtId="0" fontId="23" fillId="2" borderId="0" xfId="0" quotePrefix="1" applyNumberFormat="1" applyFont="1" applyFill="1" applyBorder="1" applyAlignment="1">
      <alignment horizontal="left" vertical="top"/>
    </xf>
    <xf numFmtId="0" fontId="23" fillId="2" borderId="0" xfId="0" applyNumberFormat="1" applyFont="1" applyFill="1" applyAlignment="1">
      <alignment vertical="center"/>
    </xf>
    <xf numFmtId="0" fontId="1" fillId="0" borderId="0" xfId="0" applyNumberFormat="1" applyFont="1" applyFill="1"/>
    <xf numFmtId="0" fontId="1" fillId="0" borderId="0" xfId="0" applyNumberFormat="1" applyFont="1" applyFill="1" applyAlignment="1">
      <alignment vertical="center"/>
    </xf>
    <xf numFmtId="2" fontId="27" fillId="2" borderId="82" xfId="0" applyNumberFormat="1" applyFont="1" applyFill="1" applyBorder="1" applyAlignment="1">
      <alignment horizontal="center" vertical="center" wrapText="1"/>
    </xf>
    <xf numFmtId="167" fontId="13" fillId="0" borderId="88" xfId="2" applyNumberFormat="1" applyFont="1" applyBorder="1" applyAlignment="1">
      <alignment horizontal="center" vertical="center"/>
    </xf>
    <xf numFmtId="0" fontId="37" fillId="2" borderId="0" xfId="0" applyNumberFormat="1" applyFont="1" applyFill="1" applyBorder="1" applyAlignment="1"/>
    <xf numFmtId="0" fontId="37" fillId="2" borderId="0" xfId="0" applyNumberFormat="1" applyFont="1" applyFill="1" applyBorder="1"/>
    <xf numFmtId="0" fontId="33" fillId="2" borderId="0" xfId="0" applyNumberFormat="1" applyFont="1" applyFill="1" applyAlignment="1"/>
    <xf numFmtId="0" fontId="21" fillId="2" borderId="0" xfId="0" quotePrefix="1" applyNumberFormat="1" applyFont="1" applyFill="1" applyAlignment="1">
      <alignment vertical="center"/>
    </xf>
    <xf numFmtId="0" fontId="30" fillId="0" borderId="0" xfId="0" applyFont="1" applyFill="1"/>
    <xf numFmtId="0" fontId="30" fillId="0" borderId="0" xfId="0" applyFont="1"/>
    <xf numFmtId="0" fontId="33" fillId="0" borderId="0" xfId="0" applyFont="1" applyFill="1" applyBorder="1" applyAlignment="1">
      <alignment vertical="center"/>
    </xf>
    <xf numFmtId="0" fontId="33" fillId="0" borderId="0" xfId="0" applyNumberFormat="1" applyFont="1" applyFill="1" applyAlignment="1">
      <alignment vertical="center" wrapText="1"/>
    </xf>
    <xf numFmtId="0" fontId="33" fillId="0" borderId="0" xfId="0" applyNumberFormat="1" applyFont="1" applyFill="1" applyAlignment="1">
      <alignment horizontal="left" vertical="center" wrapText="1"/>
    </xf>
    <xf numFmtId="2" fontId="33" fillId="0" borderId="0" xfId="0" applyNumberFormat="1" applyFont="1" applyFill="1" applyAlignment="1">
      <alignment vertical="center" wrapText="1"/>
    </xf>
    <xf numFmtId="4" fontId="27" fillId="0" borderId="136" xfId="0" applyNumberFormat="1" applyFont="1" applyBorder="1" applyAlignment="1">
      <alignment vertical="center"/>
    </xf>
    <xf numFmtId="4" fontId="27" fillId="0" borderId="136" xfId="0" applyNumberFormat="1" applyFont="1" applyBorder="1"/>
    <xf numFmtId="4" fontId="27" fillId="6" borderId="136" xfId="0" applyNumberFormat="1" applyFont="1" applyFill="1" applyBorder="1"/>
    <xf numFmtId="174" fontId="0" fillId="0" borderId="0" xfId="0" applyNumberFormat="1" applyFont="1"/>
    <xf numFmtId="0" fontId="3" fillId="0" borderId="0" xfId="0" applyNumberFormat="1" applyFont="1"/>
    <xf numFmtId="0" fontId="4" fillId="0" borderId="0" xfId="0" applyNumberFormat="1" applyFont="1"/>
    <xf numFmtId="0" fontId="33" fillId="2" borderId="0" xfId="0" applyNumberFormat="1" applyFont="1" applyFill="1" applyAlignment="1">
      <alignment horizontal="left" vertical="center"/>
    </xf>
    <xf numFmtId="0" fontId="33" fillId="2" borderId="0" xfId="0" applyNumberFormat="1" applyFont="1" applyFill="1" applyAlignment="1">
      <alignment vertical="center"/>
    </xf>
    <xf numFmtId="0" fontId="30" fillId="0" borderId="0" xfId="0" applyFont="1" applyFill="1" applyAlignment="1">
      <alignment vertical="center"/>
    </xf>
    <xf numFmtId="0" fontId="33" fillId="0" borderId="0" xfId="0" applyNumberFormat="1" applyFont="1" applyFill="1" applyAlignment="1">
      <alignment horizontal="center" vertical="center"/>
    </xf>
    <xf numFmtId="49" fontId="27" fillId="0" borderId="0" xfId="0" applyNumberFormat="1" applyFont="1" applyFill="1" applyBorder="1" applyAlignment="1">
      <alignment horizontal="right" vertical="center"/>
    </xf>
    <xf numFmtId="1" fontId="27" fillId="0" borderId="0" xfId="0" applyNumberFormat="1" applyFont="1" applyFill="1" applyBorder="1" applyAlignment="1">
      <alignment horizontal="right" vertical="center"/>
    </xf>
    <xf numFmtId="49" fontId="27" fillId="0" borderId="0" xfId="0" applyNumberFormat="1" applyFont="1" applyFill="1" applyBorder="1" applyAlignment="1">
      <alignment horizontal="center" vertical="center"/>
    </xf>
    <xf numFmtId="1" fontId="27" fillId="0" borderId="0" xfId="0" applyNumberFormat="1" applyFont="1" applyFill="1" applyBorder="1" applyAlignment="1">
      <alignment horizontal="center" vertical="center"/>
    </xf>
    <xf numFmtId="165" fontId="27"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vertical="center"/>
    </xf>
    <xf numFmtId="0" fontId="30" fillId="0" borderId="0" xfId="0" applyFont="1" applyAlignment="1">
      <alignment vertical="center"/>
    </xf>
    <xf numFmtId="0" fontId="30" fillId="0" borderId="0" xfId="0" applyFont="1" applyFill="1" applyAlignment="1">
      <alignment horizontal="center" vertical="center"/>
    </xf>
    <xf numFmtId="0" fontId="31" fillId="0" borderId="82" xfId="0" applyNumberFormat="1" applyFont="1" applyFill="1" applyBorder="1" applyAlignment="1">
      <alignment vertical="center" wrapText="1"/>
    </xf>
    <xf numFmtId="22" fontId="31" fillId="0" borderId="82" xfId="0" applyNumberFormat="1" applyFont="1" applyFill="1" applyBorder="1" applyAlignment="1">
      <alignment horizontal="center" vertical="center" wrapText="1"/>
    </xf>
    <xf numFmtId="0" fontId="31" fillId="0" borderId="82" xfId="0" applyNumberFormat="1" applyFont="1" applyFill="1" applyBorder="1" applyAlignment="1">
      <alignment horizontal="center" vertical="center" wrapText="1"/>
    </xf>
    <xf numFmtId="0" fontId="13" fillId="0" borderId="0" xfId="0" applyFont="1" applyFill="1" applyAlignment="1"/>
    <xf numFmtId="43" fontId="13" fillId="0" borderId="0" xfId="1" applyFont="1" applyFill="1" applyAlignment="1"/>
    <xf numFmtId="0" fontId="43" fillId="0" borderId="0" xfId="0" applyFont="1" applyFill="1" applyAlignment="1"/>
    <xf numFmtId="0" fontId="44" fillId="0" borderId="0" xfId="0" applyFont="1" applyFill="1" applyBorder="1" applyAlignment="1">
      <alignment vertical="center"/>
    </xf>
    <xf numFmtId="0" fontId="45" fillId="0" borderId="0" xfId="0" applyFont="1" applyFill="1" applyAlignment="1">
      <alignment vertical="center"/>
    </xf>
    <xf numFmtId="0" fontId="44" fillId="0" borderId="0" xfId="0" applyNumberFormat="1" applyFont="1" applyFill="1" applyBorder="1" applyAlignment="1">
      <alignment vertical="center"/>
    </xf>
    <xf numFmtId="0" fontId="46" fillId="0" borderId="0" xfId="0" applyFont="1" applyFill="1" applyBorder="1" applyAlignment="1">
      <alignment vertical="center"/>
    </xf>
    <xf numFmtId="0" fontId="44" fillId="0" borderId="0" xfId="0" applyFont="1" applyFill="1" applyBorder="1" applyAlignment="1">
      <alignment horizontal="center" vertical="center"/>
    </xf>
    <xf numFmtId="0" fontId="46" fillId="0" borderId="0" xfId="0" applyFont="1" applyFill="1" applyBorder="1" applyAlignment="1">
      <alignment horizontal="justify" vertical="center"/>
    </xf>
    <xf numFmtId="0" fontId="47" fillId="0" borderId="0" xfId="0" applyFont="1" applyFill="1" applyBorder="1" applyAlignment="1">
      <alignment vertical="center"/>
    </xf>
    <xf numFmtId="0" fontId="45" fillId="0" borderId="0" xfId="0" applyFont="1"/>
    <xf numFmtId="43" fontId="13" fillId="0" borderId="27" xfId="1" applyFont="1" applyFill="1" applyBorder="1" applyAlignment="1">
      <alignment horizontal="right"/>
    </xf>
    <xf numFmtId="43" fontId="13" fillId="0" borderId="28" xfId="1" applyFont="1" applyFill="1" applyBorder="1" applyAlignment="1">
      <alignment horizontal="right"/>
    </xf>
    <xf numFmtId="43" fontId="13" fillId="0" borderId="29" xfId="1" applyFont="1" applyFill="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Fill="1" applyBorder="1" applyAlignment="1">
      <alignment horizontal="right" vertical="center"/>
    </xf>
    <xf numFmtId="43" fontId="13" fillId="0" borderId="31" xfId="1" applyFont="1" applyFill="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21" fillId="4" borderId="40" xfId="1" applyFont="1" applyFill="1" applyBorder="1" applyAlignment="1">
      <alignment horizontal="right" vertical="center"/>
    </xf>
    <xf numFmtId="43" fontId="13" fillId="0" borderId="3" xfId="1" applyFont="1" applyFill="1" applyBorder="1" applyAlignment="1">
      <alignment horizontal="right"/>
    </xf>
    <xf numFmtId="43" fontId="13" fillId="0" borderId="0" xfId="1" applyFont="1" applyFill="1" applyBorder="1" applyAlignment="1">
      <alignment horizontal="right"/>
    </xf>
    <xf numFmtId="43" fontId="13" fillId="0" borderId="4" xfId="1" applyFont="1" applyFill="1" applyBorder="1" applyAlignment="1">
      <alignment horizontal="right"/>
    </xf>
    <xf numFmtId="43" fontId="13" fillId="4" borderId="3" xfId="1" applyFont="1" applyFill="1" applyBorder="1" applyAlignment="1">
      <alignment horizontal="right" vertical="center"/>
    </xf>
    <xf numFmtId="43" fontId="13" fillId="4" borderId="4" xfId="1" applyFont="1" applyFill="1" applyBorder="1" applyAlignment="1">
      <alignment horizontal="right" vertical="center"/>
    </xf>
    <xf numFmtId="43" fontId="13" fillId="0" borderId="3" xfId="1" applyFont="1" applyFill="1" applyBorder="1" applyAlignment="1">
      <alignment horizontal="right" vertical="center"/>
    </xf>
    <xf numFmtId="43" fontId="13" fillId="0" borderId="4" xfId="1" applyFont="1" applyFill="1" applyBorder="1" applyAlignment="1">
      <alignment horizontal="right" vertical="center"/>
    </xf>
    <xf numFmtId="43" fontId="13" fillId="4" borderId="41" xfId="1" applyFont="1" applyFill="1" applyBorder="1" applyAlignment="1">
      <alignment horizontal="right" vertical="center"/>
    </xf>
    <xf numFmtId="43" fontId="13" fillId="4" borderId="42" xfId="1" applyFont="1" applyFill="1" applyBorder="1" applyAlignment="1">
      <alignment horizontal="right" vertical="center"/>
    </xf>
    <xf numFmtId="43" fontId="13" fillId="4" borderId="43" xfId="1" applyFont="1" applyFill="1" applyBorder="1" applyAlignment="1">
      <alignment horizontal="right" vertical="center"/>
    </xf>
    <xf numFmtId="43" fontId="21" fillId="0" borderId="55" xfId="1" applyFont="1" applyFill="1" applyBorder="1" applyAlignment="1">
      <alignment horizontal="right" vertical="center"/>
    </xf>
    <xf numFmtId="43" fontId="21" fillId="0" borderId="56" xfId="1" applyFont="1" applyFill="1" applyBorder="1" applyAlignment="1">
      <alignment horizontal="right" vertical="center"/>
    </xf>
    <xf numFmtId="43" fontId="21" fillId="0" borderId="57" xfId="1" applyFont="1" applyFill="1" applyBorder="1" applyAlignment="1">
      <alignment horizontal="right" vertical="center"/>
    </xf>
    <xf numFmtId="43" fontId="21" fillId="4" borderId="55" xfId="1" applyFont="1" applyFill="1" applyBorder="1" applyAlignment="1">
      <alignment horizontal="right" vertical="center"/>
    </xf>
    <xf numFmtId="43" fontId="21" fillId="4" borderId="56" xfId="1" applyFont="1" applyFill="1" applyBorder="1" applyAlignment="1">
      <alignment horizontal="right" vertical="center"/>
    </xf>
    <xf numFmtId="43" fontId="21" fillId="4" borderId="57" xfId="1" applyFont="1" applyFill="1" applyBorder="1" applyAlignment="1">
      <alignment horizontal="right" vertical="center"/>
    </xf>
    <xf numFmtId="0" fontId="4" fillId="2" borderId="0" xfId="0" quotePrefix="1" applyNumberFormat="1" applyFont="1" applyFill="1" applyBorder="1" applyAlignment="1">
      <alignment horizontal="left" vertical="top"/>
    </xf>
    <xf numFmtId="0" fontId="48" fillId="0" borderId="0" xfId="0" applyFont="1"/>
    <xf numFmtId="0" fontId="21" fillId="2" borderId="0" xfId="0" quotePrefix="1" applyNumberFormat="1" applyFont="1" applyFill="1" applyBorder="1" applyAlignment="1">
      <alignment horizontal="left" vertical="top"/>
    </xf>
    <xf numFmtId="0" fontId="13" fillId="2" borderId="0" xfId="0" applyNumberFormat="1" applyFont="1" applyFill="1" applyBorder="1" applyAlignment="1">
      <alignment vertical="top"/>
    </xf>
    <xf numFmtId="0" fontId="21" fillId="2" borderId="0" xfId="0" applyNumberFormat="1" applyFont="1" applyFill="1" applyBorder="1" applyAlignment="1"/>
    <xf numFmtId="17" fontId="21" fillId="2" borderId="0" xfId="0" quotePrefix="1" applyNumberFormat="1" applyFont="1" applyFill="1" applyBorder="1" applyAlignment="1">
      <alignment horizontal="center"/>
    </xf>
    <xf numFmtId="17" fontId="13" fillId="2" borderId="0" xfId="0" applyNumberFormat="1" applyFont="1" applyFill="1" applyBorder="1" applyAlignment="1">
      <alignment horizontal="centerContinuous"/>
    </xf>
    <xf numFmtId="0" fontId="21" fillId="2" borderId="0" xfId="0" applyNumberFormat="1" applyFont="1" applyFill="1" applyBorder="1" applyAlignment="1">
      <alignment horizontal="centerContinuous"/>
    </xf>
    <xf numFmtId="0" fontId="13" fillId="2" borderId="0" xfId="0" applyNumberFormat="1" applyFont="1" applyFill="1" applyBorder="1" applyAlignment="1">
      <alignment horizontal="centerContinuous"/>
    </xf>
    <xf numFmtId="0" fontId="13" fillId="2" borderId="0" xfId="0" applyNumberFormat="1" applyFont="1" applyFill="1" applyBorder="1" applyAlignment="1">
      <alignment horizontal="left"/>
    </xf>
    <xf numFmtId="0" fontId="5" fillId="2" borderId="0" xfId="0" applyNumberFormat="1" applyFont="1" applyFill="1" applyBorder="1" applyAlignment="1">
      <alignment vertical="top"/>
    </xf>
    <xf numFmtId="0" fontId="5" fillId="2" borderId="0" xfId="0" quotePrefix="1" applyNumberFormat="1" applyFont="1" applyFill="1" applyBorder="1" applyAlignment="1">
      <alignment horizontal="right" vertical="top"/>
    </xf>
    <xf numFmtId="0" fontId="50" fillId="0" borderId="0" xfId="0" applyFont="1" applyFill="1" applyBorder="1" applyAlignment="1">
      <alignment vertical="center"/>
    </xf>
    <xf numFmtId="0" fontId="51" fillId="0" borderId="0" xfId="0" applyFont="1" applyFill="1" applyAlignment="1">
      <alignment vertical="center"/>
    </xf>
    <xf numFmtId="0" fontId="50" fillId="0" borderId="0" xfId="0" applyNumberFormat="1" applyFont="1" applyFill="1" applyBorder="1" applyAlignment="1">
      <alignment vertical="center"/>
    </xf>
    <xf numFmtId="0" fontId="51" fillId="0" borderId="0" xfId="0" applyFont="1" applyFill="1" applyBorder="1" applyAlignment="1">
      <alignment vertical="center"/>
    </xf>
    <xf numFmtId="0" fontId="52" fillId="0" borderId="0" xfId="0" applyFont="1" applyFill="1" applyBorder="1" applyAlignment="1">
      <alignment vertical="center"/>
    </xf>
    <xf numFmtId="0" fontId="52" fillId="0" borderId="0" xfId="0" applyFont="1" applyFill="1" applyBorder="1" applyAlignment="1">
      <alignment horizontal="right" vertical="center"/>
    </xf>
    <xf numFmtId="0" fontId="50" fillId="0" borderId="0" xfId="0" applyFont="1" applyFill="1" applyBorder="1" applyAlignment="1">
      <alignment horizontal="center" vertical="center"/>
    </xf>
    <xf numFmtId="0" fontId="52" fillId="0" borderId="0" xfId="0" applyFont="1" applyFill="1" applyBorder="1" applyAlignment="1">
      <alignment horizontal="justify" vertical="center"/>
    </xf>
    <xf numFmtId="17" fontId="53" fillId="0" borderId="0" xfId="0" applyNumberFormat="1" applyFont="1" applyFill="1" applyBorder="1" applyAlignment="1">
      <alignment vertical="center"/>
    </xf>
    <xf numFmtId="2" fontId="53" fillId="0" borderId="0" xfId="0" applyNumberFormat="1" applyFont="1" applyFill="1" applyBorder="1" applyAlignment="1">
      <alignment vertical="center"/>
    </xf>
    <xf numFmtId="0" fontId="53" fillId="0" borderId="0" xfId="0" quotePrefix="1" applyNumberFormat="1" applyFont="1" applyFill="1" applyBorder="1" applyAlignment="1">
      <alignment vertical="center" wrapText="1"/>
    </xf>
    <xf numFmtId="2" fontId="53" fillId="0" borderId="0" xfId="0" quotePrefix="1" applyNumberFormat="1" applyFont="1" applyFill="1" applyBorder="1" applyAlignment="1">
      <alignment vertical="center" wrapText="1"/>
    </xf>
    <xf numFmtId="0" fontId="53" fillId="0" borderId="0" xfId="0" applyFont="1" applyFill="1" applyBorder="1" applyAlignment="1">
      <alignment vertical="center"/>
    </xf>
    <xf numFmtId="0" fontId="53" fillId="0" borderId="0" xfId="0" applyFont="1" applyFill="1" applyAlignment="1">
      <alignment vertical="center"/>
    </xf>
    <xf numFmtId="14" fontId="50" fillId="0" borderId="0" xfId="0" applyNumberFormat="1" applyFont="1" applyFill="1" applyBorder="1" applyAlignment="1">
      <alignment vertical="center"/>
    </xf>
    <xf numFmtId="0" fontId="51" fillId="0" borderId="0" xfId="0" applyFont="1" applyAlignment="1">
      <alignment vertical="center"/>
    </xf>
    <xf numFmtId="0" fontId="49" fillId="0" borderId="0" xfId="0" applyFont="1" applyBorder="1" applyAlignment="1">
      <alignment vertical="center"/>
    </xf>
    <xf numFmtId="1" fontId="54" fillId="0" borderId="0" xfId="0" applyNumberFormat="1" applyFont="1" applyFill="1" applyBorder="1" applyAlignment="1">
      <alignment horizontal="center" vertical="center"/>
    </xf>
    <xf numFmtId="171" fontId="55" fillId="7" borderId="0" xfId="3" applyFont="1" applyFill="1" applyBorder="1"/>
    <xf numFmtId="0" fontId="51" fillId="0" borderId="0" xfId="0" applyNumberFormat="1" applyFont="1" applyFill="1"/>
    <xf numFmtId="1" fontId="56" fillId="0" borderId="0" xfId="3" applyNumberFormat="1" applyFont="1" applyFill="1" applyBorder="1" applyAlignment="1">
      <alignment horizontal="center"/>
    </xf>
    <xf numFmtId="172" fontId="56" fillId="0" borderId="0" xfId="3" applyNumberFormat="1" applyFont="1" applyBorder="1" applyAlignment="1">
      <alignment horizontal="center"/>
    </xf>
    <xf numFmtId="2" fontId="57" fillId="0" borderId="0" xfId="3" applyNumberFormat="1" applyFont="1" applyFill="1"/>
    <xf numFmtId="0" fontId="51" fillId="0" borderId="0" xfId="0" applyNumberFormat="1" applyFont="1" applyFill="1" applyAlignment="1">
      <alignment vertical="center"/>
    </xf>
    <xf numFmtId="165" fontId="54" fillId="0" borderId="0" xfId="0" applyNumberFormat="1" applyFont="1" applyFill="1" applyBorder="1" applyAlignment="1">
      <alignment horizontal="right" vertical="center"/>
    </xf>
    <xf numFmtId="166" fontId="54" fillId="0" borderId="0" xfId="0" applyNumberFormat="1" applyFont="1" applyFill="1" applyBorder="1" applyAlignment="1">
      <alignment horizontal="right" vertical="center"/>
    </xf>
    <xf numFmtId="167" fontId="54" fillId="0" borderId="0" xfId="2" applyNumberFormat="1" applyFont="1" applyFill="1" applyBorder="1" applyAlignment="1">
      <alignment horizontal="right" vertical="center"/>
    </xf>
    <xf numFmtId="2" fontId="57" fillId="2" borderId="0" xfId="3" applyNumberFormat="1" applyFont="1" applyFill="1"/>
    <xf numFmtId="0" fontId="54" fillId="0" borderId="0" xfId="0" applyFont="1" applyBorder="1" applyAlignment="1">
      <alignment vertical="center"/>
    </xf>
    <xf numFmtId="0" fontId="54" fillId="0" borderId="0" xfId="0" applyFont="1" applyAlignment="1">
      <alignment vertical="center"/>
    </xf>
    <xf numFmtId="2" fontId="58" fillId="0" borderId="0" xfId="0" applyNumberFormat="1" applyFont="1"/>
    <xf numFmtId="2" fontId="57" fillId="0" borderId="0" xfId="3" applyNumberFormat="1" applyFont="1" applyFill="1" applyAlignment="1">
      <alignment horizontal="center"/>
    </xf>
    <xf numFmtId="0" fontId="59" fillId="0" borderId="0" xfId="0" applyFont="1" applyBorder="1" applyAlignment="1">
      <alignment vertical="center"/>
    </xf>
    <xf numFmtId="49" fontId="31" fillId="0" borderId="0" xfId="0" applyNumberFormat="1" applyFont="1" applyFill="1" applyBorder="1" applyAlignment="1">
      <alignment horizontal="center"/>
    </xf>
    <xf numFmtId="0" fontId="31" fillId="0" borderId="0" xfId="0" applyFont="1"/>
    <xf numFmtId="1" fontId="0" fillId="0" borderId="0" xfId="0" applyNumberFormat="1" applyFont="1" applyFill="1" applyBorder="1"/>
    <xf numFmtId="1" fontId="31" fillId="0" borderId="0" xfId="0" applyNumberFormat="1" applyFont="1" applyFill="1" applyBorder="1" applyAlignment="1">
      <alignment horizontal="right"/>
    </xf>
    <xf numFmtId="0" fontId="31" fillId="0" borderId="0" xfId="0" applyFont="1" applyAlignment="1">
      <alignment horizontal="right"/>
    </xf>
    <xf numFmtId="165" fontId="0" fillId="0" borderId="0" xfId="0" applyNumberFormat="1" applyFont="1" applyFill="1" applyBorder="1" applyAlignment="1">
      <alignment horizontal="right"/>
    </xf>
    <xf numFmtId="49" fontId="31" fillId="0" borderId="0" xfId="0" applyNumberFormat="1" applyFont="1" applyBorder="1" applyAlignment="1">
      <alignment horizontal="right"/>
    </xf>
    <xf numFmtId="49" fontId="31" fillId="0" borderId="0" xfId="0" applyNumberFormat="1" applyFont="1" applyFill="1" applyBorder="1" applyAlignment="1">
      <alignment horizontal="right"/>
    </xf>
    <xf numFmtId="165" fontId="31" fillId="0" borderId="0" xfId="0" applyNumberFormat="1" applyFont="1" applyFill="1" applyBorder="1" applyAlignment="1">
      <alignment horizontal="right"/>
    </xf>
    <xf numFmtId="167" fontId="0" fillId="0" borderId="0" xfId="2" applyNumberFormat="1" applyFont="1" applyFill="1" applyBorder="1" applyAlignment="1">
      <alignment horizontal="right"/>
    </xf>
    <xf numFmtId="0" fontId="31" fillId="0" borderId="0" xfId="0" applyFont="1" applyBorder="1" applyAlignment="1">
      <alignment horizontal="right"/>
    </xf>
    <xf numFmtId="166" fontId="0" fillId="0" borderId="0" xfId="0" applyNumberFormat="1" applyFont="1" applyFill="1" applyBorder="1" applyAlignment="1">
      <alignment horizontal="right"/>
    </xf>
    <xf numFmtId="14" fontId="27" fillId="0" borderId="136" xfId="0" applyNumberFormat="1" applyFont="1" applyBorder="1"/>
    <xf numFmtId="20" fontId="27" fillId="0" borderId="136" xfId="0" applyNumberFormat="1" applyFont="1" applyBorder="1" applyAlignment="1">
      <alignment horizontal="center" vertical="center"/>
    </xf>
    <xf numFmtId="20" fontId="27" fillId="0" borderId="136" xfId="0" applyNumberFormat="1" applyFont="1" applyBorder="1" applyAlignment="1">
      <alignment horizontal="center"/>
    </xf>
    <xf numFmtId="0" fontId="60" fillId="0" borderId="0" xfId="0" applyFont="1" applyFill="1" applyBorder="1" applyAlignment="1">
      <alignment vertical="center"/>
    </xf>
    <xf numFmtId="0" fontId="60" fillId="0" borderId="0" xfId="0" quotePrefix="1" applyNumberFormat="1" applyFont="1" applyFill="1" applyBorder="1" applyAlignment="1">
      <alignment vertical="center" wrapText="1"/>
    </xf>
    <xf numFmtId="0" fontId="60" fillId="0" borderId="0" xfId="0" applyNumberFormat="1" applyFont="1" applyFill="1" applyBorder="1" applyAlignment="1">
      <alignment vertical="center"/>
    </xf>
    <xf numFmtId="0" fontId="60" fillId="0" borderId="0" xfId="0" applyFont="1" applyFill="1" applyAlignment="1">
      <alignment vertical="center"/>
    </xf>
    <xf numFmtId="43" fontId="13" fillId="0" borderId="10" xfId="1" applyNumberFormat="1" applyFont="1" applyFill="1" applyBorder="1" applyAlignment="1">
      <alignment horizontal="right" vertical="center"/>
    </xf>
    <xf numFmtId="43" fontId="13" fillId="4" borderId="0" xfId="1" applyNumberFormat="1" applyFont="1" applyFill="1" applyBorder="1" applyAlignment="1">
      <alignment horizontal="right" vertical="center"/>
    </xf>
    <xf numFmtId="43" fontId="13" fillId="0" borderId="0" xfId="1" applyNumberFormat="1" applyFont="1" applyFill="1" applyBorder="1" applyAlignment="1">
      <alignment horizontal="right" vertical="center"/>
    </xf>
    <xf numFmtId="43" fontId="21" fillId="0" borderId="36" xfId="0" applyNumberFormat="1" applyFont="1" applyFill="1" applyBorder="1" applyAlignment="1">
      <alignment horizontal="right" vertical="center"/>
    </xf>
    <xf numFmtId="2" fontId="0" fillId="4" borderId="10" xfId="0" applyNumberFormat="1" applyFon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NumberFormat="1" applyFont="1" applyFill="1" applyBorder="1" applyAlignment="1">
      <alignment horizontal="right" vertical="center"/>
    </xf>
    <xf numFmtId="43" fontId="13" fillId="0" borderId="11" xfId="1" applyNumberFormat="1" applyFont="1" applyFill="1" applyBorder="1" applyAlignment="1">
      <alignment horizontal="right" vertical="center"/>
    </xf>
    <xf numFmtId="43" fontId="13" fillId="4" borderId="12" xfId="1" applyNumberFormat="1" applyFont="1" applyFill="1" applyBorder="1" applyAlignment="1">
      <alignment horizontal="right" vertical="center"/>
    </xf>
    <xf numFmtId="43" fontId="13" fillId="4" borderId="13" xfId="1" applyNumberFormat="1" applyFont="1" applyFill="1" applyBorder="1" applyAlignment="1">
      <alignment horizontal="right" vertical="center"/>
    </xf>
    <xf numFmtId="43" fontId="13" fillId="0" borderId="12" xfId="1" applyNumberFormat="1" applyFont="1" applyFill="1" applyBorder="1" applyAlignment="1">
      <alignment horizontal="right" vertical="center"/>
    </xf>
    <xf numFmtId="43" fontId="13" fillId="0" borderId="13" xfId="1" applyNumberFormat="1" applyFont="1" applyFill="1" applyBorder="1" applyAlignment="1">
      <alignment horizontal="right" vertical="center"/>
    </xf>
    <xf numFmtId="43" fontId="21" fillId="0" borderId="35" xfId="0" applyNumberFormat="1" applyFont="1" applyFill="1" applyBorder="1" applyAlignment="1">
      <alignment horizontal="right" vertical="center"/>
    </xf>
    <xf numFmtId="43" fontId="21" fillId="0" borderId="37" xfId="0" applyNumberFormat="1" applyFont="1" applyFill="1" applyBorder="1" applyAlignment="1">
      <alignment horizontal="right" vertical="center"/>
    </xf>
    <xf numFmtId="43" fontId="0" fillId="0" borderId="9" xfId="1" applyNumberFormat="1" applyFont="1" applyFill="1" applyBorder="1" applyAlignment="1">
      <alignment horizontal="right" vertical="center"/>
    </xf>
    <xf numFmtId="43" fontId="0" fillId="4" borderId="12" xfId="1" applyNumberFormat="1" applyFont="1" applyFill="1" applyBorder="1" applyAlignment="1">
      <alignment horizontal="right" vertical="center"/>
    </xf>
    <xf numFmtId="43" fontId="0" fillId="0" borderId="12" xfId="1" applyNumberFormat="1" applyFont="1" applyFill="1" applyBorder="1" applyAlignment="1">
      <alignment horizontal="right" vertical="center"/>
    </xf>
    <xf numFmtId="2" fontId="21" fillId="0" borderId="38" xfId="0" applyNumberFormat="1" applyFont="1" applyFill="1" applyBorder="1" applyAlignment="1">
      <alignment horizontal="right" vertical="center"/>
    </xf>
    <xf numFmtId="2" fontId="21" fillId="0" borderId="39" xfId="0" applyNumberFormat="1" applyFont="1" applyFill="1" applyBorder="1" applyAlignment="1">
      <alignment horizontal="right" vertical="center"/>
    </xf>
    <xf numFmtId="2" fontId="3" fillId="0" borderId="40" xfId="0" applyNumberFormat="1" applyFont="1" applyFill="1" applyBorder="1" applyAlignment="1">
      <alignment horizontal="right" vertical="center"/>
    </xf>
    <xf numFmtId="2" fontId="3" fillId="0" borderId="38" xfId="0" applyNumberFormat="1" applyFont="1" applyFill="1" applyBorder="1" applyAlignment="1">
      <alignment horizontal="right" vertical="center"/>
    </xf>
    <xf numFmtId="10" fontId="0" fillId="0" borderId="0" xfId="2" applyNumberFormat="1" applyFont="1"/>
    <xf numFmtId="0" fontId="4" fillId="2" borderId="0" xfId="0" applyNumberFormat="1" applyFont="1" applyFill="1" applyAlignment="1">
      <alignment horizontal="center"/>
    </xf>
    <xf numFmtId="43" fontId="0" fillId="0" borderId="0" xfId="0" applyNumberFormat="1" applyFont="1" applyFill="1"/>
    <xf numFmtId="2" fontId="51" fillId="0" borderId="0" xfId="0" applyNumberFormat="1" applyFont="1" applyFill="1" applyAlignment="1">
      <alignment vertical="center"/>
    </xf>
    <xf numFmtId="2" fontId="52" fillId="0" borderId="0" xfId="0" applyNumberFormat="1" applyFont="1" applyFill="1" applyBorder="1" applyAlignment="1">
      <alignment vertical="center"/>
    </xf>
    <xf numFmtId="0" fontId="61" fillId="0" borderId="82" xfId="0" applyFont="1" applyFill="1" applyBorder="1" applyAlignment="1">
      <alignment vertical="center" wrapText="1"/>
    </xf>
    <xf numFmtId="22" fontId="61" fillId="0" borderId="82" xfId="0" applyNumberFormat="1" applyFont="1" applyFill="1" applyBorder="1" applyAlignment="1">
      <alignment horizontal="center" vertical="center"/>
    </xf>
    <xf numFmtId="0" fontId="61" fillId="0" borderId="82" xfId="0" applyFont="1" applyFill="1" applyBorder="1" applyAlignment="1">
      <alignment horizontal="justify" vertical="center"/>
    </xf>
    <xf numFmtId="0" fontId="61" fillId="0" borderId="82" xfId="0" applyFont="1" applyFill="1" applyBorder="1" applyAlignment="1">
      <alignment horizontal="center" vertical="center"/>
    </xf>
    <xf numFmtId="0" fontId="61" fillId="0" borderId="82" xfId="0" applyNumberFormat="1" applyFont="1" applyFill="1" applyBorder="1" applyAlignment="1">
      <alignment vertical="center" wrapText="1"/>
    </xf>
    <xf numFmtId="22" fontId="61" fillId="0" borderId="82" xfId="0" applyNumberFormat="1" applyFont="1" applyFill="1" applyBorder="1" applyAlignment="1">
      <alignment horizontal="center" vertical="center" wrapText="1"/>
    </xf>
    <xf numFmtId="0" fontId="61" fillId="0" borderId="82" xfId="0" applyNumberFormat="1" applyFont="1" applyFill="1" applyBorder="1" applyAlignment="1">
      <alignment horizontal="justify" vertical="center" wrapText="1"/>
    </xf>
    <xf numFmtId="0" fontId="61" fillId="0" borderId="82" xfId="0" applyNumberFormat="1" applyFont="1" applyFill="1" applyBorder="1" applyAlignment="1">
      <alignment horizontal="center" vertical="center" wrapText="1"/>
    </xf>
    <xf numFmtId="0" fontId="23" fillId="2" borderId="0" xfId="0" applyNumberFormat="1" applyFont="1" applyFill="1" applyBorder="1" applyAlignment="1">
      <alignment horizontal="left" vertical="center" wrapText="1"/>
    </xf>
    <xf numFmtId="0" fontId="13" fillId="2" borderId="0" xfId="0" applyNumberFormat="1" applyFont="1" applyFill="1" applyBorder="1" applyAlignment="1">
      <alignment horizontal="left" vertical="center" wrapText="1"/>
    </xf>
    <xf numFmtId="0" fontId="32" fillId="3" borderId="46" xfId="0" applyFont="1" applyFill="1" applyBorder="1" applyAlignment="1">
      <alignment vertical="center"/>
    </xf>
    <xf numFmtId="10" fontId="32" fillId="3" borderId="46" xfId="2" applyNumberFormat="1" applyFont="1" applyFill="1" applyBorder="1" applyAlignment="1">
      <alignment vertical="center"/>
    </xf>
    <xf numFmtId="0" fontId="27" fillId="0" borderId="63" xfId="0" applyNumberFormat="1" applyFont="1" applyFill="1" applyBorder="1" applyAlignment="1">
      <alignment vertical="center"/>
    </xf>
    <xf numFmtId="166" fontId="27" fillId="0" borderId="63" xfId="0" applyNumberFormat="1" applyFont="1" applyFill="1" applyBorder="1" applyAlignment="1">
      <alignment vertical="center"/>
    </xf>
    <xf numFmtId="0" fontId="32" fillId="3" borderId="0" xfId="0" applyFont="1" applyFill="1" applyBorder="1" applyAlignment="1">
      <alignment vertical="center"/>
    </xf>
    <xf numFmtId="4" fontId="32" fillId="3" borderId="0" xfId="0" applyNumberFormat="1" applyFont="1" applyFill="1" applyBorder="1" applyAlignment="1">
      <alignment vertical="center"/>
    </xf>
    <xf numFmtId="10" fontId="32" fillId="3" borderId="0"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3" fillId="2" borderId="62" xfId="2" applyNumberFormat="1" applyFont="1" applyFill="1" applyBorder="1" applyAlignment="1">
      <alignment vertical="center"/>
    </xf>
    <xf numFmtId="0" fontId="27" fillId="4" borderId="63" xfId="0" applyFont="1" applyFill="1" applyBorder="1" applyAlignment="1">
      <alignment vertical="center"/>
    </xf>
    <xf numFmtId="170" fontId="27" fillId="4" borderId="63" xfId="0" applyNumberFormat="1" applyFont="1" applyFill="1" applyBorder="1" applyAlignment="1">
      <alignment vertical="center"/>
    </xf>
    <xf numFmtId="167" fontId="33" fillId="4" borderId="63"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3" fillId="2" borderId="63"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3" fillId="2" borderId="64" xfId="2" applyNumberFormat="1" applyFont="1" applyFill="1" applyBorder="1" applyAlignment="1">
      <alignment vertical="center"/>
    </xf>
    <xf numFmtId="0" fontId="27" fillId="4" borderId="65" xfId="0" applyFont="1" applyFill="1" applyBorder="1" applyAlignment="1">
      <alignment vertical="center"/>
    </xf>
    <xf numFmtId="170" fontId="27" fillId="4" borderId="65" xfId="0" applyNumberFormat="1" applyFont="1" applyFill="1" applyBorder="1" applyAlignment="1">
      <alignment vertical="center"/>
    </xf>
    <xf numFmtId="167" fontId="33" fillId="4" borderId="65" xfId="2" applyNumberFormat="1" applyFont="1" applyFill="1" applyBorder="1" applyAlignment="1">
      <alignment vertical="center"/>
    </xf>
    <xf numFmtId="0" fontId="27" fillId="2" borderId="65" xfId="0" applyFont="1" applyFill="1" applyBorder="1" applyAlignment="1">
      <alignment vertical="center"/>
    </xf>
    <xf numFmtId="170" fontId="27" fillId="2" borderId="65" xfId="0" applyNumberFormat="1" applyFont="1" applyFill="1" applyBorder="1" applyAlignment="1">
      <alignment vertical="center"/>
    </xf>
    <xf numFmtId="167" fontId="33" fillId="2" borderId="65" xfId="2" applyNumberFormat="1" applyFont="1" applyFill="1" applyBorder="1" applyAlignment="1">
      <alignment vertical="center"/>
    </xf>
    <xf numFmtId="0" fontId="27" fillId="4" borderId="141" xfId="0" applyFont="1" applyFill="1" applyBorder="1" applyAlignment="1">
      <alignment vertical="center"/>
    </xf>
    <xf numFmtId="170" fontId="27" fillId="4" borderId="141" xfId="0" applyNumberFormat="1" applyFont="1" applyFill="1" applyBorder="1" applyAlignment="1">
      <alignment vertical="center"/>
    </xf>
    <xf numFmtId="167" fontId="33" fillId="4" borderId="141" xfId="2" applyNumberFormat="1" applyFont="1" applyFill="1" applyBorder="1" applyAlignment="1">
      <alignment vertical="center"/>
    </xf>
    <xf numFmtId="0" fontId="27" fillId="2" borderId="0" xfId="0" applyFont="1" applyFill="1" applyBorder="1" applyAlignment="1">
      <alignment vertical="center"/>
    </xf>
    <xf numFmtId="167" fontId="33" fillId="2" borderId="48" xfId="2" applyNumberFormat="1" applyFont="1" applyFill="1" applyBorder="1" applyAlignment="1">
      <alignment vertical="center"/>
    </xf>
    <xf numFmtId="0" fontId="27" fillId="4" borderId="0" xfId="0" applyFont="1" applyFill="1" applyBorder="1" applyAlignment="1">
      <alignment vertical="center"/>
    </xf>
    <xf numFmtId="167" fontId="33" fillId="4" borderId="48" xfId="2" applyNumberFormat="1" applyFont="1" applyFill="1" applyBorder="1" applyAlignment="1">
      <alignment vertical="center"/>
    </xf>
    <xf numFmtId="167" fontId="40" fillId="4" borderId="48" xfId="2" applyNumberFormat="1" applyFont="1" applyFill="1" applyBorder="1" applyAlignment="1">
      <alignment vertical="center"/>
    </xf>
    <xf numFmtId="0" fontId="27" fillId="2" borderId="49" xfId="0" applyFont="1" applyFill="1" applyBorder="1" applyAlignment="1">
      <alignment vertical="center"/>
    </xf>
    <xf numFmtId="0" fontId="27" fillId="4" borderId="50" xfId="0" applyFont="1" applyFill="1" applyBorder="1" applyAlignment="1">
      <alignment vertical="center"/>
    </xf>
    <xf numFmtId="0" fontId="27" fillId="2" borderId="50" xfId="0" applyFont="1" applyFill="1" applyBorder="1" applyAlignment="1">
      <alignment vertical="center"/>
    </xf>
    <xf numFmtId="167" fontId="33" fillId="2" borderId="52" xfId="2" applyNumberFormat="1" applyFont="1" applyFill="1" applyBorder="1" applyAlignment="1">
      <alignment vertical="center"/>
    </xf>
    <xf numFmtId="0" fontId="27" fillId="4" borderId="53" xfId="0" applyFont="1" applyFill="1" applyBorder="1" applyAlignment="1">
      <alignment vertical="center"/>
    </xf>
    <xf numFmtId="0" fontId="63" fillId="2" borderId="92" xfId="0" applyNumberFormat="1" applyFont="1" applyFill="1" applyBorder="1" applyAlignment="1">
      <alignment horizontal="center" vertical="center" wrapText="1"/>
    </xf>
    <xf numFmtId="0" fontId="63" fillId="2" borderId="92" xfId="0" applyNumberFormat="1" applyFont="1" applyFill="1" applyBorder="1" applyAlignment="1">
      <alignment horizontal="center" vertical="center"/>
    </xf>
    <xf numFmtId="0" fontId="63" fillId="2" borderId="92" xfId="2" applyNumberFormat="1" applyFont="1" applyFill="1" applyBorder="1" applyAlignment="1">
      <alignment horizontal="center" vertical="center"/>
    </xf>
    <xf numFmtId="0" fontId="62" fillId="0" borderId="92" xfId="0" applyNumberFormat="1" applyFont="1" applyFill="1" applyBorder="1" applyAlignment="1">
      <alignment horizontal="center" vertical="center"/>
    </xf>
    <xf numFmtId="4" fontId="63" fillId="0" borderId="92" xfId="0" applyNumberFormat="1" applyFont="1" applyFill="1" applyBorder="1" applyAlignment="1">
      <alignment horizontal="center" vertical="center"/>
    </xf>
    <xf numFmtId="0" fontId="62" fillId="4" borderId="92" xfId="0" applyFont="1" applyFill="1" applyBorder="1" applyAlignment="1">
      <alignment vertical="center"/>
    </xf>
    <xf numFmtId="0" fontId="63" fillId="4" borderId="92" xfId="0" applyNumberFormat="1" applyFont="1" applyFill="1" applyBorder="1" applyAlignment="1">
      <alignment horizontal="center" vertical="center"/>
    </xf>
    <xf numFmtId="0" fontId="63" fillId="4" borderId="92" xfId="2" applyNumberFormat="1" applyFont="1" applyFill="1" applyBorder="1" applyAlignment="1">
      <alignment horizontal="center" vertical="center"/>
    </xf>
    <xf numFmtId="0" fontId="62" fillId="4" borderId="92" xfId="0" applyNumberFormat="1" applyFont="1" applyFill="1" applyBorder="1" applyAlignment="1">
      <alignment horizontal="center" vertical="center"/>
    </xf>
    <xf numFmtId="4" fontId="63" fillId="4" borderId="92" xfId="0" applyNumberFormat="1" applyFont="1" applyFill="1" applyBorder="1" applyAlignment="1">
      <alignment horizontal="center" vertical="center"/>
    </xf>
    <xf numFmtId="0" fontId="31" fillId="0" borderId="0" xfId="0" applyNumberFormat="1" applyFont="1" applyFill="1" applyBorder="1" applyAlignment="1">
      <alignment vertical="center" wrapText="1"/>
    </xf>
    <xf numFmtId="22" fontId="31" fillId="0" borderId="0" xfId="0" applyNumberFormat="1" applyFont="1" applyFill="1" applyBorder="1" applyAlignment="1">
      <alignment horizontal="center" vertical="center" wrapText="1"/>
    </xf>
    <xf numFmtId="0" fontId="61" fillId="0" borderId="0" xfId="0" applyNumberFormat="1" applyFont="1" applyFill="1" applyBorder="1" applyAlignment="1">
      <alignment horizontal="justify" vertical="center" wrapText="1"/>
    </xf>
    <xf numFmtId="0" fontId="31" fillId="0" borderId="0" xfId="0" applyNumberFormat="1" applyFont="1" applyFill="1" applyBorder="1" applyAlignment="1">
      <alignment horizontal="center" vertical="center" wrapText="1"/>
    </xf>
    <xf numFmtId="0" fontId="37" fillId="2" borderId="0" xfId="0" applyNumberFormat="1" applyFont="1" applyFill="1"/>
    <xf numFmtId="0" fontId="37" fillId="2" borderId="0" xfId="0" applyNumberFormat="1" applyFont="1" applyFill="1" applyAlignment="1">
      <alignment horizontal="left" vertical="center"/>
    </xf>
    <xf numFmtId="4" fontId="27" fillId="0" borderId="136" xfId="0" applyNumberFormat="1" applyFont="1" applyFill="1" applyBorder="1"/>
    <xf numFmtId="20" fontId="27" fillId="0" borderId="136" xfId="0" applyNumberFormat="1" applyFont="1" applyFill="1" applyBorder="1" applyAlignment="1">
      <alignment horizontal="center"/>
    </xf>
    <xf numFmtId="170" fontId="0" fillId="0" borderId="0" xfId="0" applyNumberFormat="1" applyFont="1" applyAlignment="1">
      <alignment horizontal="center" vertical="center"/>
    </xf>
    <xf numFmtId="10" fontId="21" fillId="4" borderId="57" xfId="2" applyNumberFormat="1" applyFont="1" applyFill="1" applyBorder="1" applyAlignment="1">
      <alignment horizontal="right" vertical="center"/>
    </xf>
    <xf numFmtId="0" fontId="63" fillId="2" borderId="0" xfId="0" quotePrefix="1" applyNumberFormat="1" applyFont="1" applyFill="1" applyBorder="1" applyAlignment="1">
      <alignment horizontal="left" vertical="center"/>
    </xf>
    <xf numFmtId="0" fontId="62" fillId="2" borderId="92" xfId="0" applyFont="1" applyFill="1" applyBorder="1" applyAlignment="1">
      <alignment vertical="center" wrapText="1"/>
    </xf>
    <xf numFmtId="170" fontId="13" fillId="2" borderId="0" xfId="0" applyNumberFormat="1" applyFont="1" applyFill="1" applyBorder="1" applyAlignment="1">
      <alignment horizontal="right"/>
    </xf>
    <xf numFmtId="10" fontId="21" fillId="0" borderId="31" xfId="2" applyNumberFormat="1" applyFont="1" applyFill="1" applyBorder="1" applyAlignment="1">
      <alignment horizontal="right" vertical="center"/>
    </xf>
    <xf numFmtId="10" fontId="21" fillId="4" borderId="40" xfId="2" applyNumberFormat="1" applyFont="1" applyFill="1" applyBorder="1" applyAlignment="1">
      <alignment horizontal="right" vertical="center"/>
    </xf>
    <xf numFmtId="49" fontId="64" fillId="0" borderId="0" xfId="0" applyNumberFormat="1" applyFont="1" applyFill="1" applyBorder="1" applyAlignment="1">
      <alignment horizontal="center"/>
    </xf>
    <xf numFmtId="0" fontId="64" fillId="0" borderId="0" xfId="0" applyFont="1" applyFill="1"/>
    <xf numFmtId="0" fontId="64" fillId="0" borderId="0" xfId="0" applyFont="1"/>
    <xf numFmtId="2" fontId="21" fillId="4" borderId="16" xfId="0" applyNumberFormat="1" applyFont="1" applyFill="1" applyBorder="1" applyAlignment="1">
      <alignment horizontal="right" vertical="center"/>
    </xf>
    <xf numFmtId="0" fontId="63" fillId="0" borderId="88" xfId="0" applyFont="1" applyFill="1" applyBorder="1" applyAlignment="1">
      <alignment vertical="center" wrapText="1"/>
    </xf>
    <xf numFmtId="4" fontId="32" fillId="3" borderId="46" xfId="0" applyNumberFormat="1" applyFont="1" applyFill="1" applyBorder="1" applyAlignment="1">
      <alignment vertical="center"/>
    </xf>
    <xf numFmtId="43" fontId="27" fillId="2" borderId="47" xfId="1" applyNumberFormat="1" applyFont="1" applyFill="1" applyBorder="1" applyAlignment="1">
      <alignment vertical="center"/>
    </xf>
    <xf numFmtId="43" fontId="27" fillId="2" borderId="47" xfId="0" applyNumberFormat="1" applyFont="1" applyFill="1" applyBorder="1" applyAlignment="1">
      <alignment vertical="center"/>
    </xf>
    <xf numFmtId="43" fontId="27" fillId="4" borderId="47" xfId="0" applyNumberFormat="1" applyFont="1" applyFill="1" applyBorder="1" applyAlignment="1">
      <alignment vertical="center"/>
    </xf>
    <xf numFmtId="43" fontId="27" fillId="2" borderId="51" xfId="0" applyNumberFormat="1" applyFont="1" applyFill="1" applyBorder="1" applyAlignment="1">
      <alignment vertical="center"/>
    </xf>
    <xf numFmtId="0" fontId="30" fillId="8" borderId="0" xfId="0" applyFont="1" applyFill="1"/>
    <xf numFmtId="0" fontId="0" fillId="8" borderId="0" xfId="0" applyFont="1" applyFill="1"/>
    <xf numFmtId="0" fontId="65" fillId="0" borderId="0" xfId="0" applyFont="1"/>
    <xf numFmtId="0" fontId="66" fillId="0" borderId="0" xfId="0" applyFont="1"/>
    <xf numFmtId="0" fontId="66" fillId="0" borderId="0" xfId="0" applyFont="1" applyAlignment="1">
      <alignment horizontal="center" vertical="center"/>
    </xf>
    <xf numFmtId="0" fontId="67" fillId="2" borderId="0" xfId="0" applyNumberFormat="1" applyFont="1" applyFill="1" applyAlignment="1">
      <alignment horizontal="left" vertical="center" wrapText="1"/>
    </xf>
    <xf numFmtId="0" fontId="65" fillId="0" borderId="0" xfId="0" applyFont="1" applyAlignment="1">
      <alignment vertical="center"/>
    </xf>
    <xf numFmtId="43" fontId="21" fillId="2" borderId="0" xfId="1" applyFont="1" applyFill="1" applyBorder="1" applyAlignment="1">
      <alignment horizontal="right"/>
    </xf>
    <xf numFmtId="43" fontId="21" fillId="0" borderId="38" xfId="1" applyFont="1" applyFill="1" applyBorder="1" applyAlignment="1">
      <alignment horizontal="right" vertical="center"/>
    </xf>
    <xf numFmtId="43" fontId="21" fillId="0" borderId="39" xfId="1" applyFont="1" applyFill="1" applyBorder="1" applyAlignment="1">
      <alignment horizontal="right" vertical="center"/>
    </xf>
    <xf numFmtId="43" fontId="13" fillId="0" borderId="30" xfId="1" applyFont="1" applyFill="1" applyBorder="1" applyAlignment="1">
      <alignment horizontal="right"/>
    </xf>
    <xf numFmtId="43" fontId="13" fillId="0" borderId="31" xfId="1" applyFont="1" applyFill="1" applyBorder="1" applyAlignment="1">
      <alignment horizontal="right"/>
    </xf>
    <xf numFmtId="43" fontId="13" fillId="0" borderId="32" xfId="1" applyFont="1" applyFill="1" applyBorder="1" applyAlignment="1">
      <alignment horizontal="right"/>
    </xf>
    <xf numFmtId="43" fontId="13" fillId="0" borderId="33" xfId="1" applyFont="1" applyFill="1" applyBorder="1" applyAlignment="1">
      <alignment horizontal="right"/>
    </xf>
    <xf numFmtId="43" fontId="13" fillId="0" borderId="34" xfId="1" applyFont="1" applyFill="1" applyBorder="1" applyAlignment="1">
      <alignment horizontal="right"/>
    </xf>
    <xf numFmtId="4" fontId="27" fillId="6" borderId="136" xfId="0" applyNumberFormat="1" applyFont="1" applyFill="1" applyBorder="1" applyAlignment="1">
      <alignment horizontal="center"/>
    </xf>
    <xf numFmtId="167" fontId="13" fillId="0" borderId="88" xfId="2" applyNumberFormat="1" applyFont="1" applyFill="1" applyBorder="1" applyAlignment="1">
      <alignment horizontal="center" vertical="center"/>
    </xf>
    <xf numFmtId="0" fontId="68" fillId="0" borderId="0" xfId="0" applyFont="1" applyFill="1" applyBorder="1"/>
    <xf numFmtId="0" fontId="68" fillId="0" borderId="0" xfId="0" applyFont="1"/>
    <xf numFmtId="2" fontId="68" fillId="0" borderId="0" xfId="0" applyNumberFormat="1" applyFont="1" applyFill="1" applyBorder="1" applyAlignment="1">
      <alignment horizontal="center" vertical="center" wrapText="1"/>
    </xf>
    <xf numFmtId="2" fontId="68" fillId="0" borderId="0" xfId="0" quotePrefix="1" applyNumberFormat="1" applyFont="1" applyFill="1" applyBorder="1" applyAlignment="1">
      <alignment horizontal="center" vertical="center" wrapText="1"/>
    </xf>
    <xf numFmtId="17" fontId="68" fillId="0" borderId="0" xfId="0" quotePrefix="1" applyNumberFormat="1" applyFont="1" applyFill="1" applyBorder="1" applyAlignment="1">
      <alignment horizontal="center" vertical="center" wrapText="1"/>
    </xf>
    <xf numFmtId="0" fontId="68" fillId="0" borderId="0" xfId="0" quotePrefix="1" applyNumberFormat="1" applyFont="1" applyFill="1" applyBorder="1" applyAlignment="1">
      <alignment horizontal="center" vertical="center" wrapText="1"/>
    </xf>
    <xf numFmtId="2" fontId="68" fillId="0" borderId="0" xfId="0" applyNumberFormat="1" applyFont="1" applyFill="1" applyBorder="1" applyAlignment="1">
      <alignment horizontal="left"/>
    </xf>
    <xf numFmtId="2" fontId="68" fillId="0" borderId="0" xfId="0" applyNumberFormat="1" applyFont="1" applyFill="1" applyBorder="1" applyAlignment="1">
      <alignment horizontal="center"/>
    </xf>
    <xf numFmtId="2" fontId="69" fillId="0" borderId="0" xfId="0" applyNumberFormat="1" applyFont="1" applyFill="1" applyBorder="1" applyAlignment="1">
      <alignment horizontal="center"/>
    </xf>
    <xf numFmtId="175" fontId="68" fillId="0" borderId="0" xfId="0" applyNumberFormat="1" applyFont="1"/>
    <xf numFmtId="0" fontId="68" fillId="0" borderId="0" xfId="0" applyNumberFormat="1" applyFont="1" applyFill="1" applyBorder="1" applyAlignment="1">
      <alignment vertical="top" wrapText="1"/>
    </xf>
    <xf numFmtId="0" fontId="70" fillId="0" borderId="0" xfId="0" applyFont="1"/>
    <xf numFmtId="0" fontId="70" fillId="0" borderId="0" xfId="0" applyFont="1" applyAlignment="1">
      <alignment horizontal="center"/>
    </xf>
    <xf numFmtId="166" fontId="70" fillId="0" borderId="0" xfId="0" applyNumberFormat="1" applyFont="1"/>
    <xf numFmtId="0" fontId="23" fillId="2" borderId="0" xfId="0" applyNumberFormat="1" applyFont="1" applyFill="1" applyBorder="1" applyAlignment="1">
      <alignment vertical="center"/>
    </xf>
    <xf numFmtId="0" fontId="13" fillId="2" borderId="0" xfId="0" applyNumberFormat="1" applyFont="1" applyFill="1" applyBorder="1" applyAlignment="1">
      <alignment vertical="center"/>
    </xf>
    <xf numFmtId="171" fontId="71" fillId="7" borderId="0" xfId="3" applyFont="1" applyFill="1" applyBorder="1"/>
    <xf numFmtId="0" fontId="70" fillId="0" borderId="0" xfId="0" applyNumberFormat="1" applyFont="1" applyFill="1"/>
    <xf numFmtId="172" fontId="71" fillId="7" borderId="0" xfId="3" applyNumberFormat="1" applyFont="1" applyFill="1" applyBorder="1"/>
    <xf numFmtId="1" fontId="72" fillId="0" borderId="0" xfId="3" applyNumberFormat="1" applyFont="1" applyFill="1" applyBorder="1" applyAlignment="1">
      <alignment horizontal="center"/>
    </xf>
    <xf numFmtId="172" fontId="72" fillId="0" borderId="0" xfId="3" applyNumberFormat="1" applyFont="1" applyBorder="1" applyAlignment="1">
      <alignment horizontal="center"/>
    </xf>
    <xf numFmtId="2" fontId="73" fillId="0" borderId="0" xfId="3" applyNumberFormat="1" applyFont="1" applyFill="1"/>
    <xf numFmtId="2" fontId="73" fillId="0" borderId="0" xfId="3" applyNumberFormat="1" applyFont="1" applyFill="1" applyAlignment="1">
      <alignment horizontal="center"/>
    </xf>
    <xf numFmtId="2" fontId="73" fillId="0" borderId="0" xfId="3" applyNumberFormat="1" applyFont="1" applyBorder="1"/>
    <xf numFmtId="2" fontId="73" fillId="0" borderId="0" xfId="3" applyNumberFormat="1" applyFont="1"/>
    <xf numFmtId="2" fontId="73" fillId="0" borderId="0" xfId="3" applyNumberFormat="1" applyFont="1" applyAlignment="1">
      <alignment horizontal="center"/>
    </xf>
    <xf numFmtId="0" fontId="70" fillId="0" borderId="0" xfId="0" applyNumberFormat="1" applyFont="1" applyFill="1" applyAlignment="1">
      <alignment vertical="center"/>
    </xf>
    <xf numFmtId="2" fontId="73" fillId="2" borderId="0" xfId="3" applyNumberFormat="1" applyFont="1" applyFill="1"/>
    <xf numFmtId="2" fontId="74" fillId="0" borderId="0" xfId="0" applyNumberFormat="1" applyFont="1"/>
    <xf numFmtId="2" fontId="75" fillId="0" borderId="0" xfId="4" applyNumberFormat="1" applyFont="1"/>
    <xf numFmtId="43" fontId="63" fillId="0" borderId="88" xfId="1" applyFont="1" applyFill="1" applyBorder="1" applyAlignment="1">
      <alignment vertical="center" wrapText="1"/>
    </xf>
    <xf numFmtId="0" fontId="76" fillId="0" borderId="110" xfId="0" applyFont="1" applyBorder="1"/>
    <xf numFmtId="0" fontId="31" fillId="0" borderId="106" xfId="0" applyNumberFormat="1" applyFont="1" applyFill="1" applyBorder="1"/>
    <xf numFmtId="43" fontId="31" fillId="0" borderId="106" xfId="1" applyNumberFormat="1" applyFont="1" applyFill="1" applyBorder="1"/>
    <xf numFmtId="43" fontId="31" fillId="0" borderId="106" xfId="1" applyFont="1" applyFill="1" applyBorder="1"/>
    <xf numFmtId="43" fontId="31" fillId="0" borderId="107" xfId="1" applyFont="1" applyFill="1" applyBorder="1"/>
    <xf numFmtId="0" fontId="31" fillId="0" borderId="0" xfId="0" applyNumberFormat="1" applyFont="1" applyFill="1" applyBorder="1"/>
    <xf numFmtId="43" fontId="31" fillId="0" borderId="0" xfId="1" applyNumberFormat="1" applyFont="1" applyFill="1" applyBorder="1"/>
    <xf numFmtId="43" fontId="31" fillId="0" borderId="0" xfId="1" applyFont="1" applyFill="1" applyBorder="1"/>
    <xf numFmtId="43" fontId="31" fillId="0" borderId="108" xfId="1" applyFont="1" applyFill="1" applyBorder="1"/>
    <xf numFmtId="0" fontId="76" fillId="0" borderId="109" xfId="0" applyFont="1" applyBorder="1"/>
    <xf numFmtId="0" fontId="31" fillId="0" borderId="0" xfId="0" applyFont="1" applyFill="1"/>
    <xf numFmtId="43" fontId="31" fillId="0" borderId="0" xfId="0" applyNumberFormat="1" applyFont="1" applyFill="1"/>
    <xf numFmtId="0" fontId="31" fillId="0" borderId="0" xfId="0" applyFont="1" applyFill="1" applyBorder="1"/>
    <xf numFmtId="43" fontId="31" fillId="0" borderId="0" xfId="0" applyNumberFormat="1" applyFont="1" applyFill="1" applyBorder="1"/>
    <xf numFmtId="0" fontId="31" fillId="0" borderId="108" xfId="0" applyFont="1" applyFill="1" applyBorder="1"/>
    <xf numFmtId="0" fontId="76" fillId="0" borderId="109" xfId="0" applyFont="1" applyFill="1" applyBorder="1"/>
    <xf numFmtId="0" fontId="62" fillId="0" borderId="0" xfId="0" applyNumberFormat="1" applyFont="1" applyFill="1" applyAlignment="1">
      <alignment vertical="center"/>
    </xf>
    <xf numFmtId="0" fontId="62" fillId="0" borderId="0" xfId="0" applyNumberFormat="1" applyFont="1" applyFill="1" applyAlignment="1">
      <alignment horizontal="center"/>
    </xf>
    <xf numFmtId="0" fontId="62" fillId="0" borderId="0" xfId="0" applyFont="1" applyFill="1" applyBorder="1" applyAlignment="1">
      <alignment vertical="center"/>
    </xf>
    <xf numFmtId="0" fontId="62" fillId="0" borderId="0" xfId="0" applyNumberFormat="1" applyFont="1" applyFill="1" applyAlignment="1">
      <alignment vertical="center" wrapText="1"/>
    </xf>
    <xf numFmtId="0" fontId="62" fillId="0" borderId="0" xfId="0" applyNumberFormat="1" applyFont="1" applyFill="1" applyAlignment="1">
      <alignment horizontal="left" vertical="center" wrapText="1"/>
    </xf>
    <xf numFmtId="49" fontId="63" fillId="0" borderId="0" xfId="0" applyNumberFormat="1" applyFont="1" applyFill="1" applyBorder="1" applyAlignment="1">
      <alignment horizontal="right"/>
    </xf>
    <xf numFmtId="0" fontId="31" fillId="0" borderId="106" xfId="0" applyNumberFormat="1" applyFont="1" applyBorder="1"/>
    <xf numFmtId="43" fontId="31" fillId="0" borderId="106" xfId="0" applyNumberFormat="1" applyFont="1" applyBorder="1"/>
    <xf numFmtId="9" fontId="31" fillId="0" borderId="107" xfId="2" applyFont="1" applyBorder="1"/>
    <xf numFmtId="1" fontId="63" fillId="0" borderId="0" xfId="0" applyNumberFormat="1" applyFont="1" applyFill="1" applyBorder="1" applyAlignment="1">
      <alignment horizontal="right"/>
    </xf>
    <xf numFmtId="49" fontId="63" fillId="0" borderId="0" xfId="0" applyNumberFormat="1" applyFont="1" applyFill="1" applyBorder="1" applyAlignment="1">
      <alignment horizontal="center"/>
    </xf>
    <xf numFmtId="0" fontId="31" fillId="0" borderId="0" xfId="0" applyNumberFormat="1" applyFont="1" applyBorder="1"/>
    <xf numFmtId="43" fontId="31" fillId="0" borderId="0" xfId="0" applyNumberFormat="1" applyFont="1" applyBorder="1"/>
    <xf numFmtId="10" fontId="31" fillId="0" borderId="108" xfId="2" applyNumberFormat="1" applyFont="1" applyBorder="1"/>
    <xf numFmtId="1" fontId="63" fillId="0" borderId="0" xfId="0" applyNumberFormat="1" applyFont="1" applyFill="1" applyBorder="1" applyAlignment="1">
      <alignment horizontal="center"/>
    </xf>
    <xf numFmtId="165" fontId="63" fillId="0" borderId="0" xfId="0" applyNumberFormat="1" applyFont="1" applyFill="1" applyBorder="1" applyAlignment="1">
      <alignment horizontal="center"/>
    </xf>
    <xf numFmtId="0" fontId="31" fillId="0" borderId="0" xfId="0" applyFont="1" applyFill="1" applyBorder="1" applyAlignment="1">
      <alignment horizontal="center"/>
    </xf>
    <xf numFmtId="0" fontId="63" fillId="0" borderId="0" xfId="0" applyNumberFormat="1" applyFont="1" applyFill="1" applyAlignment="1">
      <alignment vertical="center"/>
    </xf>
    <xf numFmtId="0" fontId="63" fillId="0" borderId="0" xfId="0" quotePrefix="1" applyNumberFormat="1" applyFont="1" applyFill="1" applyBorder="1" applyAlignment="1">
      <alignment horizontal="left" vertical="top"/>
    </xf>
    <xf numFmtId="10" fontId="31" fillId="0" borderId="107" xfId="2" applyNumberFormat="1" applyFont="1" applyBorder="1"/>
    <xf numFmtId="0" fontId="31" fillId="0" borderId="0" xfId="0" applyNumberFormat="1" applyFont="1" applyBorder="1" applyAlignment="1">
      <alignment vertical="center"/>
    </xf>
    <xf numFmtId="0" fontId="76" fillId="0" borderId="109" xfId="0" applyFont="1" applyBorder="1" applyAlignment="1">
      <alignment vertical="center"/>
    </xf>
    <xf numFmtId="43" fontId="31" fillId="0" borderId="0" xfId="0" applyNumberFormat="1" applyFont="1" applyBorder="1" applyAlignment="1">
      <alignment vertical="center"/>
    </xf>
    <xf numFmtId="10" fontId="31" fillId="0" borderId="108" xfId="2" applyNumberFormat="1" applyFont="1" applyBorder="1" applyAlignment="1">
      <alignment vertical="center"/>
    </xf>
    <xf numFmtId="166" fontId="70" fillId="0" borderId="0" xfId="0" applyNumberFormat="1" applyFont="1" applyAlignment="1">
      <alignment horizontal="right"/>
    </xf>
    <xf numFmtId="0" fontId="78" fillId="0" borderId="0" xfId="0" applyFont="1" applyAlignment="1">
      <alignment horizontal="right"/>
    </xf>
    <xf numFmtId="0" fontId="66" fillId="0" borderId="0" xfId="0" applyFont="1" applyAlignment="1">
      <alignment horizontal="right"/>
    </xf>
    <xf numFmtId="0" fontId="63" fillId="4" borderId="95" xfId="0" quotePrefix="1" applyNumberFormat="1" applyFont="1" applyFill="1" applyBorder="1" applyAlignment="1">
      <alignment vertical="center" wrapText="1"/>
    </xf>
    <xf numFmtId="168" fontId="63" fillId="4" borderId="95" xfId="0" applyNumberFormat="1" applyFont="1" applyFill="1" applyBorder="1" applyAlignment="1">
      <alignment horizontal="center" vertical="center" wrapText="1"/>
    </xf>
    <xf numFmtId="0" fontId="63" fillId="4" borderId="95" xfId="2" applyNumberFormat="1" applyFont="1" applyFill="1" applyBorder="1" applyAlignment="1">
      <alignment horizontal="center" vertical="center" wrapText="1"/>
    </xf>
    <xf numFmtId="2" fontId="63" fillId="4" borderId="95" xfId="2" applyNumberFormat="1" applyFont="1" applyFill="1" applyBorder="1" applyAlignment="1">
      <alignment horizontal="center" vertical="center" wrapText="1"/>
    </xf>
    <xf numFmtId="4" fontId="63" fillId="4" borderId="95" xfId="0" applyNumberFormat="1" applyFont="1" applyFill="1" applyBorder="1" applyAlignment="1">
      <alignment horizontal="center" vertical="center" wrapText="1"/>
    </xf>
    <xf numFmtId="174" fontId="63" fillId="4" borderId="95" xfId="0" applyNumberFormat="1" applyFont="1" applyFill="1" applyBorder="1" applyAlignment="1">
      <alignment horizontal="center" vertical="center" wrapText="1"/>
    </xf>
    <xf numFmtId="0" fontId="63" fillId="4" borderId="95" xfId="0" applyNumberFormat="1" applyFont="1" applyFill="1" applyBorder="1" applyAlignment="1">
      <alignment horizontal="center" vertical="center" wrapText="1"/>
    </xf>
    <xf numFmtId="0" fontId="31" fillId="2" borderId="95" xfId="0" quotePrefix="1" applyNumberFormat="1" applyFont="1" applyFill="1" applyBorder="1" applyAlignment="1">
      <alignment vertical="center" wrapText="1"/>
    </xf>
    <xf numFmtId="168" fontId="31" fillId="2" borderId="95" xfId="0" applyNumberFormat="1" applyFont="1" applyFill="1" applyBorder="1" applyAlignment="1">
      <alignment horizontal="center" vertical="center" wrapText="1"/>
    </xf>
    <xf numFmtId="0" fontId="31" fillId="2" borderId="95" xfId="2" applyNumberFormat="1" applyFont="1" applyFill="1" applyBorder="1" applyAlignment="1">
      <alignment horizontal="center" vertical="center" wrapText="1"/>
    </xf>
    <xf numFmtId="2" fontId="31" fillId="2" borderId="95" xfId="2" applyNumberFormat="1" applyFont="1" applyFill="1" applyBorder="1" applyAlignment="1">
      <alignment horizontal="center" vertical="center" wrapText="1"/>
    </xf>
    <xf numFmtId="4" fontId="31" fillId="2" borderId="95" xfId="0" applyNumberFormat="1" applyFont="1" applyFill="1" applyBorder="1" applyAlignment="1">
      <alignment horizontal="center" vertical="center" wrapText="1"/>
    </xf>
    <xf numFmtId="0" fontId="31" fillId="2" borderId="95" xfId="0" applyNumberFormat="1" applyFont="1" applyFill="1" applyBorder="1" applyAlignment="1">
      <alignment horizontal="center" vertical="center" wrapText="1"/>
    </xf>
    <xf numFmtId="170" fontId="31" fillId="5" borderId="24" xfId="0" applyNumberFormat="1" applyFont="1" applyFill="1" applyBorder="1" applyAlignment="1">
      <alignment horizontal="center" vertical="center"/>
    </xf>
    <xf numFmtId="170" fontId="63" fillId="5" borderId="29" xfId="0" applyNumberFormat="1" applyFont="1" applyFill="1" applyBorder="1" applyAlignment="1">
      <alignment horizontal="center" vertical="center"/>
    </xf>
    <xf numFmtId="167" fontId="63" fillId="5" borderId="24" xfId="2" applyNumberFormat="1" applyFont="1" applyFill="1" applyBorder="1" applyAlignment="1">
      <alignment horizontal="center" vertical="center"/>
    </xf>
    <xf numFmtId="170" fontId="31" fillId="2" borderId="25" xfId="0" applyNumberFormat="1" applyFont="1" applyFill="1" applyBorder="1" applyAlignment="1">
      <alignment horizontal="center" vertical="center"/>
    </xf>
    <xf numFmtId="170" fontId="63" fillId="2" borderId="31" xfId="0" applyNumberFormat="1" applyFont="1" applyFill="1" applyBorder="1" applyAlignment="1">
      <alignment horizontal="center" vertical="center"/>
    </xf>
    <xf numFmtId="167" fontId="63" fillId="2" borderId="25" xfId="2" applyNumberFormat="1" applyFont="1" applyFill="1" applyBorder="1" applyAlignment="1">
      <alignment horizontal="center" vertical="center"/>
    </xf>
    <xf numFmtId="170" fontId="31" fillId="5" borderId="25" xfId="0" applyNumberFormat="1" applyFont="1" applyFill="1" applyBorder="1" applyAlignment="1">
      <alignment horizontal="center" vertical="center"/>
    </xf>
    <xf numFmtId="170" fontId="63" fillId="5" borderId="31" xfId="0" applyNumberFormat="1" applyFont="1" applyFill="1" applyBorder="1" applyAlignment="1">
      <alignment horizontal="center" vertical="center"/>
    </xf>
    <xf numFmtId="167" fontId="63" fillId="5" borderId="25" xfId="2" applyNumberFormat="1" applyFont="1" applyFill="1" applyBorder="1" applyAlignment="1">
      <alignment horizontal="center" vertical="center"/>
    </xf>
    <xf numFmtId="170" fontId="31" fillId="2" borderId="26" xfId="0" applyNumberFormat="1" applyFont="1" applyFill="1" applyBorder="1" applyAlignment="1">
      <alignment horizontal="center" vertical="center"/>
    </xf>
    <xf numFmtId="170" fontId="63" fillId="2" borderId="34" xfId="0" applyNumberFormat="1" applyFont="1" applyFill="1" applyBorder="1" applyAlignment="1">
      <alignment horizontal="center" vertical="center"/>
    </xf>
    <xf numFmtId="167" fontId="63" fillId="2" borderId="26" xfId="2" applyNumberFormat="1" applyFont="1" applyFill="1" applyBorder="1" applyAlignment="1">
      <alignment horizontal="center" vertical="center"/>
    </xf>
    <xf numFmtId="170" fontId="76" fillId="5" borderId="23" xfId="0" applyNumberFormat="1" applyFont="1" applyFill="1" applyBorder="1" applyAlignment="1">
      <alignment horizontal="center" vertical="center"/>
    </xf>
    <xf numFmtId="170" fontId="76" fillId="5" borderId="40" xfId="0" applyNumberFormat="1" applyFont="1" applyFill="1" applyBorder="1" applyAlignment="1">
      <alignment horizontal="center" vertical="center"/>
    </xf>
    <xf numFmtId="167" fontId="62" fillId="5" borderId="23" xfId="2" applyNumberFormat="1" applyFont="1" applyFill="1" applyBorder="1" applyAlignment="1">
      <alignment horizontal="center" vertical="center"/>
    </xf>
    <xf numFmtId="0" fontId="81" fillId="0" borderId="0" xfId="0" applyFont="1" applyAlignment="1">
      <alignment horizontal="right" vertical="center"/>
    </xf>
    <xf numFmtId="0" fontId="36" fillId="9" borderId="0" xfId="0" quotePrefix="1" applyNumberFormat="1" applyFont="1" applyFill="1" applyBorder="1" applyAlignment="1">
      <alignment horizontal="center" vertical="center" wrapText="1"/>
    </xf>
    <xf numFmtId="17" fontId="36" fillId="9" borderId="93" xfId="0" applyNumberFormat="1" applyFont="1" applyFill="1" applyBorder="1" applyAlignment="1">
      <alignment horizontal="center" vertical="center" wrapText="1"/>
    </xf>
    <xf numFmtId="169" fontId="36" fillId="9" borderId="93" xfId="0" applyNumberFormat="1" applyFont="1" applyFill="1" applyBorder="1" applyAlignment="1">
      <alignment horizontal="center" vertical="center" wrapText="1"/>
    </xf>
    <xf numFmtId="0" fontId="36" fillId="9" borderId="93" xfId="0" applyNumberFormat="1" applyFont="1" applyFill="1" applyBorder="1" applyAlignment="1">
      <alignment horizontal="center" vertical="center" wrapText="1"/>
    </xf>
    <xf numFmtId="0" fontId="36" fillId="9" borderId="94" xfId="0" applyNumberFormat="1" applyFont="1" applyFill="1" applyBorder="1" applyAlignment="1">
      <alignment horizontal="center" vertical="center" wrapText="1"/>
    </xf>
    <xf numFmtId="0" fontId="36" fillId="9" borderId="138" xfId="0" quotePrefix="1" applyNumberFormat="1" applyFont="1" applyFill="1" applyBorder="1" applyAlignment="1">
      <alignment horizontal="left" vertical="center"/>
    </xf>
    <xf numFmtId="168" fontId="36" fillId="9" borderId="139" xfId="0" applyNumberFormat="1" applyFont="1" applyFill="1" applyBorder="1" applyAlignment="1">
      <alignment horizontal="right" vertical="center"/>
    </xf>
    <xf numFmtId="168" fontId="36" fillId="9" borderId="139" xfId="0" applyNumberFormat="1" applyFont="1" applyFill="1" applyBorder="1" applyAlignment="1">
      <alignment horizontal="left" vertical="center"/>
    </xf>
    <xf numFmtId="0" fontId="36" fillId="9" borderId="139" xfId="2" applyNumberFormat="1" applyFont="1" applyFill="1" applyBorder="1" applyAlignment="1">
      <alignment horizontal="left" vertical="center"/>
    </xf>
    <xf numFmtId="0" fontId="36" fillId="9" borderId="140" xfId="2" applyNumberFormat="1" applyFont="1" applyFill="1" applyBorder="1" applyAlignment="1">
      <alignment horizontal="center" vertical="center"/>
    </xf>
    <xf numFmtId="4" fontId="36" fillId="9" borderId="95" xfId="0" applyNumberFormat="1" applyFont="1" applyFill="1" applyBorder="1" applyAlignment="1">
      <alignment horizontal="center" vertical="center"/>
    </xf>
    <xf numFmtId="0" fontId="36" fillId="9" borderId="95" xfId="0" applyNumberFormat="1" applyFont="1" applyFill="1" applyBorder="1" applyAlignment="1">
      <alignment horizontal="center" vertical="center"/>
    </xf>
    <xf numFmtId="17" fontId="36" fillId="9" borderId="26" xfId="0" quotePrefix="1" applyNumberFormat="1" applyFont="1" applyFill="1" applyBorder="1" applyAlignment="1">
      <alignment horizontal="center" vertical="center" wrapText="1"/>
    </xf>
    <xf numFmtId="17" fontId="36" fillId="9" borderId="32" xfId="0" quotePrefix="1" applyNumberFormat="1" applyFont="1" applyFill="1" applyBorder="1" applyAlignment="1">
      <alignment horizontal="center" vertical="center" wrapText="1"/>
    </xf>
    <xf numFmtId="17" fontId="2" fillId="9" borderId="21" xfId="0" applyNumberFormat="1" applyFont="1" applyFill="1" applyBorder="1" applyAlignment="1">
      <alignment horizontal="center" vertical="center"/>
    </xf>
    <xf numFmtId="17" fontId="2" fillId="9" borderId="21" xfId="0" applyNumberFormat="1" applyFont="1" applyFill="1" applyBorder="1" applyAlignment="1">
      <alignment horizontal="center" vertical="center" wrapText="1"/>
    </xf>
    <xf numFmtId="0" fontId="2" fillId="9" borderId="21" xfId="0" applyNumberFormat="1" applyFont="1" applyFill="1" applyBorder="1" applyAlignment="1">
      <alignment horizontal="center" vertical="center" wrapText="1"/>
    </xf>
    <xf numFmtId="17" fontId="2" fillId="9" borderId="22" xfId="0" applyNumberFormat="1" applyFont="1" applyFill="1" applyBorder="1" applyAlignment="1">
      <alignment horizontal="center" vertical="center" wrapText="1"/>
    </xf>
    <xf numFmtId="17" fontId="2" fillId="9" borderId="23" xfId="0" applyNumberFormat="1" applyFont="1" applyFill="1" applyBorder="1" applyAlignment="1">
      <alignment horizontal="center" vertical="center"/>
    </xf>
    <xf numFmtId="17" fontId="2" fillId="9" borderId="23" xfId="0" applyNumberFormat="1" applyFont="1" applyFill="1" applyBorder="1" applyAlignment="1">
      <alignment horizontal="center" vertical="center" wrapText="1"/>
    </xf>
    <xf numFmtId="0" fontId="2" fillId="9" borderId="23" xfId="0" applyNumberFormat="1" applyFont="1" applyFill="1" applyBorder="1" applyAlignment="1">
      <alignment horizontal="center" vertical="center" wrapText="1"/>
    </xf>
    <xf numFmtId="0" fontId="2" fillId="9" borderId="46" xfId="1" applyNumberFormat="1" applyFont="1" applyFill="1" applyBorder="1" applyAlignment="1">
      <alignment horizontal="center" vertical="center"/>
    </xf>
    <xf numFmtId="0" fontId="2" fillId="9" borderId="46" xfId="0" applyFont="1" applyFill="1" applyBorder="1" applyAlignment="1">
      <alignment horizontal="center" vertical="center"/>
    </xf>
    <xf numFmtId="17" fontId="2" fillId="9" borderId="23" xfId="0" applyNumberFormat="1" applyFont="1" applyFill="1" applyBorder="1" applyAlignment="1">
      <alignment horizontal="center"/>
    </xf>
    <xf numFmtId="0" fontId="2" fillId="9" borderId="23" xfId="0" applyNumberFormat="1" applyFont="1" applyFill="1" applyBorder="1" applyAlignment="1">
      <alignment horizontal="center" wrapText="1"/>
    </xf>
    <xf numFmtId="16" fontId="2" fillId="9" borderId="24" xfId="0" applyNumberFormat="1" applyFont="1" applyFill="1" applyBorder="1" applyAlignment="1">
      <alignment horizontal="center" vertical="center"/>
    </xf>
    <xf numFmtId="16" fontId="2" fillId="9" borderId="24" xfId="0" applyNumberFormat="1" applyFont="1" applyFill="1" applyBorder="1" applyAlignment="1">
      <alignment horizontal="center" wrapText="1"/>
    </xf>
    <xf numFmtId="20" fontId="2" fillId="9" borderId="26" xfId="0" quotePrefix="1" applyNumberFormat="1" applyFont="1" applyFill="1" applyBorder="1" applyAlignment="1">
      <alignment horizontal="center" vertical="center"/>
    </xf>
    <xf numFmtId="20" fontId="2" fillId="9" borderId="26" xfId="0" applyNumberFormat="1" applyFont="1" applyFill="1" applyBorder="1" applyAlignment="1">
      <alignment horizontal="center"/>
    </xf>
    <xf numFmtId="20" fontId="2" fillId="9" borderId="23" xfId="0" applyNumberFormat="1" applyFont="1" applyFill="1" applyBorder="1" applyAlignment="1">
      <alignment horizontal="center"/>
    </xf>
    <xf numFmtId="0" fontId="2" fillId="9" borderId="58" xfId="1" applyNumberFormat="1" applyFont="1" applyFill="1" applyBorder="1" applyAlignment="1">
      <alignment horizontal="center" vertical="center"/>
    </xf>
    <xf numFmtId="0" fontId="2" fillId="9" borderId="58" xfId="0" applyNumberFormat="1" applyFont="1" applyFill="1" applyBorder="1" applyAlignment="1">
      <alignment horizontal="center" vertical="center"/>
    </xf>
    <xf numFmtId="14" fontId="2" fillId="9" borderId="58" xfId="0" applyNumberFormat="1" applyFont="1" applyFill="1" applyBorder="1" applyAlignment="1">
      <alignment horizontal="center" vertical="center" wrapText="1"/>
    </xf>
    <xf numFmtId="20" fontId="2" fillId="9" borderId="58" xfId="0" applyNumberFormat="1" applyFont="1" applyFill="1" applyBorder="1" applyAlignment="1">
      <alignment horizontal="center" vertical="center" wrapText="1"/>
    </xf>
    <xf numFmtId="0" fontId="2" fillId="9" borderId="66" xfId="0" applyFont="1" applyFill="1" applyBorder="1" applyAlignment="1">
      <alignment horizontal="center" vertical="center" wrapText="1"/>
    </xf>
    <xf numFmtId="0" fontId="2" fillId="9" borderId="67" xfId="0" applyFont="1" applyFill="1" applyBorder="1" applyAlignment="1">
      <alignment horizontal="center" vertical="center" wrapText="1"/>
    </xf>
    <xf numFmtId="0" fontId="2" fillId="9" borderId="68" xfId="0" applyFont="1" applyFill="1" applyBorder="1" applyAlignment="1">
      <alignment horizontal="center" vertical="center" wrapText="1"/>
    </xf>
    <xf numFmtId="17" fontId="2" fillId="9" borderId="67" xfId="0" quotePrefix="1" applyNumberFormat="1" applyFont="1" applyFill="1" applyBorder="1" applyAlignment="1">
      <alignment horizontal="center" vertical="center" wrapText="1"/>
    </xf>
    <xf numFmtId="17" fontId="2" fillId="9" borderId="68" xfId="0" quotePrefix="1" applyNumberFormat="1" applyFont="1" applyFill="1" applyBorder="1" applyAlignment="1">
      <alignment horizontal="center" vertical="center" wrapText="1"/>
    </xf>
    <xf numFmtId="0" fontId="2" fillId="9" borderId="75" xfId="0" applyFont="1" applyFill="1" applyBorder="1" applyAlignment="1">
      <alignment horizontal="center" vertical="center" wrapText="1"/>
    </xf>
    <xf numFmtId="43" fontId="36" fillId="9" borderId="79" xfId="1" applyFont="1" applyFill="1" applyBorder="1" applyAlignment="1">
      <alignment horizontal="center" vertical="center" wrapText="1"/>
    </xf>
    <xf numFmtId="0" fontId="36" fillId="9" borderId="80" xfId="0" applyNumberFormat="1" applyFont="1" applyFill="1" applyBorder="1" applyAlignment="1">
      <alignment horizontal="center" vertical="center" wrapText="1"/>
    </xf>
    <xf numFmtId="0" fontId="36" fillId="9" borderId="81" xfId="0" applyNumberFormat="1" applyFont="1" applyFill="1" applyBorder="1" applyAlignment="1">
      <alignment horizontal="center" vertical="center" wrapText="1"/>
    </xf>
    <xf numFmtId="0" fontId="36" fillId="9" borderId="82" xfId="0" applyNumberFormat="1" applyFont="1" applyFill="1" applyBorder="1" applyAlignment="1">
      <alignment vertical="center" wrapText="1"/>
    </xf>
    <xf numFmtId="0" fontId="36" fillId="9" borderId="83" xfId="0" applyNumberFormat="1" applyFont="1" applyFill="1" applyBorder="1" applyAlignment="1">
      <alignment horizontal="center" vertical="center" wrapText="1"/>
    </xf>
    <xf numFmtId="0" fontId="36" fillId="9" borderId="84" xfId="0" applyNumberFormat="1" applyFont="1" applyFill="1" applyBorder="1" applyAlignment="1">
      <alignment vertical="center" wrapText="1"/>
    </xf>
    <xf numFmtId="17" fontId="36" fillId="9" borderId="116" xfId="0" applyNumberFormat="1" applyFont="1" applyFill="1" applyBorder="1" applyAlignment="1">
      <alignment horizontal="center" vertical="center"/>
    </xf>
    <xf numFmtId="0" fontId="36" fillId="9" borderId="118" xfId="5" applyFont="1" applyFill="1" applyBorder="1" applyAlignment="1">
      <alignment horizontal="center" vertical="center"/>
    </xf>
    <xf numFmtId="0" fontId="36" fillId="9" borderId="103" xfId="5" applyFont="1" applyFill="1" applyBorder="1" applyAlignment="1">
      <alignment horizontal="center" vertical="center"/>
    </xf>
    <xf numFmtId="0" fontId="36" fillId="9" borderId="120" xfId="5" applyFont="1" applyFill="1" applyBorder="1" applyAlignment="1">
      <alignment horizontal="center" vertical="center"/>
    </xf>
    <xf numFmtId="0" fontId="36" fillId="9" borderId="121" xfId="5" applyFont="1" applyFill="1" applyBorder="1" applyAlignment="1">
      <alignment horizontal="center" vertical="center"/>
    </xf>
    <xf numFmtId="0" fontId="36" fillId="9" borderId="122" xfId="0" applyNumberFormat="1" applyFont="1" applyFill="1" applyBorder="1" applyAlignment="1">
      <alignment vertical="center"/>
    </xf>
    <xf numFmtId="0" fontId="77" fillId="9" borderId="123" xfId="0" applyNumberFormat="1" applyFont="1" applyFill="1" applyBorder="1" applyAlignment="1">
      <alignment vertical="center"/>
    </xf>
    <xf numFmtId="4" fontId="36" fillId="9" borderId="58" xfId="0" applyNumberFormat="1" applyFont="1" applyFill="1" applyBorder="1" applyAlignment="1">
      <alignment vertical="center"/>
    </xf>
    <xf numFmtId="0" fontId="77" fillId="9" borderId="122" xfId="0" applyNumberFormat="1" applyFont="1" applyFill="1" applyBorder="1" applyAlignment="1">
      <alignment vertical="center"/>
    </xf>
    <xf numFmtId="0" fontId="36" fillId="9" borderId="124" xfId="0" applyNumberFormat="1" applyFont="1" applyFill="1" applyBorder="1" applyAlignment="1">
      <alignment vertical="center"/>
    </xf>
    <xf numFmtId="4" fontId="36" fillId="9" borderId="124" xfId="0" applyNumberFormat="1" applyFont="1" applyFill="1" applyBorder="1" applyAlignment="1">
      <alignment vertical="center"/>
    </xf>
    <xf numFmtId="4" fontId="77" fillId="9" borderId="123" xfId="0" applyNumberFormat="1" applyFont="1" applyFill="1" applyBorder="1" applyAlignment="1">
      <alignment vertical="center"/>
    </xf>
    <xf numFmtId="4" fontId="77" fillId="9" borderId="58" xfId="0" applyNumberFormat="1" applyFont="1" applyFill="1" applyBorder="1" applyAlignment="1">
      <alignment vertical="center"/>
    </xf>
    <xf numFmtId="0" fontId="77" fillId="9" borderId="125" xfId="0" applyNumberFormat="1" applyFont="1" applyFill="1" applyBorder="1" applyAlignment="1">
      <alignment vertical="center"/>
    </xf>
    <xf numFmtId="0" fontId="77" fillId="9" borderId="126" xfId="0" applyNumberFormat="1" applyFont="1" applyFill="1" applyBorder="1" applyAlignment="1">
      <alignment vertical="center"/>
    </xf>
    <xf numFmtId="4" fontId="77" fillId="9" borderId="126" xfId="0" applyNumberFormat="1" applyFont="1" applyFill="1" applyBorder="1" applyAlignment="1">
      <alignment vertical="center"/>
    </xf>
    <xf numFmtId="4" fontId="77" fillId="9" borderId="127" xfId="0" applyNumberFormat="1" applyFont="1" applyFill="1" applyBorder="1" applyAlignment="1">
      <alignment vertical="center"/>
    </xf>
    <xf numFmtId="17" fontId="36" fillId="11" borderId="46" xfId="6" quotePrefix="1" applyNumberFormat="1" applyFont="1" applyFill="1" applyBorder="1" applyAlignment="1">
      <alignment horizontal="center" vertical="center" wrapText="1"/>
    </xf>
    <xf numFmtId="0" fontId="36" fillId="11" borderId="46" xfId="6" quotePrefix="1" applyNumberFormat="1" applyFont="1" applyFill="1" applyBorder="1" applyAlignment="1">
      <alignment horizontal="center" vertical="center" wrapText="1"/>
    </xf>
    <xf numFmtId="0" fontId="36" fillId="11" borderId="46" xfId="6" applyNumberFormat="1" applyFont="1" applyFill="1" applyBorder="1" applyAlignment="1">
      <alignment horizontal="center" vertical="center" wrapText="1"/>
    </xf>
    <xf numFmtId="0" fontId="36" fillId="11" borderId="129" xfId="6" applyNumberFormat="1" applyFont="1" applyFill="1" applyBorder="1" applyAlignment="1">
      <alignment horizontal="center" vertical="center" wrapText="1"/>
    </xf>
    <xf numFmtId="14" fontId="36" fillId="11" borderId="46" xfId="6" applyNumberFormat="1" applyFont="1" applyFill="1" applyBorder="1" applyAlignment="1">
      <alignment horizontal="center" vertical="center"/>
    </xf>
    <xf numFmtId="0" fontId="36" fillId="11" borderId="129" xfId="6" applyNumberFormat="1" applyFont="1" applyFill="1" applyBorder="1" applyAlignment="1">
      <alignment horizontal="center" vertical="center"/>
    </xf>
    <xf numFmtId="20" fontId="36" fillId="11" borderId="131" xfId="6" applyNumberFormat="1" applyFont="1" applyFill="1" applyBorder="1" applyAlignment="1">
      <alignment horizontal="center" vertical="center"/>
    </xf>
    <xf numFmtId="0" fontId="36" fillId="11" borderId="132" xfId="6" applyNumberFormat="1" applyFont="1" applyFill="1" applyBorder="1" applyAlignment="1">
      <alignment horizontal="center" vertical="center"/>
    </xf>
    <xf numFmtId="174" fontId="42" fillId="9" borderId="136" xfId="0" applyNumberFormat="1" applyFont="1" applyFill="1" applyBorder="1" applyAlignment="1">
      <alignment horizontal="center" vertical="center"/>
    </xf>
    <xf numFmtId="174" fontId="42" fillId="9" borderId="136" xfId="0" applyNumberFormat="1" applyFont="1" applyFill="1" applyBorder="1" applyAlignment="1">
      <alignment horizontal="center" vertical="center" wrapText="1"/>
    </xf>
    <xf numFmtId="0" fontId="36" fillId="9" borderId="82" xfId="0" applyFont="1" applyFill="1" applyBorder="1" applyAlignment="1">
      <alignment horizontal="center" vertical="center"/>
    </xf>
    <xf numFmtId="43" fontId="36" fillId="9" borderId="82" xfId="1" applyFont="1" applyFill="1" applyBorder="1" applyAlignment="1">
      <alignment horizontal="center" vertical="center"/>
    </xf>
    <xf numFmtId="4" fontId="36" fillId="9" borderId="82" xfId="0" applyNumberFormat="1" applyFont="1" applyFill="1" applyBorder="1" applyAlignment="1">
      <alignment horizontal="center" vertical="center"/>
    </xf>
    <xf numFmtId="0" fontId="36" fillId="9" borderId="82" xfId="0" applyNumberFormat="1" applyFont="1" applyFill="1" applyBorder="1" applyAlignment="1">
      <alignment horizontal="center" vertical="center" wrapText="1"/>
    </xf>
    <xf numFmtId="0" fontId="77" fillId="9" borderId="124" xfId="0" applyNumberFormat="1" applyFont="1" applyFill="1" applyBorder="1" applyAlignment="1">
      <alignment vertical="center"/>
    </xf>
    <xf numFmtId="10" fontId="36" fillId="9" borderId="58" xfId="2" applyNumberFormat="1" applyFont="1" applyFill="1" applyBorder="1" applyAlignment="1">
      <alignment vertical="center"/>
    </xf>
    <xf numFmtId="10" fontId="77" fillId="9" borderId="58" xfId="2" applyNumberFormat="1" applyFont="1" applyFill="1" applyBorder="1" applyAlignment="1">
      <alignment vertical="center"/>
    </xf>
    <xf numFmtId="0" fontId="21" fillId="4" borderId="89" xfId="0" applyFont="1" applyFill="1" applyBorder="1" applyAlignment="1">
      <alignment vertical="center"/>
    </xf>
    <xf numFmtId="0" fontId="21" fillId="4" borderId="90" xfId="0" applyFont="1" applyFill="1" applyBorder="1" applyAlignment="1">
      <alignment vertical="center"/>
    </xf>
    <xf numFmtId="0" fontId="21" fillId="4" borderId="91" xfId="0" applyFont="1" applyFill="1" applyBorder="1" applyAlignment="1">
      <alignment vertical="center"/>
    </xf>
    <xf numFmtId="4" fontId="21" fillId="4" borderId="88" xfId="0" applyNumberFormat="1" applyFont="1" applyFill="1" applyBorder="1" applyAlignment="1">
      <alignment horizontal="center" vertical="center"/>
    </xf>
    <xf numFmtId="167" fontId="21" fillId="4" borderId="88" xfId="2" applyNumberFormat="1" applyFont="1" applyFill="1" applyBorder="1" applyAlignment="1">
      <alignment horizontal="center" vertical="center"/>
    </xf>
    <xf numFmtId="0" fontId="76" fillId="4" borderId="111" xfId="0" applyFont="1" applyFill="1" applyBorder="1"/>
    <xf numFmtId="0" fontId="76" fillId="4" borderId="112" xfId="0" applyFont="1" applyFill="1" applyBorder="1"/>
    <xf numFmtId="43" fontId="76" fillId="4" borderId="112" xfId="1" applyNumberFormat="1" applyFont="1" applyFill="1" applyBorder="1"/>
    <xf numFmtId="43" fontId="76" fillId="4" borderId="112" xfId="1" applyFont="1" applyFill="1" applyBorder="1"/>
    <xf numFmtId="43" fontId="76" fillId="4" borderId="113" xfId="1" applyFont="1" applyFill="1" applyBorder="1"/>
    <xf numFmtId="43" fontId="76" fillId="4" borderId="112" xfId="0" applyNumberFormat="1" applyFont="1" applyFill="1" applyBorder="1"/>
    <xf numFmtId="10" fontId="76" fillId="4" borderId="113" xfId="2" applyNumberFormat="1" applyFont="1" applyFill="1" applyBorder="1"/>
    <xf numFmtId="0" fontId="76" fillId="4" borderId="111" xfId="0" applyFont="1" applyFill="1" applyBorder="1" applyAlignment="1">
      <alignment vertical="center"/>
    </xf>
    <xf numFmtId="0" fontId="76" fillId="4" borderId="112" xfId="0" applyFont="1" applyFill="1" applyBorder="1" applyAlignment="1">
      <alignment vertical="center"/>
    </xf>
    <xf numFmtId="43" fontId="76" fillId="4" borderId="112" xfId="0" applyNumberFormat="1" applyFont="1" applyFill="1" applyBorder="1" applyAlignment="1">
      <alignment vertical="center"/>
    </xf>
    <xf numFmtId="10" fontId="76" fillId="4" borderId="113" xfId="2" applyNumberFormat="1" applyFont="1" applyFill="1" applyBorder="1" applyAlignment="1">
      <alignment vertical="center"/>
    </xf>
    <xf numFmtId="43" fontId="68" fillId="0" borderId="0" xfId="1" applyFont="1" applyFill="1" applyBorder="1" applyAlignment="1">
      <alignment horizontal="left"/>
    </xf>
    <xf numFmtId="0" fontId="68" fillId="0" borderId="0" xfId="0" applyNumberFormat="1" applyFont="1" applyFill="1" applyBorder="1" applyAlignment="1">
      <alignment horizontal="left" vertical="top" wrapText="1"/>
    </xf>
    <xf numFmtId="0" fontId="68" fillId="0" borderId="0" xfId="0" applyFont="1" applyFill="1" applyBorder="1" applyAlignment="1">
      <alignment horizontal="left"/>
    </xf>
    <xf numFmtId="0" fontId="32" fillId="9" borderId="86" xfId="0" quotePrefix="1" applyNumberFormat="1" applyFont="1" applyFill="1" applyBorder="1" applyAlignment="1">
      <alignment horizontal="center" vertical="center" wrapText="1"/>
    </xf>
    <xf numFmtId="0" fontId="32" fillId="9" borderId="86" xfId="0" applyFont="1" applyFill="1" applyBorder="1" applyAlignment="1">
      <alignment horizontal="center" vertical="center" wrapText="1"/>
    </xf>
    <xf numFmtId="0" fontId="32" fillId="9" borderId="87" xfId="0" applyFont="1" applyFill="1" applyBorder="1" applyAlignment="1">
      <alignment horizontal="center" vertical="center" wrapText="1"/>
    </xf>
    <xf numFmtId="0" fontId="32" fillId="9" borderId="85" xfId="0" applyFont="1" applyFill="1" applyBorder="1" applyAlignment="1">
      <alignment horizontal="center" vertical="center" wrapText="1"/>
    </xf>
    <xf numFmtId="0" fontId="62" fillId="4" borderId="92" xfId="2" applyNumberFormat="1" applyFont="1" applyFill="1" applyBorder="1" applyAlignment="1">
      <alignment horizontal="center" vertical="center"/>
    </xf>
    <xf numFmtId="4" fontId="62" fillId="4" borderId="92" xfId="0" applyNumberFormat="1" applyFont="1" applyFill="1" applyBorder="1" applyAlignment="1">
      <alignment horizontal="center" vertical="center"/>
    </xf>
    <xf numFmtId="166" fontId="70" fillId="0" borderId="0" xfId="7" applyNumberFormat="1" applyFont="1"/>
    <xf numFmtId="14" fontId="0" fillId="0" borderId="0" xfId="0" applyNumberFormat="1" applyFont="1" applyAlignment="1">
      <alignment horizontal="right"/>
    </xf>
    <xf numFmtId="20" fontId="0" fillId="0" borderId="0" xfId="0" applyNumberFormat="1" applyFont="1" applyAlignment="1">
      <alignment horizontal="right"/>
    </xf>
    <xf numFmtId="43" fontId="0" fillId="0" borderId="0" xfId="1" applyFont="1" applyAlignment="1"/>
    <xf numFmtId="0" fontId="63" fillId="0" borderId="0" xfId="0" applyNumberFormat="1" applyFont="1" applyFill="1" applyAlignment="1">
      <alignment vertical="center" wrapText="1"/>
    </xf>
    <xf numFmtId="0" fontId="82" fillId="0" borderId="0" xfId="0" applyFont="1" applyFill="1"/>
    <xf numFmtId="0" fontId="83" fillId="0" borderId="0" xfId="0" applyNumberFormat="1" applyFont="1" applyFill="1" applyAlignment="1">
      <alignment vertical="center"/>
    </xf>
    <xf numFmtId="0" fontId="68" fillId="0" borderId="0" xfId="0" applyFont="1" applyFill="1"/>
    <xf numFmtId="0" fontId="83" fillId="0" borderId="0" xfId="0" applyNumberFormat="1" applyFont="1" applyFill="1" applyAlignment="1">
      <alignment horizontal="center"/>
    </xf>
    <xf numFmtId="0" fontId="83" fillId="0" borderId="0" xfId="0" applyFont="1" applyFill="1" applyBorder="1" applyAlignment="1">
      <alignment vertical="center"/>
    </xf>
    <xf numFmtId="0" fontId="83" fillId="0" borderId="0" xfId="0" applyNumberFormat="1" applyFont="1" applyFill="1" applyAlignment="1">
      <alignment horizontal="left" vertical="center" wrapText="1"/>
    </xf>
    <xf numFmtId="0" fontId="83" fillId="0" borderId="0" xfId="0" applyNumberFormat="1" applyFont="1" applyFill="1" applyAlignment="1">
      <alignment vertical="center" wrapText="1"/>
    </xf>
    <xf numFmtId="49" fontId="84" fillId="0" borderId="0" xfId="0" applyNumberFormat="1" applyFont="1" applyFill="1" applyBorder="1" applyAlignment="1">
      <alignment horizontal="right"/>
    </xf>
    <xf numFmtId="1" fontId="84" fillId="0" borderId="0" xfId="0" applyNumberFormat="1" applyFont="1" applyFill="1" applyBorder="1" applyAlignment="1">
      <alignment horizontal="right"/>
    </xf>
    <xf numFmtId="0" fontId="85" fillId="0" borderId="0" xfId="0" applyNumberFormat="1" applyFont="1" applyFill="1" applyAlignment="1">
      <alignment vertical="center"/>
    </xf>
    <xf numFmtId="0" fontId="85" fillId="0" borderId="0" xfId="0" applyNumberFormat="1" applyFont="1" applyFill="1" applyAlignment="1">
      <alignment vertical="center" wrapText="1"/>
    </xf>
    <xf numFmtId="4" fontId="0" fillId="0" borderId="143" xfId="0" applyNumberFormat="1" applyFont="1" applyBorder="1" applyAlignment="1">
      <alignment vertical="center"/>
    </xf>
    <xf numFmtId="4" fontId="0" fillId="0" borderId="144" xfId="0" applyNumberFormat="1" applyFont="1" applyBorder="1" applyAlignment="1">
      <alignment vertical="center"/>
    </xf>
    <xf numFmtId="4" fontId="0" fillId="4" borderId="145" xfId="0" applyNumberFormat="1" applyFont="1" applyFill="1" applyBorder="1" applyAlignment="1">
      <alignment vertical="center"/>
    </xf>
    <xf numFmtId="4" fontId="0" fillId="4" borderId="146" xfId="0" applyNumberFormat="1" applyFont="1" applyFill="1" applyBorder="1" applyAlignment="1">
      <alignment vertical="center"/>
    </xf>
    <xf numFmtId="4" fontId="0" fillId="0" borderId="147" xfId="0" applyNumberFormat="1" applyFont="1" applyBorder="1" applyAlignment="1">
      <alignment vertical="center"/>
    </xf>
    <xf numFmtId="4" fontId="0" fillId="0" borderId="148" xfId="0" applyNumberFormat="1" applyFont="1" applyBorder="1" applyAlignment="1">
      <alignment vertical="center"/>
    </xf>
    <xf numFmtId="4" fontId="0" fillId="0" borderId="147" xfId="0" quotePrefix="1" applyNumberFormat="1" applyFont="1" applyBorder="1" applyAlignment="1">
      <alignment horizontal="right" vertical="center"/>
    </xf>
    <xf numFmtId="4" fontId="0" fillId="0" borderId="148" xfId="0" quotePrefix="1" applyNumberFormat="1" applyFont="1" applyBorder="1" applyAlignment="1">
      <alignment horizontal="right" vertical="center"/>
    </xf>
    <xf numFmtId="4" fontId="0" fillId="4" borderId="149" xfId="0" applyNumberFormat="1" applyFont="1" applyFill="1" applyBorder="1" applyAlignment="1">
      <alignment vertical="center"/>
    </xf>
    <xf numFmtId="4" fontId="0" fillId="4" borderId="150" xfId="0" applyNumberFormat="1" applyFont="1" applyFill="1" applyBorder="1" applyAlignment="1">
      <alignment vertical="center"/>
    </xf>
    <xf numFmtId="0" fontId="36" fillId="9" borderId="151" xfId="0" applyFont="1" applyFill="1" applyBorder="1" applyAlignment="1">
      <alignment horizontal="center" vertical="center" wrapText="1"/>
    </xf>
    <xf numFmtId="0" fontId="36" fillId="9" borderId="152" xfId="0" applyFont="1" applyFill="1" applyBorder="1" applyAlignment="1">
      <alignment horizontal="center" vertical="center" wrapText="1"/>
    </xf>
    <xf numFmtId="0" fontId="36" fillId="9" borderId="153" xfId="0" applyFont="1" applyFill="1" applyBorder="1" applyAlignment="1">
      <alignment horizontal="center" vertical="center" wrapText="1"/>
    </xf>
    <xf numFmtId="0" fontId="36" fillId="9" borderId="154" xfId="0" applyFont="1" applyFill="1" applyBorder="1" applyAlignment="1">
      <alignment horizontal="center" vertical="center" wrapText="1"/>
    </xf>
    <xf numFmtId="0" fontId="36" fillId="9" borderId="155" xfId="0" applyFont="1" applyFill="1" applyBorder="1" applyAlignment="1">
      <alignment horizontal="center" vertical="center" wrapText="1"/>
    </xf>
    <xf numFmtId="0" fontId="17" fillId="2" borderId="0" xfId="0" applyNumberFormat="1" applyFont="1" applyFill="1" applyAlignment="1">
      <alignment vertical="center" wrapText="1"/>
    </xf>
    <xf numFmtId="49" fontId="0" fillId="0" borderId="0" xfId="0" applyNumberFormat="1" applyFont="1" applyBorder="1" applyAlignment="1">
      <alignment horizontal="right" vertical="center"/>
    </xf>
    <xf numFmtId="1" fontId="0" fillId="0" borderId="0" xfId="0" applyNumberFormat="1" applyFont="1" applyFill="1" applyBorder="1" applyAlignment="1">
      <alignment horizontal="right" vertical="center" wrapText="1"/>
    </xf>
    <xf numFmtId="4" fontId="0" fillId="0" borderId="0" xfId="0" applyNumberFormat="1" applyFont="1" applyAlignment="1">
      <alignment vertical="center" wrapText="1"/>
    </xf>
    <xf numFmtId="49" fontId="0" fillId="0" borderId="0" xfId="0" applyNumberFormat="1" applyFont="1" applyFill="1" applyBorder="1" applyAlignment="1">
      <alignment horizontal="center" vertical="center"/>
    </xf>
    <xf numFmtId="4" fontId="0" fillId="0" borderId="0" xfId="0" applyNumberFormat="1" applyFont="1" applyAlignment="1">
      <alignment vertical="center"/>
    </xf>
    <xf numFmtId="0" fontId="0" fillId="2" borderId="0" xfId="0" applyNumberFormat="1" applyFont="1" applyFill="1" applyAlignment="1">
      <alignment horizontal="right"/>
    </xf>
    <xf numFmtId="0" fontId="0" fillId="2" borderId="0" xfId="0" applyNumberFormat="1" applyFont="1" applyFill="1"/>
    <xf numFmtId="0" fontId="12" fillId="0" borderId="0" xfId="0" applyFont="1" applyBorder="1" applyAlignment="1">
      <alignment horizontal="center" vertical="center"/>
    </xf>
    <xf numFmtId="0" fontId="25" fillId="0" borderId="0" xfId="0" applyFont="1" applyFill="1" applyBorder="1" applyAlignment="1">
      <alignment horizontal="center" vertical="center"/>
    </xf>
    <xf numFmtId="0" fontId="23" fillId="0" borderId="0" xfId="0" applyFont="1" applyFill="1" applyBorder="1" applyAlignment="1">
      <alignment horizontal="left" vertical="center"/>
    </xf>
    <xf numFmtId="17" fontId="15" fillId="0" borderId="0" xfId="0" quotePrefix="1" applyNumberFormat="1"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right" vertical="center"/>
    </xf>
    <xf numFmtId="0" fontId="5" fillId="0" borderId="0" xfId="0" applyFont="1" applyFill="1" applyBorder="1" applyAlignment="1">
      <alignment horizontal="center" vertical="center"/>
    </xf>
    <xf numFmtId="0" fontId="8" fillId="0" borderId="0" xfId="0" applyFont="1" applyFill="1" applyBorder="1" applyAlignment="1">
      <alignment horizontal="justify" vertical="justify" wrapText="1" readingOrder="1"/>
    </xf>
    <xf numFmtId="0" fontId="8" fillId="0" borderId="0" xfId="0" applyFont="1" applyFill="1" applyBorder="1" applyAlignment="1">
      <alignment horizontal="justify" vertical="justify" wrapText="1"/>
    </xf>
    <xf numFmtId="17" fontId="25" fillId="0" borderId="0" xfId="0" quotePrefix="1" applyNumberFormat="1" applyFont="1" applyFill="1" applyBorder="1" applyAlignment="1">
      <alignment horizontal="center" vertical="center"/>
    </xf>
    <xf numFmtId="0" fontId="62" fillId="5" borderId="38" xfId="0" applyNumberFormat="1" applyFont="1" applyFill="1" applyBorder="1" applyAlignment="1">
      <alignment horizontal="left" vertical="center"/>
    </xf>
    <xf numFmtId="0" fontId="62" fillId="5" borderId="40" xfId="0" applyNumberFormat="1" applyFont="1" applyFill="1" applyBorder="1" applyAlignment="1">
      <alignment horizontal="left" vertical="center"/>
    </xf>
    <xf numFmtId="0" fontId="36" fillId="9" borderId="34" xfId="0" applyNumberFormat="1" applyFont="1" applyFill="1" applyBorder="1" applyAlignment="1">
      <alignment horizontal="center" vertical="center" wrapText="1"/>
    </xf>
    <xf numFmtId="0" fontId="36" fillId="9" borderId="26" xfId="0" applyNumberFormat="1" applyFont="1" applyFill="1" applyBorder="1" applyAlignment="1">
      <alignment horizontal="center" vertical="center" wrapText="1"/>
    </xf>
    <xf numFmtId="0" fontId="37" fillId="0" borderId="0" xfId="0" applyNumberFormat="1" applyFont="1" applyFill="1" applyAlignment="1">
      <alignment horizontal="left" wrapText="1"/>
    </xf>
    <xf numFmtId="0" fontId="12" fillId="2" borderId="0" xfId="0" applyNumberFormat="1" applyFont="1" applyFill="1" applyAlignment="1">
      <alignment horizontal="center" vertical="center" wrapText="1"/>
    </xf>
    <xf numFmtId="0" fontId="62" fillId="5" borderId="27" xfId="0" applyNumberFormat="1" applyFont="1" applyFill="1" applyBorder="1" applyAlignment="1">
      <alignment horizontal="left" vertical="center"/>
    </xf>
    <xf numFmtId="0" fontId="62" fillId="5" borderId="29" xfId="0" applyNumberFormat="1" applyFont="1" applyFill="1" applyBorder="1" applyAlignment="1">
      <alignment horizontal="left" vertical="center"/>
    </xf>
    <xf numFmtId="0" fontId="62" fillId="2" borderId="30" xfId="0" applyNumberFormat="1" applyFont="1" applyFill="1" applyBorder="1" applyAlignment="1">
      <alignment horizontal="left" vertical="center"/>
    </xf>
    <xf numFmtId="0" fontId="62" fillId="2" borderId="31" xfId="0" applyNumberFormat="1" applyFont="1" applyFill="1" applyBorder="1" applyAlignment="1">
      <alignment horizontal="left" vertical="center"/>
    </xf>
    <xf numFmtId="0" fontId="62" fillId="5" borderId="30" xfId="0" applyNumberFormat="1" applyFont="1" applyFill="1" applyBorder="1" applyAlignment="1">
      <alignment horizontal="left" vertical="center"/>
    </xf>
    <xf numFmtId="0" fontId="62" fillId="5" borderId="31" xfId="0" applyNumberFormat="1" applyFont="1" applyFill="1" applyBorder="1" applyAlignment="1">
      <alignment horizontal="left" vertical="center"/>
    </xf>
    <xf numFmtId="0" fontId="62" fillId="2" borderId="32" xfId="0" applyNumberFormat="1" applyFont="1" applyFill="1" applyBorder="1" applyAlignment="1">
      <alignment horizontal="left" vertical="center"/>
    </xf>
    <xf numFmtId="0" fontId="62" fillId="2" borderId="34" xfId="0" applyNumberFormat="1" applyFont="1" applyFill="1" applyBorder="1" applyAlignment="1">
      <alignment horizontal="left" vertical="center"/>
    </xf>
    <xf numFmtId="0" fontId="63" fillId="2" borderId="0" xfId="0" quotePrefix="1" applyNumberFormat="1" applyFont="1" applyFill="1" applyBorder="1" applyAlignment="1">
      <alignment horizontal="left" vertical="center"/>
    </xf>
    <xf numFmtId="0" fontId="63" fillId="2" borderId="0" xfId="0" quotePrefix="1" applyNumberFormat="1" applyFont="1" applyFill="1" applyBorder="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Fill="1" applyBorder="1" applyAlignment="1">
      <alignment horizontal="center" vertical="center"/>
    </xf>
    <xf numFmtId="0" fontId="20" fillId="0" borderId="0" xfId="0" applyNumberFormat="1" applyFont="1" applyFill="1" applyBorder="1" applyAlignment="1">
      <alignment horizontal="center" vertical="center"/>
    </xf>
    <xf numFmtId="0" fontId="2" fillId="9" borderId="17" xfId="0" quotePrefix="1" applyNumberFormat="1" applyFont="1" applyFill="1" applyBorder="1" applyAlignment="1">
      <alignment horizontal="left" vertical="center" wrapText="1"/>
    </xf>
    <xf numFmtId="0" fontId="2" fillId="9" borderId="20" xfId="0" quotePrefix="1" applyNumberFormat="1" applyFont="1" applyFill="1" applyBorder="1" applyAlignment="1">
      <alignment horizontal="left" vertical="center" wrapText="1"/>
    </xf>
    <xf numFmtId="0" fontId="12" fillId="0" borderId="0" xfId="0" applyNumberFormat="1" applyFont="1" applyFill="1" applyAlignment="1">
      <alignment horizontal="left" vertical="center"/>
    </xf>
    <xf numFmtId="0" fontId="4" fillId="0" borderId="0" xfId="0" quotePrefix="1" applyNumberFormat="1" applyFont="1" applyFill="1" applyBorder="1" applyAlignment="1">
      <alignment horizontal="left" vertical="center" wrapText="1"/>
    </xf>
    <xf numFmtId="43" fontId="2" fillId="9" borderId="18" xfId="1" applyFont="1" applyFill="1" applyBorder="1" applyAlignment="1">
      <alignment horizontal="center" vertical="center"/>
    </xf>
    <xf numFmtId="17" fontId="2" fillId="9" borderId="18" xfId="0" applyNumberFormat="1" applyFont="1" applyFill="1" applyBorder="1" applyAlignment="1">
      <alignment horizontal="center" vertical="center"/>
    </xf>
    <xf numFmtId="0" fontId="2" fillId="9" borderId="18" xfId="0" applyNumberFormat="1" applyFont="1" applyFill="1" applyBorder="1" applyAlignment="1">
      <alignment horizontal="center" vertical="center"/>
    </xf>
    <xf numFmtId="0" fontId="2" fillId="9" borderId="19" xfId="0" applyNumberFormat="1" applyFont="1" applyFill="1" applyBorder="1" applyAlignment="1">
      <alignment horizontal="center" vertical="center"/>
    </xf>
    <xf numFmtId="0" fontId="4" fillId="2" borderId="0" xfId="0" quotePrefix="1" applyNumberFormat="1" applyFont="1" applyFill="1" applyBorder="1" applyAlignment="1">
      <alignment horizontal="left" vertical="top" wrapText="1"/>
    </xf>
    <xf numFmtId="43" fontId="2" fillId="9" borderId="23" xfId="1" applyFont="1" applyFill="1" applyBorder="1" applyAlignment="1">
      <alignment horizontal="center" vertical="center"/>
    </xf>
    <xf numFmtId="17" fontId="2" fillId="9" borderId="23" xfId="0" applyNumberFormat="1" applyFont="1" applyFill="1" applyBorder="1" applyAlignment="1">
      <alignment horizontal="center" vertical="center"/>
    </xf>
    <xf numFmtId="0" fontId="2" fillId="9" borderId="23" xfId="0" applyNumberFormat="1" applyFont="1" applyFill="1" applyBorder="1" applyAlignment="1">
      <alignment horizontal="center" vertical="center"/>
    </xf>
    <xf numFmtId="0" fontId="2" fillId="9" borderId="23" xfId="0" quotePrefix="1" applyNumberFormat="1" applyFont="1" applyFill="1" applyBorder="1" applyAlignment="1">
      <alignment horizontal="left" vertical="center" wrapText="1"/>
    </xf>
    <xf numFmtId="0" fontId="23" fillId="2" borderId="0" xfId="0" applyNumberFormat="1" applyFont="1" applyFill="1" applyAlignment="1">
      <alignment horizontal="left" wrapText="1"/>
    </xf>
    <xf numFmtId="0" fontId="4" fillId="2" borderId="0" xfId="0" applyNumberFormat="1" applyFont="1" applyFill="1" applyAlignment="1">
      <alignment horizontal="left" vertical="center" wrapText="1"/>
    </xf>
    <xf numFmtId="0" fontId="27" fillId="2" borderId="0" xfId="0" quotePrefix="1" applyNumberFormat="1" applyFont="1" applyFill="1" applyBorder="1" applyAlignment="1">
      <alignment horizontal="justify" vertical="top" wrapText="1"/>
    </xf>
    <xf numFmtId="0" fontId="4" fillId="0" borderId="0" xfId="0" applyNumberFormat="1" applyFont="1" applyFill="1" applyAlignment="1">
      <alignment horizontal="left"/>
    </xf>
    <xf numFmtId="0" fontId="6" fillId="2" borderId="0" xfId="0" applyNumberFormat="1" applyFont="1" applyFill="1" applyBorder="1" applyAlignment="1">
      <alignment horizontal="center"/>
    </xf>
    <xf numFmtId="0" fontId="0" fillId="2" borderId="0" xfId="0" quotePrefix="1" applyNumberFormat="1" applyFont="1" applyFill="1" applyBorder="1" applyAlignment="1">
      <alignment horizontal="left" vertical="top"/>
    </xf>
    <xf numFmtId="0" fontId="0" fillId="2" borderId="0" xfId="0" quotePrefix="1" applyNumberFormat="1" applyFont="1" applyFill="1" applyBorder="1" applyAlignment="1">
      <alignment horizontal="left" vertical="top" wrapText="1"/>
    </xf>
    <xf numFmtId="0" fontId="2" fillId="10" borderId="46" xfId="0" applyFont="1" applyFill="1" applyBorder="1" applyAlignment="1">
      <alignment horizontal="left" vertical="center"/>
    </xf>
    <xf numFmtId="43" fontId="2" fillId="9" borderId="46" xfId="1" applyFont="1" applyFill="1" applyBorder="1" applyAlignment="1">
      <alignment horizontal="center" vertical="center"/>
    </xf>
    <xf numFmtId="0" fontId="2" fillId="9" borderId="46" xfId="0" applyNumberFormat="1" applyFont="1" applyFill="1" applyBorder="1" applyAlignment="1">
      <alignment horizontal="center" vertical="center"/>
    </xf>
    <xf numFmtId="0" fontId="21" fillId="2" borderId="0" xfId="0" applyNumberFormat="1" applyFont="1" applyFill="1" applyBorder="1" applyAlignment="1">
      <alignment horizontal="center"/>
    </xf>
    <xf numFmtId="0" fontId="23" fillId="2" borderId="0" xfId="0" applyNumberFormat="1" applyFont="1" applyFill="1" applyBorder="1" applyAlignment="1">
      <alignment horizontal="left" vertical="center" wrapText="1"/>
    </xf>
    <xf numFmtId="0" fontId="13" fillId="2" borderId="137" xfId="0" applyNumberFormat="1" applyFont="1" applyFill="1" applyBorder="1" applyAlignment="1">
      <alignment horizontal="left" vertical="center" wrapText="1"/>
    </xf>
    <xf numFmtId="0" fontId="13" fillId="2" borderId="0" xfId="0" applyNumberFormat="1" applyFont="1" applyFill="1" applyAlignment="1">
      <alignment horizontal="left" vertical="center"/>
    </xf>
    <xf numFmtId="0" fontId="27" fillId="2" borderId="0" xfId="0" quotePrefix="1" applyNumberFormat="1" applyFont="1" applyFill="1" applyAlignment="1">
      <alignment horizontal="left" vertical="center" wrapText="1"/>
    </xf>
    <xf numFmtId="0" fontId="23" fillId="2" borderId="0" xfId="0" applyNumberFormat="1" applyFont="1" applyFill="1" applyAlignment="1">
      <alignment horizontal="left" vertical="top" wrapText="1"/>
    </xf>
    <xf numFmtId="0" fontId="12" fillId="2" borderId="0" xfId="0" applyNumberFormat="1" applyFont="1" applyFill="1" applyAlignment="1">
      <alignment horizontal="left" vertical="center"/>
    </xf>
    <xf numFmtId="0" fontId="4" fillId="2" borderId="0" xfId="0" quotePrefix="1" applyNumberFormat="1" applyFont="1" applyFill="1" applyBorder="1" applyAlignment="1">
      <alignment horizontal="left" vertical="top"/>
    </xf>
    <xf numFmtId="167" fontId="2" fillId="9" borderId="23" xfId="2" applyNumberFormat="1" applyFont="1" applyFill="1" applyBorder="1" applyAlignment="1">
      <alignment horizontal="center" vertical="center" wrapText="1"/>
    </xf>
    <xf numFmtId="167" fontId="2" fillId="9" borderId="23" xfId="2" applyNumberFormat="1" applyFont="1" applyFill="1" applyBorder="1" applyAlignment="1">
      <alignment horizontal="center" vertical="center"/>
    </xf>
    <xf numFmtId="0" fontId="4" fillId="0" borderId="0" xfId="0" applyNumberFormat="1" applyFont="1" applyFill="1" applyAlignment="1">
      <alignment horizontal="left" vertical="center" wrapText="1"/>
    </xf>
    <xf numFmtId="0" fontId="2" fillId="10" borderId="58" xfId="0" applyFont="1" applyFill="1" applyBorder="1" applyAlignment="1">
      <alignment horizontal="center" vertical="center" wrapText="1"/>
    </xf>
    <xf numFmtId="0" fontId="2" fillId="10" borderId="60" xfId="0" applyFont="1" applyFill="1" applyBorder="1" applyAlignment="1">
      <alignment horizontal="center" vertical="center" wrapText="1"/>
    </xf>
    <xf numFmtId="43" fontId="2" fillId="9" borderId="58" xfId="1" applyFont="1" applyFill="1" applyBorder="1" applyAlignment="1">
      <alignment horizontal="center" vertical="center" wrapText="1"/>
    </xf>
    <xf numFmtId="0" fontId="2" fillId="9" borderId="58" xfId="0" applyNumberFormat="1" applyFont="1" applyFill="1" applyBorder="1" applyAlignment="1">
      <alignment horizontal="center" vertical="center"/>
    </xf>
    <xf numFmtId="0" fontId="2" fillId="9" borderId="59" xfId="0" applyNumberFormat="1" applyFont="1" applyFill="1" applyBorder="1" applyAlignment="1">
      <alignment horizontal="center" vertical="center"/>
    </xf>
    <xf numFmtId="0" fontId="21" fillId="2" borderId="0" xfId="0" applyNumberFormat="1" applyFont="1" applyFill="1" applyBorder="1" applyAlignment="1">
      <alignment horizontal="center" vertical="top"/>
    </xf>
    <xf numFmtId="0" fontId="2" fillId="9" borderId="59" xfId="0" applyFont="1" applyFill="1" applyBorder="1" applyAlignment="1">
      <alignment horizontal="center" vertical="center"/>
    </xf>
    <xf numFmtId="0" fontId="2" fillId="9" borderId="61" xfId="0" applyFont="1" applyFill="1" applyBorder="1" applyAlignment="1">
      <alignment horizontal="center" vertical="center"/>
    </xf>
    <xf numFmtId="0" fontId="0" fillId="2" borderId="0" xfId="0" quotePrefix="1" applyNumberFormat="1" applyFont="1" applyFill="1" applyBorder="1" applyAlignment="1">
      <alignment horizontal="left" vertical="center" wrapText="1"/>
    </xf>
    <xf numFmtId="0" fontId="13" fillId="2" borderId="0" xfId="0" quotePrefix="1" applyNumberFormat="1" applyFont="1" applyFill="1" applyBorder="1" applyAlignment="1">
      <alignment horizontal="left" vertical="center" wrapText="1"/>
    </xf>
    <xf numFmtId="0" fontId="4" fillId="2" borderId="0" xfId="0" applyNumberFormat="1" applyFont="1" applyFill="1" applyAlignment="1">
      <alignment horizontal="left" vertical="center"/>
    </xf>
    <xf numFmtId="0" fontId="34" fillId="0" borderId="2" xfId="0" applyNumberFormat="1" applyFont="1" applyFill="1" applyBorder="1" applyAlignment="1">
      <alignment horizontal="left" vertical="center" wrapText="1"/>
    </xf>
    <xf numFmtId="0" fontId="4" fillId="2" borderId="0" xfId="0" applyNumberFormat="1" applyFont="1" applyFill="1" applyAlignment="1">
      <alignment horizontal="center"/>
    </xf>
    <xf numFmtId="0" fontId="20" fillId="2" borderId="0" xfId="0" applyFont="1" applyFill="1" applyBorder="1" applyAlignment="1">
      <alignment horizontal="center" vertical="center" wrapText="1"/>
    </xf>
    <xf numFmtId="0" fontId="4" fillId="2" borderId="0" xfId="0" applyNumberFormat="1" applyFont="1" applyFill="1" applyAlignment="1">
      <alignment horizontal="left"/>
    </xf>
    <xf numFmtId="0" fontId="23" fillId="2" borderId="0" xfId="0" applyNumberFormat="1" applyFont="1" applyFill="1" applyAlignment="1">
      <alignment horizontal="left" vertical="center" wrapText="1"/>
    </xf>
    <xf numFmtId="0" fontId="23" fillId="2" borderId="0" xfId="0" applyNumberFormat="1"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142" xfId="0" applyNumberFormat="1" applyFont="1" applyFill="1" applyBorder="1" applyAlignment="1">
      <alignment horizontal="left" vertical="center" wrapText="1"/>
    </xf>
    <xf numFmtId="0" fontId="86" fillId="2" borderId="0" xfId="0" applyNumberFormat="1" applyFont="1" applyFill="1" applyAlignment="1">
      <alignment horizontal="left" vertical="center"/>
    </xf>
    <xf numFmtId="0" fontId="63" fillId="0" borderId="100" xfId="0" applyFont="1" applyFill="1" applyBorder="1" applyAlignment="1">
      <alignment horizontal="center" vertical="center"/>
    </xf>
    <xf numFmtId="0" fontId="63" fillId="0" borderId="101" xfId="0" applyFont="1" applyFill="1" applyBorder="1" applyAlignment="1">
      <alignment horizontal="center" vertical="center"/>
    </xf>
    <xf numFmtId="0" fontId="63" fillId="0" borderId="102" xfId="0" applyFont="1" applyFill="1" applyBorder="1" applyAlignment="1">
      <alignment horizontal="center" vertical="center"/>
    </xf>
    <xf numFmtId="43" fontId="36" fillId="9" borderId="96" xfId="1" applyFont="1" applyFill="1" applyBorder="1" applyAlignment="1">
      <alignment horizontal="center" vertical="center" wrapText="1"/>
    </xf>
    <xf numFmtId="43" fontId="36" fillId="9" borderId="97" xfId="1" applyFont="1" applyFill="1" applyBorder="1" applyAlignment="1">
      <alignment horizontal="center" vertical="center" wrapText="1"/>
    </xf>
    <xf numFmtId="0" fontId="11" fillId="2" borderId="0" xfId="0" applyNumberFormat="1" applyFont="1" applyFill="1" applyAlignment="1">
      <alignment horizontal="left" vertical="center" wrapText="1"/>
    </xf>
    <xf numFmtId="0" fontId="4" fillId="2" borderId="98" xfId="0" applyNumberFormat="1" applyFont="1" applyFill="1" applyBorder="1" applyAlignment="1">
      <alignment horizontal="left" vertical="center"/>
    </xf>
    <xf numFmtId="0" fontId="41" fillId="2" borderId="0" xfId="0" quotePrefix="1" applyNumberFormat="1" applyFont="1" applyFill="1" applyBorder="1" applyAlignment="1">
      <alignment horizontal="left" vertical="center" wrapText="1"/>
    </xf>
    <xf numFmtId="0" fontId="37" fillId="2" borderId="99" xfId="0" quotePrefix="1" applyNumberFormat="1" applyFont="1" applyFill="1" applyBorder="1" applyAlignment="1">
      <alignment horizontal="left"/>
    </xf>
    <xf numFmtId="0" fontId="27" fillId="0" borderId="0" xfId="0" applyNumberFormat="1" applyFont="1" applyFill="1" applyAlignment="1">
      <alignment horizontal="left" vertical="center" wrapText="1"/>
    </xf>
    <xf numFmtId="0" fontId="27" fillId="2" borderId="0" xfId="0" applyNumberFormat="1" applyFont="1" applyFill="1" applyAlignment="1">
      <alignment horizontal="left" vertical="center" wrapText="1"/>
    </xf>
    <xf numFmtId="0" fontId="37" fillId="2" borderId="0" xfId="0" applyNumberFormat="1" applyFont="1" applyFill="1" applyBorder="1" applyAlignment="1">
      <alignment wrapText="1"/>
    </xf>
    <xf numFmtId="0" fontId="38" fillId="2" borderId="0" xfId="0" quotePrefix="1" applyNumberFormat="1" applyFont="1" applyFill="1" applyBorder="1" applyAlignment="1">
      <alignment horizontal="center" vertical="center" wrapText="1"/>
    </xf>
    <xf numFmtId="0" fontId="38" fillId="2" borderId="0" xfId="0" applyNumberFormat="1" applyFont="1" applyFill="1" applyBorder="1" applyAlignment="1">
      <alignment horizontal="center"/>
    </xf>
    <xf numFmtId="0" fontId="37" fillId="2" borderId="0" xfId="0" applyNumberFormat="1" applyFont="1" applyFill="1" applyBorder="1" applyAlignment="1">
      <alignment vertical="center" wrapText="1"/>
    </xf>
    <xf numFmtId="0" fontId="36" fillId="9" borderId="114" xfId="5" applyNumberFormat="1" applyFont="1" applyFill="1" applyBorder="1" applyAlignment="1">
      <alignment horizontal="center" vertical="center"/>
    </xf>
    <xf numFmtId="0" fontId="36" fillId="9" borderId="117" xfId="5" applyNumberFormat="1" applyFont="1" applyFill="1" applyBorder="1" applyAlignment="1">
      <alignment horizontal="center" vertical="center"/>
    </xf>
    <xf numFmtId="0" fontId="36" fillId="9" borderId="119" xfId="5" applyNumberFormat="1" applyFont="1" applyFill="1" applyBorder="1" applyAlignment="1">
      <alignment horizontal="center" vertical="center"/>
    </xf>
    <xf numFmtId="0" fontId="36" fillId="9" borderId="115" xfId="5" applyNumberFormat="1" applyFont="1" applyFill="1" applyBorder="1" applyAlignment="1">
      <alignment horizontal="center" vertical="center"/>
    </xf>
    <xf numFmtId="0" fontId="36" fillId="9" borderId="103" xfId="5" applyNumberFormat="1" applyFont="1" applyFill="1" applyBorder="1" applyAlignment="1">
      <alignment horizontal="center" vertical="center"/>
    </xf>
    <xf numFmtId="0" fontId="36" fillId="9" borderId="120" xfId="5" applyNumberFormat="1" applyFont="1" applyFill="1" applyBorder="1" applyAlignment="1">
      <alignment horizontal="center" vertical="center"/>
    </xf>
    <xf numFmtId="17" fontId="36" fillId="9" borderId="115" xfId="0" applyNumberFormat="1" applyFont="1" applyFill="1" applyBorder="1" applyAlignment="1">
      <alignment horizontal="center" vertical="center"/>
    </xf>
    <xf numFmtId="0" fontId="36" fillId="9" borderId="103" xfId="0" applyNumberFormat="1" applyFont="1" applyFill="1" applyBorder="1" applyAlignment="1">
      <alignment horizontal="center" vertical="center"/>
    </xf>
    <xf numFmtId="0" fontId="36" fillId="9" borderId="44" xfId="5" applyFont="1" applyFill="1" applyBorder="1" applyAlignment="1">
      <alignment horizontal="center" vertical="center" wrapText="1"/>
    </xf>
    <xf numFmtId="0" fontId="36" fillId="9" borderId="104" xfId="5" applyFont="1" applyFill="1" applyBorder="1" applyAlignment="1">
      <alignment horizontal="center" vertical="center" wrapText="1"/>
    </xf>
    <xf numFmtId="0" fontId="36" fillId="9" borderId="45" xfId="5" applyNumberFormat="1" applyFont="1" applyFill="1" applyBorder="1" applyAlignment="1">
      <alignment horizontal="center" vertical="center"/>
    </xf>
    <xf numFmtId="0" fontId="36" fillId="9" borderId="105" xfId="5" applyNumberFormat="1" applyFont="1" applyFill="1" applyBorder="1" applyAlignment="1">
      <alignment horizontal="center" vertical="center"/>
    </xf>
    <xf numFmtId="0" fontId="36" fillId="9" borderId="44" xfId="5" applyNumberFormat="1" applyFont="1" applyFill="1" applyBorder="1" applyAlignment="1">
      <alignment horizontal="center" vertical="center"/>
    </xf>
    <xf numFmtId="0" fontId="31" fillId="0" borderId="0" xfId="0" applyFont="1" applyFill="1" applyAlignment="1">
      <alignment horizontal="left" vertical="center" wrapText="1"/>
    </xf>
    <xf numFmtId="0" fontId="36" fillId="11" borderId="133" xfId="6" applyNumberFormat="1" applyFont="1" applyFill="1" applyBorder="1" applyAlignment="1">
      <alignment horizontal="center" vertical="center"/>
    </xf>
    <xf numFmtId="0" fontId="36" fillId="11" borderId="128" xfId="6" applyNumberFormat="1" applyFont="1" applyFill="1" applyBorder="1" applyAlignment="1">
      <alignment horizontal="center" vertical="center"/>
    </xf>
    <xf numFmtId="0" fontId="36" fillId="11" borderId="130" xfId="6" applyNumberFormat="1" applyFont="1" applyFill="1" applyBorder="1" applyAlignment="1">
      <alignment horizontal="center" vertical="center"/>
    </xf>
    <xf numFmtId="0" fontId="36" fillId="11" borderId="134" xfId="6" applyNumberFormat="1" applyFont="1" applyFill="1" applyBorder="1" applyAlignment="1">
      <alignment horizontal="center" vertical="center"/>
    </xf>
    <xf numFmtId="0" fontId="36" fillId="11" borderId="46" xfId="6" applyNumberFormat="1" applyFont="1" applyFill="1" applyBorder="1" applyAlignment="1">
      <alignment horizontal="center" vertical="center"/>
    </xf>
    <xf numFmtId="0" fontId="36" fillId="11" borderId="131" xfId="6" applyNumberFormat="1" applyFont="1" applyFill="1" applyBorder="1" applyAlignment="1">
      <alignment horizontal="center" vertical="center"/>
    </xf>
    <xf numFmtId="0" fontId="36" fillId="11" borderId="135" xfId="6" applyNumberFormat="1" applyFont="1" applyFill="1" applyBorder="1" applyAlignment="1">
      <alignment horizontal="center" vertical="center"/>
    </xf>
    <xf numFmtId="0" fontId="42" fillId="9" borderId="136" xfId="0" applyNumberFormat="1" applyFont="1" applyFill="1" applyBorder="1" applyAlignment="1">
      <alignment horizontal="center" vertical="center"/>
    </xf>
    <xf numFmtId="174" fontId="42" fillId="9" borderId="136" xfId="0" applyNumberFormat="1" applyFont="1" applyFill="1" applyBorder="1" applyAlignment="1">
      <alignment horizontal="center"/>
    </xf>
    <xf numFmtId="0" fontId="76" fillId="0" borderId="0" xfId="0" applyFont="1"/>
  </cellXfs>
  <cellStyles count="8">
    <cellStyle name="Comma" xfId="1" builtinId="3"/>
    <cellStyle name="Currency" xfId="7" builtinId="4"/>
    <cellStyle name="Normal" xfId="0" builtinId="0"/>
    <cellStyle name="Normal 394" xfId="5" xr:uid="{20F017A2-A5CF-4C90-873A-45E94F6F1D38}"/>
    <cellStyle name="Normal 395" xfId="6" xr:uid="{85C46510-A56A-439F-B701-E38F8B2E204D}"/>
    <cellStyle name="Normal 96" xfId="4" xr:uid="{79FF1D4C-E32C-438C-BAF8-94F9B636AC66}"/>
    <cellStyle name="Normal_Informe Semanal 52_2011 2" xfId="3" xr:uid="{5F2BE7A9-E3A1-4808-9CDC-4272CDC86064}"/>
    <cellStyle name="Percent" xfId="2" builtinId="5"/>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77A5"/>
      <color rgb="FFA7D7FF"/>
      <color rgb="FFC0E2FF"/>
      <color rgb="FF008FC8"/>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2.0713177626832825E-2"/>
                  <c:y val="2.03629787856226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9.2099269344217832E-2"/>
                  <c:y val="1.76410482336811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2593.2451959425016</c:v>
                </c:pt>
                <c:pt idx="1">
                  <c:v>1448.6025090099999</c:v>
                </c:pt>
                <c:pt idx="2">
                  <c:v>0</c:v>
                </c:pt>
                <c:pt idx="3">
                  <c:v>7.7113963749999996</c:v>
                </c:pt>
                <c:pt idx="4">
                  <c:v>13.922272724999999</c:v>
                </c:pt>
                <c:pt idx="5">
                  <c:v>139.23549507999999</c:v>
                </c:pt>
                <c:pt idx="6">
                  <c:v>76.693364965000001</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1448.6025090099999</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7.7113963749999996</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13.922272724999999</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139.23549507999999</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76.693364965000001</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RER'!$L$30:$L$34</c:f>
              <c:strCache>
                <c:ptCount val="5"/>
                <c:pt idx="0">
                  <c:v>C.E. WAYRA I</c:v>
                </c:pt>
                <c:pt idx="1">
                  <c:v>C.E. TRES HERMANAS</c:v>
                </c:pt>
                <c:pt idx="2">
                  <c:v>C.E. CUPISNIQUE</c:v>
                </c:pt>
                <c:pt idx="3">
                  <c:v>C.E. TALARA</c:v>
                </c:pt>
                <c:pt idx="4">
                  <c:v>C.E. MARCONA</c:v>
                </c:pt>
              </c:strCache>
            </c:strRef>
          </c:cat>
          <c:val>
            <c:numRef>
              <c:f>'6. FP RER'!$O$30:$O$34</c:f>
              <c:numCache>
                <c:formatCode>0.00</c:formatCode>
                <c:ptCount val="5"/>
                <c:pt idx="0">
                  <c:v>51.150695274999997</c:v>
                </c:pt>
                <c:pt idx="1">
                  <c:v>37.779456655000004</c:v>
                </c:pt>
                <c:pt idx="2">
                  <c:v>26.32774963</c:v>
                </c:pt>
                <c:pt idx="3">
                  <c:v>12.858496862500001</c:v>
                </c:pt>
                <c:pt idx="4">
                  <c:v>11.1190966575</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RER'!$L$30:$L$34</c:f>
              <c:strCache>
                <c:ptCount val="5"/>
                <c:pt idx="0">
                  <c:v>C.E. WAYRA I</c:v>
                </c:pt>
                <c:pt idx="1">
                  <c:v>C.E. TRES HERMANAS</c:v>
                </c:pt>
                <c:pt idx="2">
                  <c:v>C.E. CUPISNIQUE</c:v>
                </c:pt>
                <c:pt idx="3">
                  <c:v>C.E. TALARA</c:v>
                </c:pt>
                <c:pt idx="4">
                  <c:v>C.E. MARCONA</c:v>
                </c:pt>
              </c:strCache>
            </c:strRef>
          </c:cat>
          <c:val>
            <c:numRef>
              <c:f>'6. FP RER'!$P$30:$P$34</c:f>
              <c:numCache>
                <c:formatCode>0.00</c:formatCode>
                <c:ptCount val="5"/>
                <c:pt idx="0">
                  <c:v>0.5369813478940958</c:v>
                </c:pt>
                <c:pt idx="1">
                  <c:v>0.54010774654028704</c:v>
                </c:pt>
                <c:pt idx="2">
                  <c:v>0.43976330644083644</c:v>
                </c:pt>
                <c:pt idx="3">
                  <c:v>0.5787110635171383</c:v>
                </c:pt>
                <c:pt idx="4">
                  <c:v>0.48259968131510417</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3019344804E-2"/>
          <c:y val="0.14375424768335157"/>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RER'!$L$35:$L$41</c:f>
              <c:strCache>
                <c:ptCount val="7"/>
                <c:pt idx="0">
                  <c:v>C.S. RUBI</c:v>
                </c:pt>
                <c:pt idx="1">
                  <c:v>C.S. INTIPAMPA</c:v>
                </c:pt>
                <c:pt idx="2">
                  <c:v>C.S. PANAMERICANA SOLAR</c:v>
                </c:pt>
                <c:pt idx="3">
                  <c:v>C.S. MOQUEGUA FV</c:v>
                </c:pt>
                <c:pt idx="4">
                  <c:v>C.S. TACNA SOLAR</c:v>
                </c:pt>
                <c:pt idx="5">
                  <c:v>C.S. MAJES SOLAR</c:v>
                </c:pt>
                <c:pt idx="6">
                  <c:v>C.S. REPARTICION</c:v>
                </c:pt>
              </c:strCache>
            </c:strRef>
          </c:cat>
          <c:val>
            <c:numRef>
              <c:f>'6. FP RER'!$O$35:$O$41</c:f>
              <c:numCache>
                <c:formatCode>0.00</c:formatCode>
                <c:ptCount val="7"/>
                <c:pt idx="0">
                  <c:v>42.953137032499995</c:v>
                </c:pt>
                <c:pt idx="1">
                  <c:v>11.2900540875</c:v>
                </c:pt>
                <c:pt idx="2">
                  <c:v>5.1311818025000004</c:v>
                </c:pt>
                <c:pt idx="3">
                  <c:v>4.6758536350000002</c:v>
                </c:pt>
                <c:pt idx="4">
                  <c:v>4.5548100274999994</c:v>
                </c:pt>
                <c:pt idx="5">
                  <c:v>4.1389755575000002</c:v>
                </c:pt>
                <c:pt idx="6">
                  <c:v>3.9493528224999999</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RER'!$L$35:$L$41</c:f>
              <c:strCache>
                <c:ptCount val="7"/>
                <c:pt idx="0">
                  <c:v>C.S. RUBI</c:v>
                </c:pt>
                <c:pt idx="1">
                  <c:v>C.S. INTIPAMPA</c:v>
                </c:pt>
                <c:pt idx="2">
                  <c:v>C.S. PANAMERICANA SOLAR</c:v>
                </c:pt>
                <c:pt idx="3">
                  <c:v>C.S. MOQUEGUA FV</c:v>
                </c:pt>
                <c:pt idx="4">
                  <c:v>C.S. TACNA SOLAR</c:v>
                </c:pt>
                <c:pt idx="5">
                  <c:v>C.S. MAJES SOLAR</c:v>
                </c:pt>
                <c:pt idx="6">
                  <c:v>C.S. REPARTICION</c:v>
                </c:pt>
              </c:strCache>
            </c:strRef>
          </c:cat>
          <c:val>
            <c:numRef>
              <c:f>'6. FP RER'!$P$35:$P$41</c:f>
              <c:numCache>
                <c:formatCode>0.00</c:formatCode>
                <c:ptCount val="7"/>
                <c:pt idx="0">
                  <c:v>0.41290929379402763</c:v>
                </c:pt>
                <c:pt idx="1">
                  <c:v>0.35205726711008828</c:v>
                </c:pt>
                <c:pt idx="2">
                  <c:v>0.35633206961805558</c:v>
                </c:pt>
                <c:pt idx="3">
                  <c:v>0.40589007248263892</c:v>
                </c:pt>
                <c:pt idx="4">
                  <c:v>0.31630625190972222</c:v>
                </c:pt>
                <c:pt idx="5">
                  <c:v>0.28742885815972219</c:v>
                </c:pt>
                <c:pt idx="6">
                  <c:v>0.27426061267361113</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RER'!$L$42:$L$45</c:f>
              <c:strCache>
                <c:ptCount val="4"/>
                <c:pt idx="0">
                  <c:v>C.T. PARAMONGA</c:v>
                </c:pt>
                <c:pt idx="1">
                  <c:v>C.T. HUAYCOLORO</c:v>
                </c:pt>
                <c:pt idx="2">
                  <c:v>C.T. LA GRINGA</c:v>
                </c:pt>
                <c:pt idx="3">
                  <c:v>C.T. DOÑA CATALINA</c:v>
                </c:pt>
              </c:strCache>
            </c:strRef>
          </c:cat>
          <c:val>
            <c:numRef>
              <c:f>'6. FP RER'!$O$42:$O$45</c:f>
              <c:numCache>
                <c:formatCode>0.00</c:formatCode>
                <c:ptCount val="4"/>
                <c:pt idx="0">
                  <c:v>8.245808672499999</c:v>
                </c:pt>
                <c:pt idx="1">
                  <c:v>2.2351659774999999</c:v>
                </c:pt>
                <c:pt idx="2">
                  <c:v>1.94855924</c:v>
                </c:pt>
                <c:pt idx="3" formatCode="General">
                  <c:v>1.4927388349999999</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RER'!$L$42:$L$45</c:f>
              <c:strCache>
                <c:ptCount val="4"/>
                <c:pt idx="0">
                  <c:v>C.T. PARAMONGA</c:v>
                </c:pt>
                <c:pt idx="1">
                  <c:v>C.T. HUAYCOLORO</c:v>
                </c:pt>
                <c:pt idx="2">
                  <c:v>C.T. LA GRINGA</c:v>
                </c:pt>
                <c:pt idx="3">
                  <c:v>C.T. DOÑA CATALINA</c:v>
                </c:pt>
              </c:strCache>
            </c:strRef>
          </c:cat>
          <c:val>
            <c:numRef>
              <c:f>'6. FP RER'!$P$42:$P$45</c:f>
              <c:numCache>
                <c:formatCode>0.00</c:formatCode>
                <c:ptCount val="4"/>
                <c:pt idx="0">
                  <c:v>0.89886720836500056</c:v>
                </c:pt>
                <c:pt idx="1">
                  <c:v>0.72830432632779396</c:v>
                </c:pt>
                <c:pt idx="2">
                  <c:v>0.91625157523708489</c:v>
                </c:pt>
                <c:pt idx="3" formatCode="General">
                  <c:v>0.86385349247685195</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5027906117051852"/>
          <c:h val="0.35757584321786989"/>
        </c:manualLayout>
      </c:layout>
      <c:barChart>
        <c:barDir val="col"/>
        <c:grouping val="clustered"/>
        <c:varyColors val="0"/>
        <c:ser>
          <c:idx val="1"/>
          <c:order val="0"/>
          <c:tx>
            <c:strRef>
              <c:f>'6. FP RER'!$U$5</c:f>
              <c:strCache>
                <c:ptCount val="1"/>
                <c:pt idx="0">
                  <c:v>2018</c:v>
                </c:pt>
              </c:strCache>
            </c:strRef>
          </c:tx>
          <c:spPr>
            <a:solidFill>
              <a:srgbClr val="0077A5"/>
            </a:solidFill>
          </c:spPr>
          <c:invertIfNegative val="0"/>
          <c:cat>
            <c:multiLvlStrRef>
              <c:f>'6. FP RER'!$S$6:$T$45</c:f>
              <c:multiLvlStrCache>
                <c:ptCount val="40"/>
                <c:lvl>
                  <c:pt idx="0">
                    <c:v>C.H. YARUCAYA</c:v>
                  </c:pt>
                  <c:pt idx="1">
                    <c:v>C.H. RENOVANDES H1</c:v>
                  </c:pt>
                  <c:pt idx="2">
                    <c:v>C.H. CARHUAQUERO IV</c:v>
                  </c:pt>
                  <c:pt idx="3">
                    <c:v>C.H. LA JOYA</c:v>
                  </c:pt>
                  <c:pt idx="4">
                    <c:v>C.H. RUNATULLO III</c:v>
                  </c:pt>
                  <c:pt idx="5">
                    <c:v>C.H. RONCADOR</c:v>
                  </c:pt>
                  <c:pt idx="6">
                    <c:v>C.H. YANAPAMPA</c:v>
                  </c:pt>
                  <c:pt idx="7">
                    <c:v>C.H. IMPERIAL</c:v>
                  </c:pt>
                  <c:pt idx="8">
                    <c:v>C.H. CANCHAYLLO</c:v>
                  </c:pt>
                  <c:pt idx="9">
                    <c:v>C.H. HER 1</c:v>
                  </c:pt>
                  <c:pt idx="10">
                    <c:v>C.H. HUASAHUASI II</c:v>
                  </c:pt>
                  <c:pt idx="11">
                    <c:v>C.H. HUASAHUASI I</c:v>
                  </c:pt>
                  <c:pt idx="12">
                    <c:v>C.H. LAS PIZARRAS</c:v>
                  </c:pt>
                  <c:pt idx="13">
                    <c:v>C.H. RUNATULLO II</c:v>
                  </c:pt>
                  <c:pt idx="14">
                    <c:v>C.H. CAÑA BRAVA</c:v>
                  </c:pt>
                  <c:pt idx="15">
                    <c:v>C.H. POECHOS II</c:v>
                  </c:pt>
                  <c:pt idx="16">
                    <c:v>C.H. POTRERO</c:v>
                  </c:pt>
                  <c:pt idx="17">
                    <c:v>C.H. SANTA CRUZ II</c:v>
                  </c:pt>
                  <c:pt idx="18">
                    <c:v>C.H. SANTA CRUZ I</c:v>
                  </c:pt>
                  <c:pt idx="19">
                    <c:v>C.H. CARHUAC</c:v>
                  </c:pt>
                  <c:pt idx="20">
                    <c:v>C.H. ÁNGEL II</c:v>
                  </c:pt>
                  <c:pt idx="21">
                    <c:v>C.H. ÁNGEL III</c:v>
                  </c:pt>
                  <c:pt idx="22">
                    <c:v>C.H. ÁNGEL I</c:v>
                  </c:pt>
                  <c:pt idx="23">
                    <c:v>C.H. PURMACANA</c:v>
                  </c:pt>
                  <c:pt idx="24">
                    <c:v>C.E. WAYRA I</c:v>
                  </c:pt>
                  <c:pt idx="25">
                    <c:v>C.E. TRES HERMANAS</c:v>
                  </c:pt>
                  <c:pt idx="26">
                    <c:v>C.E. MARCONA</c:v>
                  </c:pt>
                  <c:pt idx="27">
                    <c:v>C.E. TALARA</c:v>
                  </c:pt>
                  <c:pt idx="28">
                    <c:v>C.E. CUPISNIQUE</c:v>
                  </c:pt>
                  <c:pt idx="29">
                    <c:v>C.S. MOQUEGUA FV</c:v>
                  </c:pt>
                  <c:pt idx="30">
                    <c:v>C.S. RUBI</c:v>
                  </c:pt>
                  <c:pt idx="31">
                    <c:v>C.S. PANAMERICANA SOLAR</c:v>
                  </c:pt>
                  <c:pt idx="32">
                    <c:v>C.S. TACNA SOLAR</c:v>
                  </c:pt>
                  <c:pt idx="33">
                    <c:v>C.S. INTIPAMPA</c:v>
                  </c:pt>
                  <c:pt idx="34">
                    <c:v>C.S. MAJES SOLAR</c:v>
                  </c:pt>
                  <c:pt idx="35">
                    <c:v>C.S. REPARTICION</c:v>
                  </c:pt>
                  <c:pt idx="36">
                    <c:v>C.T. HUAYCOLORO</c:v>
                  </c:pt>
                  <c:pt idx="37">
                    <c:v>C.T. PARAMONGA</c:v>
                  </c:pt>
                  <c:pt idx="38">
                    <c:v>C.T. LA GRINGA</c:v>
                  </c:pt>
                  <c:pt idx="39">
                    <c:v>C.T. DOÑA CATALINA</c:v>
                  </c:pt>
                </c:lvl>
                <c:lvl>
                  <c:pt idx="0">
                    <c:v>AGUA</c:v>
                  </c:pt>
                  <c:pt idx="24">
                    <c:v>EOLICA</c:v>
                  </c:pt>
                  <c:pt idx="29">
                    <c:v>SOLAR</c:v>
                  </c:pt>
                  <c:pt idx="36">
                    <c:v>BIOMASA</c:v>
                  </c:pt>
                </c:lvl>
              </c:multiLvlStrCache>
            </c:multiLvlStrRef>
          </c:cat>
          <c:val>
            <c:numRef>
              <c:f>'6. FP RER'!$U$6:$U$45</c:f>
              <c:numCache>
                <c:formatCode>0.000</c:formatCode>
                <c:ptCount val="40"/>
                <c:pt idx="0">
                  <c:v>1</c:v>
                </c:pt>
                <c:pt idx="1">
                  <c:v>0.93059540596516932</c:v>
                </c:pt>
                <c:pt idx="2">
                  <c:v>0.81107017733540221</c:v>
                </c:pt>
                <c:pt idx="3">
                  <c:v>0.80093391477213427</c:v>
                </c:pt>
                <c:pt idx="4">
                  <c:v>0.75604112331220064</c:v>
                </c:pt>
                <c:pt idx="5">
                  <c:v>0.7492302601155445</c:v>
                </c:pt>
                <c:pt idx="6">
                  <c:v>0.73332706256778946</c:v>
                </c:pt>
                <c:pt idx="7">
                  <c:v>0.72162373033952276</c:v>
                </c:pt>
                <c:pt idx="8">
                  <c:v>0.70628188572508099</c:v>
                </c:pt>
                <c:pt idx="9">
                  <c:v>0.65441580421146972</c:v>
                </c:pt>
                <c:pt idx="10">
                  <c:v>0.6448278498947615</c:v>
                </c:pt>
                <c:pt idx="11">
                  <c:v>0.63399099681347981</c:v>
                </c:pt>
                <c:pt idx="12">
                  <c:v>0.60940878243772889</c:v>
                </c:pt>
                <c:pt idx="13">
                  <c:v>0.59764333311890772</c:v>
                </c:pt>
                <c:pt idx="14">
                  <c:v>0.58791611392514798</c:v>
                </c:pt>
                <c:pt idx="15">
                  <c:v>0.58054379855566951</c:v>
                </c:pt>
                <c:pt idx="16">
                  <c:v>0.54379164858097873</c:v>
                </c:pt>
                <c:pt idx="17">
                  <c:v>0.5262232999652634</c:v>
                </c:pt>
                <c:pt idx="18">
                  <c:v>0.50303419712744668</c:v>
                </c:pt>
                <c:pt idx="19">
                  <c:v>0.44477633138020833</c:v>
                </c:pt>
                <c:pt idx="20">
                  <c:v>0.39096171093838894</c:v>
                </c:pt>
                <c:pt idx="21">
                  <c:v>0.35923045847156437</c:v>
                </c:pt>
                <c:pt idx="22">
                  <c:v>0.29496115484724356</c:v>
                </c:pt>
                <c:pt idx="23">
                  <c:v>0.1608969420770478</c:v>
                </c:pt>
                <c:pt idx="24">
                  <c:v>0.5974420097030686</c:v>
                </c:pt>
                <c:pt idx="25">
                  <c:v>0.5447542395555004</c:v>
                </c:pt>
                <c:pt idx="26">
                  <c:v>0.52811260096018897</c:v>
                </c:pt>
                <c:pt idx="27">
                  <c:v>0.45235614839463983</c:v>
                </c:pt>
                <c:pt idx="28">
                  <c:v>0.38732725632994386</c:v>
                </c:pt>
                <c:pt idx="29">
                  <c:v>0.3371966149926709</c:v>
                </c:pt>
                <c:pt idx="30">
                  <c:v>0.29926649614142126</c:v>
                </c:pt>
                <c:pt idx="31">
                  <c:v>0.29341072397392715</c:v>
                </c:pt>
                <c:pt idx="32">
                  <c:v>0.27060434385915666</c:v>
                </c:pt>
                <c:pt idx="33">
                  <c:v>0.26852780017541367</c:v>
                </c:pt>
                <c:pt idx="34">
                  <c:v>0.25173126503243509</c:v>
                </c:pt>
                <c:pt idx="35">
                  <c:v>0.23309317031561877</c:v>
                </c:pt>
                <c:pt idx="36">
                  <c:v>0.81445379095182058</c:v>
                </c:pt>
                <c:pt idx="37">
                  <c:v>0.811862816733528</c:v>
                </c:pt>
                <c:pt idx="38">
                  <c:v>0.51540699325525396</c:v>
                </c:pt>
                <c:pt idx="39">
                  <c:v>0.25213966156229206</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2017</c:v>
                </c:pt>
              </c:strCache>
            </c:strRef>
          </c:tx>
          <c:spPr>
            <a:solidFill>
              <a:schemeClr val="accent2"/>
            </a:solidFill>
          </c:spPr>
          <c:invertIfNegative val="0"/>
          <c:cat>
            <c:multiLvlStrRef>
              <c:f>'6. FP RER'!$S$6:$T$45</c:f>
              <c:multiLvlStrCache>
                <c:ptCount val="40"/>
                <c:lvl>
                  <c:pt idx="0">
                    <c:v>C.H. YARUCAYA</c:v>
                  </c:pt>
                  <c:pt idx="1">
                    <c:v>C.H. RENOVANDES H1</c:v>
                  </c:pt>
                  <c:pt idx="2">
                    <c:v>C.H. CARHUAQUERO IV</c:v>
                  </c:pt>
                  <c:pt idx="3">
                    <c:v>C.H. LA JOYA</c:v>
                  </c:pt>
                  <c:pt idx="4">
                    <c:v>C.H. RUNATULLO III</c:v>
                  </c:pt>
                  <c:pt idx="5">
                    <c:v>C.H. RONCADOR</c:v>
                  </c:pt>
                  <c:pt idx="6">
                    <c:v>C.H. YANAPAMPA</c:v>
                  </c:pt>
                  <c:pt idx="7">
                    <c:v>C.H. IMPERIAL</c:v>
                  </c:pt>
                  <c:pt idx="8">
                    <c:v>C.H. CANCHAYLLO</c:v>
                  </c:pt>
                  <c:pt idx="9">
                    <c:v>C.H. HER 1</c:v>
                  </c:pt>
                  <c:pt idx="10">
                    <c:v>C.H. HUASAHUASI II</c:v>
                  </c:pt>
                  <c:pt idx="11">
                    <c:v>C.H. HUASAHUASI I</c:v>
                  </c:pt>
                  <c:pt idx="12">
                    <c:v>C.H. LAS PIZARRAS</c:v>
                  </c:pt>
                  <c:pt idx="13">
                    <c:v>C.H. RUNATULLO II</c:v>
                  </c:pt>
                  <c:pt idx="14">
                    <c:v>C.H. CAÑA BRAVA</c:v>
                  </c:pt>
                  <c:pt idx="15">
                    <c:v>C.H. POECHOS II</c:v>
                  </c:pt>
                  <c:pt idx="16">
                    <c:v>C.H. POTRERO</c:v>
                  </c:pt>
                  <c:pt idx="17">
                    <c:v>C.H. SANTA CRUZ II</c:v>
                  </c:pt>
                  <c:pt idx="18">
                    <c:v>C.H. SANTA CRUZ I</c:v>
                  </c:pt>
                  <c:pt idx="19">
                    <c:v>C.H. CARHUAC</c:v>
                  </c:pt>
                  <c:pt idx="20">
                    <c:v>C.H. ÁNGEL II</c:v>
                  </c:pt>
                  <c:pt idx="21">
                    <c:v>C.H. ÁNGEL III</c:v>
                  </c:pt>
                  <c:pt idx="22">
                    <c:v>C.H. ÁNGEL I</c:v>
                  </c:pt>
                  <c:pt idx="23">
                    <c:v>C.H. PURMACANA</c:v>
                  </c:pt>
                  <c:pt idx="24">
                    <c:v>C.E. WAYRA I</c:v>
                  </c:pt>
                  <c:pt idx="25">
                    <c:v>C.E. TRES HERMANAS</c:v>
                  </c:pt>
                  <c:pt idx="26">
                    <c:v>C.E. MARCONA</c:v>
                  </c:pt>
                  <c:pt idx="27">
                    <c:v>C.E. TALARA</c:v>
                  </c:pt>
                  <c:pt idx="28">
                    <c:v>C.E. CUPISNIQUE</c:v>
                  </c:pt>
                  <c:pt idx="29">
                    <c:v>C.S. MOQUEGUA FV</c:v>
                  </c:pt>
                  <c:pt idx="30">
                    <c:v>C.S. RUBI</c:v>
                  </c:pt>
                  <c:pt idx="31">
                    <c:v>C.S. PANAMERICANA SOLAR</c:v>
                  </c:pt>
                  <c:pt idx="32">
                    <c:v>C.S. TACNA SOLAR</c:v>
                  </c:pt>
                  <c:pt idx="33">
                    <c:v>C.S. INTIPAMPA</c:v>
                  </c:pt>
                  <c:pt idx="34">
                    <c:v>C.S. MAJES SOLAR</c:v>
                  </c:pt>
                  <c:pt idx="35">
                    <c:v>C.S. REPARTICION</c:v>
                  </c:pt>
                  <c:pt idx="36">
                    <c:v>C.T. HUAYCOLORO</c:v>
                  </c:pt>
                  <c:pt idx="37">
                    <c:v>C.T. PARAMONGA</c:v>
                  </c:pt>
                  <c:pt idx="38">
                    <c:v>C.T. LA GRINGA</c:v>
                  </c:pt>
                  <c:pt idx="39">
                    <c:v>C.T. DOÑA CATALINA</c:v>
                  </c:pt>
                </c:lvl>
                <c:lvl>
                  <c:pt idx="0">
                    <c:v>AGUA</c:v>
                  </c:pt>
                  <c:pt idx="24">
                    <c:v>EOLICA</c:v>
                  </c:pt>
                  <c:pt idx="29">
                    <c:v>SOLAR</c:v>
                  </c:pt>
                  <c:pt idx="36">
                    <c:v>BIOMASA</c:v>
                  </c:pt>
                </c:lvl>
              </c:multiLvlStrCache>
            </c:multiLvlStrRef>
          </c:cat>
          <c:val>
            <c:numRef>
              <c:f>'6. FP RER'!$V$6:$V$45</c:f>
              <c:numCache>
                <c:formatCode>0.000</c:formatCode>
                <c:ptCount val="40"/>
                <c:pt idx="0">
                  <c:v>0.89018511530398325</c:v>
                </c:pt>
                <c:pt idx="2">
                  <c:v>0.93232407149390983</c:v>
                </c:pt>
                <c:pt idx="3">
                  <c:v>0.7590600047083198</c:v>
                </c:pt>
                <c:pt idx="4">
                  <c:v>0.69390417320972597</c:v>
                </c:pt>
                <c:pt idx="5">
                  <c:v>0.78511676359923821</c:v>
                </c:pt>
                <c:pt idx="6">
                  <c:v>0.65303635010386685</c:v>
                </c:pt>
                <c:pt idx="7">
                  <c:v>0.72012571728389141</c:v>
                </c:pt>
                <c:pt idx="8">
                  <c:v>0.60313141062257836</c:v>
                </c:pt>
                <c:pt idx="10">
                  <c:v>0.50113577594619385</c:v>
                </c:pt>
                <c:pt idx="11">
                  <c:v>0.49192844835709293</c:v>
                </c:pt>
                <c:pt idx="12">
                  <c:v>0.64277316145333685</c:v>
                </c:pt>
                <c:pt idx="13">
                  <c:v>0.55923269065115133</c:v>
                </c:pt>
                <c:pt idx="14">
                  <c:v>0.69912384055831689</c:v>
                </c:pt>
                <c:pt idx="15">
                  <c:v>0.51929007263320137</c:v>
                </c:pt>
                <c:pt idx="16">
                  <c:v>0.3268926228364043</c:v>
                </c:pt>
                <c:pt idx="17">
                  <c:v>0.54102383887650296</c:v>
                </c:pt>
                <c:pt idx="18">
                  <c:v>0.53437542269432503</c:v>
                </c:pt>
                <c:pt idx="23">
                  <c:v>0.1446753581756407</c:v>
                </c:pt>
                <c:pt idx="25">
                  <c:v>0.59663407098370458</c:v>
                </c:pt>
                <c:pt idx="26">
                  <c:v>0.61341029647264134</c:v>
                </c:pt>
                <c:pt idx="27">
                  <c:v>0.43817488013963624</c:v>
                </c:pt>
                <c:pt idx="28">
                  <c:v>0.36352413616633616</c:v>
                </c:pt>
                <c:pt idx="29">
                  <c:v>0.32650512121900727</c:v>
                </c:pt>
                <c:pt idx="31">
                  <c:v>0.28131279211577781</c:v>
                </c:pt>
                <c:pt idx="32">
                  <c:v>0.25529521163940871</c:v>
                </c:pt>
                <c:pt idx="34">
                  <c:v>0.24979905951534431</c:v>
                </c:pt>
                <c:pt idx="35">
                  <c:v>0.22887714161676645</c:v>
                </c:pt>
                <c:pt idx="36">
                  <c:v>0.77999974521037685</c:v>
                </c:pt>
                <c:pt idx="37">
                  <c:v>0.74945605556716943</c:v>
                </c:pt>
                <c:pt idx="38">
                  <c:v>0.46533669144762507</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2018</c:v>
                </c:pt>
              </c:strCache>
            </c:strRef>
          </c:tx>
          <c:spPr>
            <a:solidFill>
              <a:srgbClr val="0077A5"/>
            </a:solidFill>
          </c:spPr>
          <c:invertIfNegative val="0"/>
          <c:cat>
            <c:strRef>
              <c:f>'7. Generacion empresa'!$L$5:$L$59</c:f>
              <c:strCache>
                <c:ptCount val="55"/>
                <c:pt idx="0">
                  <c:v>RIO BAÑOS</c:v>
                </c:pt>
                <c:pt idx="1">
                  <c:v>ECELIM (**)</c:v>
                </c:pt>
                <c:pt idx="2">
                  <c:v>AGROAURORA</c:v>
                </c:pt>
                <c:pt idx="3">
                  <c:v>TERMOSELVA</c:v>
                </c:pt>
                <c:pt idx="4">
                  <c:v>PLANTA  ETEN</c:v>
                </c:pt>
                <c:pt idx="5">
                  <c:v>ELECTRICA SANTA ROSA</c:v>
                </c:pt>
                <c:pt idx="6">
                  <c:v>HYDRO PATAPO</c:v>
                </c:pt>
                <c:pt idx="7">
                  <c:v>SAMAY I</c:v>
                </c:pt>
                <c:pt idx="8">
                  <c:v>CERRO VERDE</c:v>
                </c:pt>
                <c:pt idx="9">
                  <c:v>IYEPSA</c:v>
                </c:pt>
                <c:pt idx="10">
                  <c:v>MAJA ENERGIA</c:v>
                </c:pt>
                <c:pt idx="11">
                  <c:v>SINERSA</c:v>
                </c:pt>
                <c:pt idx="12">
                  <c:v>HIDROCAÑETE</c:v>
                </c:pt>
                <c:pt idx="13">
                  <c:v>EGECSAC</c:v>
                </c:pt>
                <c:pt idx="14">
                  <c:v>ELECTRICA YANAPAMPA</c:v>
                </c:pt>
                <c:pt idx="15">
                  <c:v>GTS REPARTICION</c:v>
                </c:pt>
                <c:pt idx="16">
                  <c:v>GTS MAJES</c:v>
                </c:pt>
                <c:pt idx="17">
                  <c:v>TACNA SOLAR</c:v>
                </c:pt>
                <c:pt idx="18">
                  <c:v>MOQUEGUA FV</c:v>
                </c:pt>
                <c:pt idx="19">
                  <c:v>ANDEAN POWER</c:v>
                </c:pt>
                <c:pt idx="20">
                  <c:v>PANAMERICANA SOLAR</c:v>
                </c:pt>
                <c:pt idx="21">
                  <c:v>PETRAMAS (**)</c:v>
                </c:pt>
                <c:pt idx="22">
                  <c:v>SHOUGESA</c:v>
                </c:pt>
                <c:pt idx="23">
                  <c:v>HIDROELECTRICA HUANCHOR</c:v>
                </c:pt>
                <c:pt idx="24">
                  <c:v>AIPSA</c:v>
                </c:pt>
                <c:pt idx="25">
                  <c:v>P.E. MARCONA</c:v>
                </c:pt>
                <c:pt idx="26">
                  <c:v>RIO DOBLE</c:v>
                </c:pt>
                <c:pt idx="27">
                  <c:v>AGUA AZUL</c:v>
                </c:pt>
                <c:pt idx="28">
                  <c:v>SDF ENERGIA</c:v>
                </c:pt>
                <c:pt idx="29">
                  <c:v>HUAURA POWER</c:v>
                </c:pt>
                <c:pt idx="30">
                  <c:v>CELEPSA RENOVABLES (****)</c:v>
                </c:pt>
                <c:pt idx="31">
                  <c:v>SANTA ANA</c:v>
                </c:pt>
                <c:pt idx="32">
                  <c:v>SANTA CRUZ</c:v>
                </c:pt>
                <c:pt idx="33">
                  <c:v>EGESUR</c:v>
                </c:pt>
                <c:pt idx="34">
                  <c:v>EMGE JUNÍN</c:v>
                </c:pt>
                <c:pt idx="35">
                  <c:v>GEPSA</c:v>
                </c:pt>
                <c:pt idx="36">
                  <c:v>EMGE HUANZA</c:v>
                </c:pt>
                <c:pt idx="37">
                  <c:v>P.E. TRES HERMANAS</c:v>
                </c:pt>
                <c:pt idx="38">
                  <c:v>ENERGÍA EÓLICA</c:v>
                </c:pt>
                <c:pt idx="39">
                  <c:v>CELEPSA</c:v>
                </c:pt>
                <c:pt idx="40">
                  <c:v>ENEL GENERACION PIURA</c:v>
                </c:pt>
                <c:pt idx="41">
                  <c:v>LUZ DEL SUR / INLAND (***)</c:v>
                </c:pt>
                <c:pt idx="42">
                  <c:v>SAN GABAN</c:v>
                </c:pt>
                <c:pt idx="43">
                  <c:v>EGASA</c:v>
                </c:pt>
                <c:pt idx="44">
                  <c:v>ENEL GREEN POWER PERU</c:v>
                </c:pt>
                <c:pt idx="45">
                  <c:v>EGEMSA</c:v>
                </c:pt>
                <c:pt idx="46">
                  <c:v>CHINANGO</c:v>
                </c:pt>
                <c:pt idx="47">
                  <c:v>STATKRAFT</c:v>
                </c:pt>
                <c:pt idx="48">
                  <c:v>TERMOCHILCA</c:v>
                </c:pt>
                <c:pt idx="49">
                  <c:v>ORAZUL ENERGY PERÚ</c:v>
                </c:pt>
                <c:pt idx="50">
                  <c:v>EMGE HUALLAGA</c:v>
                </c:pt>
                <c:pt idx="51">
                  <c:v>KALLPA (*)</c:v>
                </c:pt>
                <c:pt idx="52">
                  <c:v>FENIX POWER</c:v>
                </c:pt>
                <c:pt idx="53">
                  <c:v>ENEL GENERACION PERU</c:v>
                </c:pt>
                <c:pt idx="54">
                  <c:v>ENGIE</c:v>
                </c:pt>
              </c:strCache>
            </c:strRef>
          </c:cat>
          <c:val>
            <c:numRef>
              <c:f>'7. Generacion empresa'!$M$5:$M$59</c:f>
              <c:numCache>
                <c:formatCode>General</c:formatCode>
                <c:ptCount val="55"/>
                <c:pt idx="2">
                  <c:v>0</c:v>
                </c:pt>
                <c:pt idx="3">
                  <c:v>0</c:v>
                </c:pt>
                <c:pt idx="4">
                  <c:v>2.1705600000000002E-3</c:v>
                </c:pt>
                <c:pt idx="5">
                  <c:v>0.19796261749999999</c:v>
                </c:pt>
                <c:pt idx="6">
                  <c:v>0.20694224999999999</c:v>
                </c:pt>
                <c:pt idx="7">
                  <c:v>0.402945</c:v>
                </c:pt>
                <c:pt idx="8">
                  <c:v>0.40679057499999999</c:v>
                </c:pt>
                <c:pt idx="9">
                  <c:v>0.41655782499999999</c:v>
                </c:pt>
                <c:pt idx="10">
                  <c:v>1.14447375</c:v>
                </c:pt>
                <c:pt idx="11">
                  <c:v>1.3431930950000002</c:v>
                </c:pt>
                <c:pt idx="12">
                  <c:v>1.9624999999999999</c:v>
                </c:pt>
                <c:pt idx="13">
                  <c:v>2.0346500000000001</c:v>
                </c:pt>
                <c:pt idx="14">
                  <c:v>2.3239064300000001</c:v>
                </c:pt>
                <c:pt idx="15">
                  <c:v>3.9493528224999999</c:v>
                </c:pt>
                <c:pt idx="16">
                  <c:v>4.1389755575000002</c:v>
                </c:pt>
                <c:pt idx="17">
                  <c:v>4.5548100274999994</c:v>
                </c:pt>
                <c:pt idx="18">
                  <c:v>4.6758536350000002</c:v>
                </c:pt>
                <c:pt idx="19">
                  <c:v>5.1238233375000002</c:v>
                </c:pt>
                <c:pt idx="20">
                  <c:v>5.1311818025000004</c:v>
                </c:pt>
                <c:pt idx="21">
                  <c:v>5.6764640525000001</c:v>
                </c:pt>
                <c:pt idx="22">
                  <c:v>6.2619120824999994</c:v>
                </c:pt>
                <c:pt idx="23">
                  <c:v>8.1838979999999992</c:v>
                </c:pt>
                <c:pt idx="24">
                  <c:v>8.245808672499999</c:v>
                </c:pt>
                <c:pt idx="25">
                  <c:v>11.1190966575</c:v>
                </c:pt>
                <c:pt idx="26">
                  <c:v>11.865666342500001</c:v>
                </c:pt>
                <c:pt idx="27">
                  <c:v>12.408691117500002</c:v>
                </c:pt>
                <c:pt idx="28">
                  <c:v>12.660258132499999</c:v>
                </c:pt>
                <c:pt idx="29">
                  <c:v>12.758586170000001</c:v>
                </c:pt>
                <c:pt idx="30">
                  <c:v>13.454654315000001</c:v>
                </c:pt>
                <c:pt idx="31">
                  <c:v>14.281428295</c:v>
                </c:pt>
                <c:pt idx="32">
                  <c:v>15.787168660000001</c:v>
                </c:pt>
                <c:pt idx="33">
                  <c:v>21.989311247499998</c:v>
                </c:pt>
                <c:pt idx="34">
                  <c:v>25.303274264999999</c:v>
                </c:pt>
                <c:pt idx="35">
                  <c:v>26.792678267499998</c:v>
                </c:pt>
                <c:pt idx="36">
                  <c:v>30.100182247500001</c:v>
                </c:pt>
                <c:pt idx="37">
                  <c:v>37.779456655000004</c:v>
                </c:pt>
                <c:pt idx="38">
                  <c:v>39.186246492500004</c:v>
                </c:pt>
                <c:pt idx="39">
                  <c:v>58.158709557500003</c:v>
                </c:pt>
                <c:pt idx="40">
                  <c:v>58.713184165000001</c:v>
                </c:pt>
                <c:pt idx="41">
                  <c:v>60.269699255000006</c:v>
                </c:pt>
                <c:pt idx="42">
                  <c:v>79.489454085000006</c:v>
                </c:pt>
                <c:pt idx="43">
                  <c:v>82.960243127500007</c:v>
                </c:pt>
                <c:pt idx="44">
                  <c:v>94.103832307499999</c:v>
                </c:pt>
                <c:pt idx="45">
                  <c:v>113.68859696249999</c:v>
                </c:pt>
                <c:pt idx="46">
                  <c:v>115.2776868425</c:v>
                </c:pt>
                <c:pt idx="47">
                  <c:v>191.56622561000003</c:v>
                </c:pt>
                <c:pt idx="48">
                  <c:v>206.55980959000004</c:v>
                </c:pt>
                <c:pt idx="49">
                  <c:v>227.63396829250004</c:v>
                </c:pt>
                <c:pt idx="50">
                  <c:v>268.0324656775</c:v>
                </c:pt>
                <c:pt idx="51">
                  <c:v>304.50290749999999</c:v>
                </c:pt>
                <c:pt idx="52">
                  <c:v>385.97408875500003</c:v>
                </c:pt>
                <c:pt idx="53">
                  <c:v>476.54837664750011</c:v>
                </c:pt>
                <c:pt idx="54">
                  <c:v>600.75359468000011</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2017</c:v>
                </c:pt>
              </c:strCache>
            </c:strRef>
          </c:tx>
          <c:spPr>
            <a:solidFill>
              <a:schemeClr val="accent2"/>
            </a:solidFill>
          </c:spPr>
          <c:invertIfNegative val="0"/>
          <c:cat>
            <c:strRef>
              <c:f>'7. Generacion empresa'!$L$5:$L$59</c:f>
              <c:strCache>
                <c:ptCount val="55"/>
                <c:pt idx="0">
                  <c:v>RIO BAÑOS</c:v>
                </c:pt>
                <c:pt idx="1">
                  <c:v>ECELIM (**)</c:v>
                </c:pt>
                <c:pt idx="2">
                  <c:v>AGROAURORA</c:v>
                </c:pt>
                <c:pt idx="3">
                  <c:v>TERMOSELVA</c:v>
                </c:pt>
                <c:pt idx="4">
                  <c:v>PLANTA  ETEN</c:v>
                </c:pt>
                <c:pt idx="5">
                  <c:v>ELECTRICA SANTA ROSA</c:v>
                </c:pt>
                <c:pt idx="6">
                  <c:v>HYDRO PATAPO</c:v>
                </c:pt>
                <c:pt idx="7">
                  <c:v>SAMAY I</c:v>
                </c:pt>
                <c:pt idx="8">
                  <c:v>CERRO VERDE</c:v>
                </c:pt>
                <c:pt idx="9">
                  <c:v>IYEPSA</c:v>
                </c:pt>
                <c:pt idx="10">
                  <c:v>MAJA ENERGIA</c:v>
                </c:pt>
                <c:pt idx="11">
                  <c:v>SINERSA</c:v>
                </c:pt>
                <c:pt idx="12">
                  <c:v>HIDROCAÑETE</c:v>
                </c:pt>
                <c:pt idx="13">
                  <c:v>EGECSAC</c:v>
                </c:pt>
                <c:pt idx="14">
                  <c:v>ELECTRICA YANAPAMPA</c:v>
                </c:pt>
                <c:pt idx="15">
                  <c:v>GTS REPARTICION</c:v>
                </c:pt>
                <c:pt idx="16">
                  <c:v>GTS MAJES</c:v>
                </c:pt>
                <c:pt idx="17">
                  <c:v>TACNA SOLAR</c:v>
                </c:pt>
                <c:pt idx="18">
                  <c:v>MOQUEGUA FV</c:v>
                </c:pt>
                <c:pt idx="19">
                  <c:v>ANDEAN POWER</c:v>
                </c:pt>
                <c:pt idx="20">
                  <c:v>PANAMERICANA SOLAR</c:v>
                </c:pt>
                <c:pt idx="21">
                  <c:v>PETRAMAS (**)</c:v>
                </c:pt>
                <c:pt idx="22">
                  <c:v>SHOUGESA</c:v>
                </c:pt>
                <c:pt idx="23">
                  <c:v>HIDROELECTRICA HUANCHOR</c:v>
                </c:pt>
                <c:pt idx="24">
                  <c:v>AIPSA</c:v>
                </c:pt>
                <c:pt idx="25">
                  <c:v>P.E. MARCONA</c:v>
                </c:pt>
                <c:pt idx="26">
                  <c:v>RIO DOBLE</c:v>
                </c:pt>
                <c:pt idx="27">
                  <c:v>AGUA AZUL</c:v>
                </c:pt>
                <c:pt idx="28">
                  <c:v>SDF ENERGIA</c:v>
                </c:pt>
                <c:pt idx="29">
                  <c:v>HUAURA POWER</c:v>
                </c:pt>
                <c:pt idx="30">
                  <c:v>CELEPSA RENOVABLES (****)</c:v>
                </c:pt>
                <c:pt idx="31">
                  <c:v>SANTA ANA</c:v>
                </c:pt>
                <c:pt idx="32">
                  <c:v>SANTA CRUZ</c:v>
                </c:pt>
                <c:pt idx="33">
                  <c:v>EGESUR</c:v>
                </c:pt>
                <c:pt idx="34">
                  <c:v>EMGE JUNÍN</c:v>
                </c:pt>
                <c:pt idx="35">
                  <c:v>GEPSA</c:v>
                </c:pt>
                <c:pt idx="36">
                  <c:v>EMGE HUANZA</c:v>
                </c:pt>
                <c:pt idx="37">
                  <c:v>P.E. TRES HERMANAS</c:v>
                </c:pt>
                <c:pt idx="38">
                  <c:v>ENERGÍA EÓLICA</c:v>
                </c:pt>
                <c:pt idx="39">
                  <c:v>CELEPSA</c:v>
                </c:pt>
                <c:pt idx="40">
                  <c:v>ENEL GENERACION PIURA</c:v>
                </c:pt>
                <c:pt idx="41">
                  <c:v>LUZ DEL SUR / INLAND (***)</c:v>
                </c:pt>
                <c:pt idx="42">
                  <c:v>SAN GABAN</c:v>
                </c:pt>
                <c:pt idx="43">
                  <c:v>EGASA</c:v>
                </c:pt>
                <c:pt idx="44">
                  <c:v>ENEL GREEN POWER PERU</c:v>
                </c:pt>
                <c:pt idx="45">
                  <c:v>EGEMSA</c:v>
                </c:pt>
                <c:pt idx="46">
                  <c:v>CHINANGO</c:v>
                </c:pt>
                <c:pt idx="47">
                  <c:v>STATKRAFT</c:v>
                </c:pt>
                <c:pt idx="48">
                  <c:v>TERMOCHILCA</c:v>
                </c:pt>
                <c:pt idx="49">
                  <c:v>ORAZUL ENERGY PERÚ</c:v>
                </c:pt>
                <c:pt idx="50">
                  <c:v>EMGE HUALLAGA</c:v>
                </c:pt>
                <c:pt idx="51">
                  <c:v>KALLPA (*)</c:v>
                </c:pt>
                <c:pt idx="52">
                  <c:v>FENIX POWER</c:v>
                </c:pt>
                <c:pt idx="53">
                  <c:v>ENEL GENERACION PERU</c:v>
                </c:pt>
                <c:pt idx="54">
                  <c:v>ENGIE</c:v>
                </c:pt>
              </c:strCache>
            </c:strRef>
          </c:cat>
          <c:val>
            <c:numRef>
              <c:f>'7. Generacion empresa'!$N$5:$N$59</c:f>
              <c:numCache>
                <c:formatCode>General</c:formatCode>
                <c:ptCount val="55"/>
                <c:pt idx="0">
                  <c:v>0</c:v>
                </c:pt>
                <c:pt idx="1">
                  <c:v>0.83039432499999988</c:v>
                </c:pt>
                <c:pt idx="2">
                  <c:v>0</c:v>
                </c:pt>
                <c:pt idx="3">
                  <c:v>21.817904030000001</c:v>
                </c:pt>
                <c:pt idx="4">
                  <c:v>0</c:v>
                </c:pt>
                <c:pt idx="5">
                  <c:v>0.31214094250000002</c:v>
                </c:pt>
                <c:pt idx="7">
                  <c:v>0.34136763000000003</c:v>
                </c:pt>
                <c:pt idx="8">
                  <c:v>0</c:v>
                </c:pt>
                <c:pt idx="9">
                  <c:v>4.42577875E-2</c:v>
                </c:pt>
                <c:pt idx="10">
                  <c:v>1.45810175</c:v>
                </c:pt>
                <c:pt idx="11">
                  <c:v>3.4387270700000001</c:v>
                </c:pt>
                <c:pt idx="12">
                  <c:v>1.8202</c:v>
                </c:pt>
                <c:pt idx="13">
                  <c:v>3.2266399999999997</c:v>
                </c:pt>
                <c:pt idx="14">
                  <c:v>1.9004045074999998</c:v>
                </c:pt>
                <c:pt idx="15">
                  <c:v>3.6724992175000004</c:v>
                </c:pt>
                <c:pt idx="16">
                  <c:v>3.9853653075000004</c:v>
                </c:pt>
                <c:pt idx="17">
                  <c:v>4.2292108275000002</c:v>
                </c:pt>
                <c:pt idx="18">
                  <c:v>4.6551116449999999</c:v>
                </c:pt>
                <c:pt idx="20">
                  <c:v>5.1049300725000002</c:v>
                </c:pt>
                <c:pt idx="21">
                  <c:v>2.7900478499999997</c:v>
                </c:pt>
                <c:pt idx="22">
                  <c:v>3.4183451100000002</c:v>
                </c:pt>
                <c:pt idx="23">
                  <c:v>12.844811</c:v>
                </c:pt>
                <c:pt idx="24">
                  <c:v>7.7069482774999996</c:v>
                </c:pt>
                <c:pt idx="25">
                  <c:v>13.6973789425</c:v>
                </c:pt>
                <c:pt idx="26">
                  <c:v>4.8243483974999997</c:v>
                </c:pt>
                <c:pt idx="27">
                  <c:v>3.6897830274999999</c:v>
                </c:pt>
                <c:pt idx="28">
                  <c:v>20.284923742499998</c:v>
                </c:pt>
                <c:pt idx="29">
                  <c:v>10.838268490000001</c:v>
                </c:pt>
                <c:pt idx="30">
                  <c:v>4.7290462800000004</c:v>
                </c:pt>
                <c:pt idx="32">
                  <c:v>8.4411252350000012</c:v>
                </c:pt>
                <c:pt idx="33">
                  <c:v>24.264227140000003</c:v>
                </c:pt>
                <c:pt idx="34">
                  <c:v>18.654829669999998</c:v>
                </c:pt>
                <c:pt idx="35">
                  <c:v>4.6040950699999996</c:v>
                </c:pt>
                <c:pt idx="36">
                  <c:v>51.495684984999997</c:v>
                </c:pt>
                <c:pt idx="37">
                  <c:v>41.239688962499997</c:v>
                </c:pt>
                <c:pt idx="38">
                  <c:v>32.512733062499997</c:v>
                </c:pt>
                <c:pt idx="39">
                  <c:v>63.465212964999999</c:v>
                </c:pt>
                <c:pt idx="40">
                  <c:v>64.106231332500002</c:v>
                </c:pt>
                <c:pt idx="41">
                  <c:v>53.631724810000001</c:v>
                </c:pt>
                <c:pt idx="42">
                  <c:v>62.374057815</c:v>
                </c:pt>
                <c:pt idx="43">
                  <c:v>122.86431303999998</c:v>
                </c:pt>
                <c:pt idx="44">
                  <c:v>20.888932790000002</c:v>
                </c:pt>
                <c:pt idx="45">
                  <c:v>101.52420930000001</c:v>
                </c:pt>
                <c:pt idx="46">
                  <c:v>83.79438032249999</c:v>
                </c:pt>
                <c:pt idx="47">
                  <c:v>169.34980641999999</c:v>
                </c:pt>
                <c:pt idx="48">
                  <c:v>105.75265860500001</c:v>
                </c:pt>
                <c:pt idx="49">
                  <c:v>137.11259576499998</c:v>
                </c:pt>
                <c:pt idx="50">
                  <c:v>161.67399068500001</c:v>
                </c:pt>
                <c:pt idx="51">
                  <c:v>311.86898853000002</c:v>
                </c:pt>
                <c:pt idx="52">
                  <c:v>322.53144653499999</c:v>
                </c:pt>
                <c:pt idx="53">
                  <c:v>662.23489062500005</c:v>
                </c:pt>
                <c:pt idx="54">
                  <c:v>682.25845891749998</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2018</c:v>
                </c:pt>
                <c:pt idx="1">
                  <c:v>2017</c:v>
                </c:pt>
                <c:pt idx="2">
                  <c:v>2016</c:v>
                </c:pt>
              </c:numCache>
            </c:numRef>
          </c:cat>
          <c:val>
            <c:numRef>
              <c:f>('8. Max Potencia'!$G$10:$H$10,'8. Max Potencia'!$J$10)</c:f>
              <c:numCache>
                <c:formatCode>_(* #,##0.00_);_(* \(#,##0.00\);_(* "-"??_);_(@_)</c:formatCode>
                <c:ptCount val="3"/>
                <c:pt idx="0">
                  <c:v>4258.4138400000011</c:v>
                </c:pt>
                <c:pt idx="1">
                  <c:v>4181.7234999999982</c:v>
                </c:pt>
                <c:pt idx="2">
                  <c:v>2597.9294200000004</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2018</c:v>
                </c:pt>
                <c:pt idx="1">
                  <c:v>2017</c:v>
                </c:pt>
                <c:pt idx="2">
                  <c:v>2016</c:v>
                </c:pt>
              </c:numCache>
            </c:numRef>
          </c:cat>
          <c:val>
            <c:numRef>
              <c:f>('8. Max Potencia'!$G$11:$H$11,'8. Max Potencia'!$J$11)</c:f>
              <c:numCache>
                <c:formatCode>_(* #,##0.00_);_(* \(#,##0.00\);_(* "-"??_);_(@_)</c:formatCode>
                <c:ptCount val="3"/>
                <c:pt idx="0">
                  <c:v>2281.6140699999992</c:v>
                </c:pt>
                <c:pt idx="1">
                  <c:v>2286.1302900000001</c:v>
                </c:pt>
                <c:pt idx="2">
                  <c:v>3685.7329099999997</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2018</c:v>
                </c:pt>
                <c:pt idx="1">
                  <c:v>2017</c:v>
                </c:pt>
                <c:pt idx="2">
                  <c:v>2016</c:v>
                </c:pt>
              </c:numCache>
            </c:numRef>
          </c:cat>
          <c:val>
            <c:numRef>
              <c:f>('8. Max Potencia'!$G$12:$H$12,'8. Max Potencia'!$J$12)</c:f>
              <c:numCache>
                <c:formatCode>_(* #,##0.00_);_(* \(#,##0.00\);_(* "-"??_);_(@_)</c:formatCode>
                <c:ptCount val="3"/>
                <c:pt idx="0">
                  <c:v>245.76401999999999</c:v>
                </c:pt>
                <c:pt idx="1">
                  <c:v>91.209550000000007</c:v>
                </c:pt>
                <c:pt idx="2">
                  <c:v>200.02253999999999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ax val="700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2018</c:v>
                </c:pt>
              </c:strCache>
            </c:strRef>
          </c:tx>
          <c:spPr>
            <a:solidFill>
              <a:srgbClr val="0077A5"/>
            </a:solidFill>
          </c:spPr>
          <c:invertIfNegative val="0"/>
          <c:cat>
            <c:strRef>
              <c:f>'9. Pot. Empresa'!$L$7:$L$62</c:f>
              <c:strCache>
                <c:ptCount val="56"/>
                <c:pt idx="0">
                  <c:v>RIO BAÑOS</c:v>
                </c:pt>
                <c:pt idx="1">
                  <c:v>ECELIM (**)</c:v>
                </c:pt>
                <c:pt idx="2">
                  <c:v>AGROAURORA</c:v>
                </c:pt>
                <c:pt idx="3">
                  <c:v>TERMOSELVA</c:v>
                </c:pt>
                <c:pt idx="4">
                  <c:v>PLANTA  ETEN</c:v>
                </c:pt>
                <c:pt idx="5">
                  <c:v>SAMAY I</c:v>
                </c:pt>
                <c:pt idx="6">
                  <c:v>CERRO VERDE</c:v>
                </c:pt>
                <c:pt idx="7">
                  <c:v>IYEPSA</c:v>
                </c:pt>
                <c:pt idx="8">
                  <c:v>SINERSA</c:v>
                </c:pt>
                <c:pt idx="9">
                  <c:v>GTS REPARTICION</c:v>
                </c:pt>
                <c:pt idx="10">
                  <c:v>GTS MAJES</c:v>
                </c:pt>
                <c:pt idx="11">
                  <c:v>TACNA SOLAR</c:v>
                </c:pt>
                <c:pt idx="12">
                  <c:v>MOQUEGUA FV</c:v>
                </c:pt>
                <c:pt idx="13">
                  <c:v>ANDEAN POWER</c:v>
                </c:pt>
                <c:pt idx="14">
                  <c:v>PANAMERICANA SOLAR</c:v>
                </c:pt>
                <c:pt idx="15">
                  <c:v>HYDRO PATAPO</c:v>
                </c:pt>
                <c:pt idx="16">
                  <c:v>ELECTRICA SANTA ROSA</c:v>
                </c:pt>
                <c:pt idx="17">
                  <c:v>MAJA ENERGIA</c:v>
                </c:pt>
                <c:pt idx="18">
                  <c:v>ELECTRICA YANAPAMPA</c:v>
                </c:pt>
                <c:pt idx="19">
                  <c:v>HIDROCAÑETE</c:v>
                </c:pt>
                <c:pt idx="20">
                  <c:v>EGECSAC</c:v>
                </c:pt>
                <c:pt idx="21">
                  <c:v>PETRAMAS (**)</c:v>
                </c:pt>
                <c:pt idx="22">
                  <c:v>AGUA AZUL</c:v>
                </c:pt>
                <c:pt idx="23">
                  <c:v>SHOUGESA</c:v>
                </c:pt>
                <c:pt idx="24">
                  <c:v>AIPSA</c:v>
                </c:pt>
                <c:pt idx="25">
                  <c:v>HIDROELECTRICA HUANCHOR</c:v>
                </c:pt>
                <c:pt idx="26">
                  <c:v>P.E. MARCONA</c:v>
                </c:pt>
                <c:pt idx="27">
                  <c:v>HUAURA POWER</c:v>
                </c:pt>
                <c:pt idx="28">
                  <c:v>CELEPSA RENOVABLES (****)</c:v>
                </c:pt>
                <c:pt idx="29">
                  <c:v>RIO DOBLE</c:v>
                </c:pt>
                <c:pt idx="30">
                  <c:v>SANTA ANA</c:v>
                </c:pt>
                <c:pt idx="31">
                  <c:v>SANTA CRUZ</c:v>
                </c:pt>
                <c:pt idx="32">
                  <c:v>SDF ENERGIA</c:v>
                </c:pt>
                <c:pt idx="33">
                  <c:v>GEPSA</c:v>
                </c:pt>
                <c:pt idx="34">
                  <c:v>EMGE JUNÍN</c:v>
                </c:pt>
                <c:pt idx="35">
                  <c:v>ENERGÍA EÓLICA</c:v>
                </c:pt>
                <c:pt idx="36">
                  <c:v>EGESUR</c:v>
                </c:pt>
                <c:pt idx="37">
                  <c:v>P.E. TRES HERMANAS</c:v>
                </c:pt>
                <c:pt idx="38">
                  <c:v>LUZ DEL SUR / INLAND (***)</c:v>
                </c:pt>
                <c:pt idx="39">
                  <c:v>ENEL GENERACION PIURA</c:v>
                </c:pt>
                <c:pt idx="40">
                  <c:v>EMGE HUANZA</c:v>
                </c:pt>
                <c:pt idx="41">
                  <c:v>SAN GABAN</c:v>
                </c:pt>
                <c:pt idx="42">
                  <c:v>ENEL GREEN POWER PERU</c:v>
                </c:pt>
                <c:pt idx="43">
                  <c:v>EGEMSA</c:v>
                </c:pt>
                <c:pt idx="44">
                  <c:v>EGASA</c:v>
                </c:pt>
                <c:pt idx="45">
                  <c:v>CHINANGO</c:v>
                </c:pt>
                <c:pt idx="46">
                  <c:v>CELEPSA</c:v>
                </c:pt>
                <c:pt idx="47">
                  <c:v>STATKRAFT</c:v>
                </c:pt>
                <c:pt idx="48">
                  <c:v>TERMOCHILCA</c:v>
                </c:pt>
                <c:pt idx="49">
                  <c:v>ORAZUL ENERGY PERÚ</c:v>
                </c:pt>
                <c:pt idx="50">
                  <c:v>EMGE HUALLAGA</c:v>
                </c:pt>
                <c:pt idx="51">
                  <c:v>KALLPA (*)</c:v>
                </c:pt>
                <c:pt idx="52">
                  <c:v>FENIX POWER</c:v>
                </c:pt>
                <c:pt idx="53">
                  <c:v>ENEL GENERACION PERU</c:v>
                </c:pt>
                <c:pt idx="54">
                  <c:v>ELECTROPERU</c:v>
                </c:pt>
                <c:pt idx="55">
                  <c:v>ENGIE</c:v>
                </c:pt>
              </c:strCache>
            </c:strRef>
          </c:cat>
          <c:val>
            <c:numRef>
              <c:f>'9. Pot. Empresa'!$M$7:$M$62</c:f>
              <c:numCache>
                <c:formatCode>General</c:formatCode>
                <c:ptCount val="56"/>
                <c:pt idx="2">
                  <c:v>0</c:v>
                </c:pt>
                <c:pt idx="3" formatCode="0.00">
                  <c:v>0</c:v>
                </c:pt>
                <c:pt idx="4" formatCode="0.00">
                  <c:v>0</c:v>
                </c:pt>
                <c:pt idx="5" formatCode="0.00">
                  <c:v>0</c:v>
                </c:pt>
                <c:pt idx="6" formatCode="0.00">
                  <c:v>0</c:v>
                </c:pt>
                <c:pt idx="7" formatCode="0.00">
                  <c:v>0</c:v>
                </c:pt>
                <c:pt idx="8" formatCode="0.00">
                  <c:v>0</c:v>
                </c:pt>
                <c:pt idx="9" formatCode="0.00">
                  <c:v>0</c:v>
                </c:pt>
                <c:pt idx="10">
                  <c:v>0</c:v>
                </c:pt>
                <c:pt idx="11" formatCode="0.00">
                  <c:v>0</c:v>
                </c:pt>
                <c:pt idx="12" formatCode="0.00">
                  <c:v>0</c:v>
                </c:pt>
                <c:pt idx="13" formatCode="0.00">
                  <c:v>0</c:v>
                </c:pt>
                <c:pt idx="14">
                  <c:v>0</c:v>
                </c:pt>
                <c:pt idx="15">
                  <c:v>0.26600000000000001</c:v>
                </c:pt>
                <c:pt idx="16" formatCode="0.00">
                  <c:v>0.74155000000000004</c:v>
                </c:pt>
                <c:pt idx="17" formatCode="0.00">
                  <c:v>1.9159999999999999</c:v>
                </c:pt>
                <c:pt idx="18" formatCode="0.00">
                  <c:v>3.5634100000000002</c:v>
                </c:pt>
                <c:pt idx="19" formatCode="0.00">
                  <c:v>3.6</c:v>
                </c:pt>
                <c:pt idx="20" formatCode="0.00">
                  <c:v>4.6071500000000007</c:v>
                </c:pt>
                <c:pt idx="21" formatCode="0.00">
                  <c:v>6.80809</c:v>
                </c:pt>
                <c:pt idx="22" formatCode="0.00">
                  <c:v>9.9937000000000005</c:v>
                </c:pt>
                <c:pt idx="23" formatCode="0.00">
                  <c:v>10.795730000000001</c:v>
                </c:pt>
                <c:pt idx="24" formatCode="0.00">
                  <c:v>13.09163</c:v>
                </c:pt>
                <c:pt idx="25" formatCode="0.00">
                  <c:v>15.375999999999999</c:v>
                </c:pt>
                <c:pt idx="26" formatCode="0.00">
                  <c:v>16.693739999999998</c:v>
                </c:pt>
                <c:pt idx="27" formatCode="0.00">
                  <c:v>18.333669999999998</c:v>
                </c:pt>
                <c:pt idx="28" formatCode="0.00">
                  <c:v>18.95092</c:v>
                </c:pt>
                <c:pt idx="29" formatCode="0.00">
                  <c:v>18.991630000000001</c:v>
                </c:pt>
                <c:pt idx="30" formatCode="0.00">
                  <c:v>19.996960000000001</c:v>
                </c:pt>
                <c:pt idx="31" formatCode="0.00">
                  <c:v>22.909990000000001</c:v>
                </c:pt>
                <c:pt idx="32" formatCode="0.00">
                  <c:v>28.226569999999999</c:v>
                </c:pt>
                <c:pt idx="33" formatCode="0.00">
                  <c:v>36.785289999999996</c:v>
                </c:pt>
                <c:pt idx="34" formatCode="0.00">
                  <c:v>37.287109999999998</c:v>
                </c:pt>
                <c:pt idx="35" formatCode="0.00">
                  <c:v>46.317439999999998</c:v>
                </c:pt>
                <c:pt idx="36" formatCode="0.00">
                  <c:v>46.686279999999996</c:v>
                </c:pt>
                <c:pt idx="37" formatCode="0.00">
                  <c:v>64.279889999999995</c:v>
                </c:pt>
                <c:pt idx="38" formatCode="0.00">
                  <c:v>85.860109999999992</c:v>
                </c:pt>
                <c:pt idx="39" formatCode="0.00">
                  <c:v>90.183350000000004</c:v>
                </c:pt>
                <c:pt idx="40" formatCode="0.00">
                  <c:v>93.96275</c:v>
                </c:pt>
                <c:pt idx="41" formatCode="0.00">
                  <c:v>111.08458999999999</c:v>
                </c:pt>
                <c:pt idx="42" formatCode="0.00">
                  <c:v>118.47295</c:v>
                </c:pt>
                <c:pt idx="43" formatCode="0.00">
                  <c:v>159.51792</c:v>
                </c:pt>
                <c:pt idx="44" formatCode="0.00">
                  <c:v>171.84598000000003</c:v>
                </c:pt>
                <c:pt idx="45" formatCode="0.00">
                  <c:v>183.33494999999999</c:v>
                </c:pt>
                <c:pt idx="46" formatCode="0.00">
                  <c:v>196.16767999999999</c:v>
                </c:pt>
                <c:pt idx="47" formatCode="0.00">
                  <c:v>269.30380999999994</c:v>
                </c:pt>
                <c:pt idx="48" formatCode="0.00">
                  <c:v>290.99266</c:v>
                </c:pt>
                <c:pt idx="49" formatCode="0.00">
                  <c:v>355.07754</c:v>
                </c:pt>
                <c:pt idx="50" formatCode="0.00">
                  <c:v>466.91724999999997</c:v>
                </c:pt>
                <c:pt idx="51" formatCode="0.00">
                  <c:v>486.56</c:v>
                </c:pt>
                <c:pt idx="52" formatCode="0.00">
                  <c:v>549.24084000000005</c:v>
                </c:pt>
                <c:pt idx="53" formatCode="0.00">
                  <c:v>775.56464000000005</c:v>
                </c:pt>
                <c:pt idx="54" formatCode="0.00">
                  <c:v>850.9742399999999</c:v>
                </c:pt>
                <c:pt idx="55" formatCode="0.00">
                  <c:v>1084.5119199999999</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2017</c:v>
                </c:pt>
              </c:strCache>
            </c:strRef>
          </c:tx>
          <c:spPr>
            <a:solidFill>
              <a:srgbClr val="FF6600"/>
            </a:solidFill>
          </c:spPr>
          <c:invertIfNegative val="0"/>
          <c:cat>
            <c:strRef>
              <c:f>'9. Pot. Empresa'!$L$7:$L$62</c:f>
              <c:strCache>
                <c:ptCount val="56"/>
                <c:pt idx="0">
                  <c:v>RIO BAÑOS</c:v>
                </c:pt>
                <c:pt idx="1">
                  <c:v>ECELIM (**)</c:v>
                </c:pt>
                <c:pt idx="2">
                  <c:v>AGROAURORA</c:v>
                </c:pt>
                <c:pt idx="3">
                  <c:v>TERMOSELVA</c:v>
                </c:pt>
                <c:pt idx="4">
                  <c:v>PLANTA  ETEN</c:v>
                </c:pt>
                <c:pt idx="5">
                  <c:v>SAMAY I</c:v>
                </c:pt>
                <c:pt idx="6">
                  <c:v>CERRO VERDE</c:v>
                </c:pt>
                <c:pt idx="7">
                  <c:v>IYEPSA</c:v>
                </c:pt>
                <c:pt idx="8">
                  <c:v>SINERSA</c:v>
                </c:pt>
                <c:pt idx="9">
                  <c:v>GTS REPARTICION</c:v>
                </c:pt>
                <c:pt idx="10">
                  <c:v>GTS MAJES</c:v>
                </c:pt>
                <c:pt idx="11">
                  <c:v>TACNA SOLAR</c:v>
                </c:pt>
                <c:pt idx="12">
                  <c:v>MOQUEGUA FV</c:v>
                </c:pt>
                <c:pt idx="13">
                  <c:v>ANDEAN POWER</c:v>
                </c:pt>
                <c:pt idx="14">
                  <c:v>PANAMERICANA SOLAR</c:v>
                </c:pt>
                <c:pt idx="15">
                  <c:v>HYDRO PATAPO</c:v>
                </c:pt>
                <c:pt idx="16">
                  <c:v>ELECTRICA SANTA ROSA</c:v>
                </c:pt>
                <c:pt idx="17">
                  <c:v>MAJA ENERGIA</c:v>
                </c:pt>
                <c:pt idx="18">
                  <c:v>ELECTRICA YANAPAMPA</c:v>
                </c:pt>
                <c:pt idx="19">
                  <c:v>HIDROCAÑETE</c:v>
                </c:pt>
                <c:pt idx="20">
                  <c:v>EGECSAC</c:v>
                </c:pt>
                <c:pt idx="21">
                  <c:v>PETRAMAS (**)</c:v>
                </c:pt>
                <c:pt idx="22">
                  <c:v>AGUA AZUL</c:v>
                </c:pt>
                <c:pt idx="23">
                  <c:v>SHOUGESA</c:v>
                </c:pt>
                <c:pt idx="24">
                  <c:v>AIPSA</c:v>
                </c:pt>
                <c:pt idx="25">
                  <c:v>HIDROELECTRICA HUANCHOR</c:v>
                </c:pt>
                <c:pt idx="26">
                  <c:v>P.E. MARCONA</c:v>
                </c:pt>
                <c:pt idx="27">
                  <c:v>HUAURA POWER</c:v>
                </c:pt>
                <c:pt idx="28">
                  <c:v>CELEPSA RENOVABLES (****)</c:v>
                </c:pt>
                <c:pt idx="29">
                  <c:v>RIO DOBLE</c:v>
                </c:pt>
                <c:pt idx="30">
                  <c:v>SANTA ANA</c:v>
                </c:pt>
                <c:pt idx="31">
                  <c:v>SANTA CRUZ</c:v>
                </c:pt>
                <c:pt idx="32">
                  <c:v>SDF ENERGIA</c:v>
                </c:pt>
                <c:pt idx="33">
                  <c:v>GEPSA</c:v>
                </c:pt>
                <c:pt idx="34">
                  <c:v>EMGE JUNÍN</c:v>
                </c:pt>
                <c:pt idx="35">
                  <c:v>ENERGÍA EÓLICA</c:v>
                </c:pt>
                <c:pt idx="36">
                  <c:v>EGESUR</c:v>
                </c:pt>
                <c:pt idx="37">
                  <c:v>P.E. TRES HERMANAS</c:v>
                </c:pt>
                <c:pt idx="38">
                  <c:v>LUZ DEL SUR / INLAND (***)</c:v>
                </c:pt>
                <c:pt idx="39">
                  <c:v>ENEL GENERACION PIURA</c:v>
                </c:pt>
                <c:pt idx="40">
                  <c:v>EMGE HUANZA</c:v>
                </c:pt>
                <c:pt idx="41">
                  <c:v>SAN GABAN</c:v>
                </c:pt>
                <c:pt idx="42">
                  <c:v>ENEL GREEN POWER PERU</c:v>
                </c:pt>
                <c:pt idx="43">
                  <c:v>EGEMSA</c:v>
                </c:pt>
                <c:pt idx="44">
                  <c:v>EGASA</c:v>
                </c:pt>
                <c:pt idx="45">
                  <c:v>CHINANGO</c:v>
                </c:pt>
                <c:pt idx="46">
                  <c:v>CELEPSA</c:v>
                </c:pt>
                <c:pt idx="47">
                  <c:v>STATKRAFT</c:v>
                </c:pt>
                <c:pt idx="48">
                  <c:v>TERMOCHILCA</c:v>
                </c:pt>
                <c:pt idx="49">
                  <c:v>ORAZUL ENERGY PERÚ</c:v>
                </c:pt>
                <c:pt idx="50">
                  <c:v>EMGE HUALLAGA</c:v>
                </c:pt>
                <c:pt idx="51">
                  <c:v>KALLPA (*)</c:v>
                </c:pt>
                <c:pt idx="52">
                  <c:v>FENIX POWER</c:v>
                </c:pt>
                <c:pt idx="53">
                  <c:v>ENEL GENERACION PERU</c:v>
                </c:pt>
                <c:pt idx="54">
                  <c:v>ELECTROPERU</c:v>
                </c:pt>
                <c:pt idx="55">
                  <c:v>ENGIE</c:v>
                </c:pt>
              </c:strCache>
            </c:strRef>
          </c:cat>
          <c:val>
            <c:numRef>
              <c:f>'9. Pot. Empresa'!$N$7:$N$62</c:f>
              <c:numCache>
                <c:formatCode>General</c:formatCode>
                <c:ptCount val="56"/>
                <c:pt idx="0">
                  <c:v>0</c:v>
                </c:pt>
                <c:pt idx="1">
                  <c:v>0</c:v>
                </c:pt>
                <c:pt idx="2">
                  <c:v>0</c:v>
                </c:pt>
                <c:pt idx="3" formatCode="0.00">
                  <c:v>0</c:v>
                </c:pt>
                <c:pt idx="4" formatCode="0.00">
                  <c:v>0</c:v>
                </c:pt>
                <c:pt idx="5">
                  <c:v>0</c:v>
                </c:pt>
                <c:pt idx="6" formatCode="0.00">
                  <c:v>0</c:v>
                </c:pt>
                <c:pt idx="7" formatCode="0.00">
                  <c:v>0</c:v>
                </c:pt>
                <c:pt idx="8" formatCode="0.00">
                  <c:v>5.06149</c:v>
                </c:pt>
                <c:pt idx="9" formatCode="0.00">
                  <c:v>0</c:v>
                </c:pt>
                <c:pt idx="10">
                  <c:v>0</c:v>
                </c:pt>
                <c:pt idx="11" formatCode="0.00">
                  <c:v>0</c:v>
                </c:pt>
                <c:pt idx="12" formatCode="0.00">
                  <c:v>0</c:v>
                </c:pt>
                <c:pt idx="14">
                  <c:v>0</c:v>
                </c:pt>
                <c:pt idx="16" formatCode="0.00">
                  <c:v>0.54905000000000004</c:v>
                </c:pt>
                <c:pt idx="17" formatCode="0.00">
                  <c:v>2.0759999999999996</c:v>
                </c:pt>
                <c:pt idx="18">
                  <c:v>2.1384400000000001</c:v>
                </c:pt>
                <c:pt idx="19" formatCode="0.00">
                  <c:v>0</c:v>
                </c:pt>
                <c:pt idx="20" formatCode="0.00">
                  <c:v>4.93</c:v>
                </c:pt>
                <c:pt idx="21" formatCode="0.00">
                  <c:v>3.3071000000000002</c:v>
                </c:pt>
                <c:pt idx="22" formatCode="0.00">
                  <c:v>0</c:v>
                </c:pt>
                <c:pt idx="23" formatCode="0.00">
                  <c:v>0</c:v>
                </c:pt>
                <c:pt idx="24" formatCode="0.00">
                  <c:v>12.668480000000001</c:v>
                </c:pt>
                <c:pt idx="25" formatCode="0.00">
                  <c:v>17.072000000000003</c:v>
                </c:pt>
                <c:pt idx="26" formatCode="0.00">
                  <c:v>28.47157</c:v>
                </c:pt>
                <c:pt idx="27" formatCode="0.00">
                  <c:v>14.577680000000001</c:v>
                </c:pt>
                <c:pt idx="28" formatCode="0.00">
                  <c:v>6.3966700000000003</c:v>
                </c:pt>
                <c:pt idx="29" formatCode="0.00">
                  <c:v>3.5305200000000001</c:v>
                </c:pt>
                <c:pt idx="31" formatCode="0.00">
                  <c:v>9.0790100000000002</c:v>
                </c:pt>
                <c:pt idx="32" formatCode="0.00">
                  <c:v>28.249770000000002</c:v>
                </c:pt>
                <c:pt idx="33" formatCode="0.00">
                  <c:v>6.3584100000000001</c:v>
                </c:pt>
                <c:pt idx="34" formatCode="0.00">
                  <c:v>24.198560000000001</c:v>
                </c:pt>
                <c:pt idx="35" formatCode="0.00">
                  <c:v>29.406659999999999</c:v>
                </c:pt>
                <c:pt idx="36" formatCode="0.00">
                  <c:v>48.548999999999999</c:v>
                </c:pt>
                <c:pt idx="37" formatCode="0.00">
                  <c:v>90.136269999999996</c:v>
                </c:pt>
                <c:pt idx="38" formatCode="0.00">
                  <c:v>89.401129999999995</c:v>
                </c:pt>
                <c:pt idx="39" formatCode="0.00">
                  <c:v>89.821479999999994</c:v>
                </c:pt>
                <c:pt idx="40" formatCode="0.00">
                  <c:v>95.163479999999993</c:v>
                </c:pt>
                <c:pt idx="41" formatCode="0.00">
                  <c:v>99.40428</c:v>
                </c:pt>
                <c:pt idx="42" formatCode="0.00">
                  <c:v>0</c:v>
                </c:pt>
                <c:pt idx="43" formatCode="0.00">
                  <c:v>166.30297999999999</c:v>
                </c:pt>
                <c:pt idx="44" formatCode="0.00">
                  <c:v>218.89408999999998</c:v>
                </c:pt>
                <c:pt idx="45" formatCode="0.00">
                  <c:v>133.06617999999997</c:v>
                </c:pt>
                <c:pt idx="46" formatCode="0.00">
                  <c:v>88.555390000000003</c:v>
                </c:pt>
                <c:pt idx="47" formatCode="0.00">
                  <c:v>305.30876999999998</c:v>
                </c:pt>
                <c:pt idx="48" formatCode="0.00">
                  <c:v>193.77581000000001</c:v>
                </c:pt>
                <c:pt idx="49" formatCode="0.00">
                  <c:v>184.57752000000002</c:v>
                </c:pt>
                <c:pt idx="50" formatCode="0.00">
                  <c:v>453.11304999999999</c:v>
                </c:pt>
                <c:pt idx="51" formatCode="0.00">
                  <c:v>535.02229</c:v>
                </c:pt>
                <c:pt idx="52" formatCode="0.00">
                  <c:v>553.13129000000004</c:v>
                </c:pt>
                <c:pt idx="53" formatCode="0.00">
                  <c:v>987.46943999999974</c:v>
                </c:pt>
                <c:pt idx="54" formatCode="0.00">
                  <c:v>861.51136000000008</c:v>
                </c:pt>
                <c:pt idx="55" formatCode="0.00">
                  <c:v>1034.1817000000001</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General"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65664099747654348"/>
          <c:y val="0.39830739581538593"/>
          <c:w val="0.22095413152862417"/>
          <c:h val="6.0980304677881472E-2"/>
        </c:manualLayout>
      </c:layout>
      <c:overlay val="0"/>
    </c:legend>
    <c:plotVisOnly val="1"/>
    <c:dispBlanksAs val="gap"/>
    <c:showDLblsOverMax val="0"/>
  </c:chart>
  <c:spPr>
    <a:ln>
      <a:noFill/>
    </a:ln>
  </c:spPr>
  <c:printSettings>
    <c:headerFoot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VOLÚMEN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marker>
            <c:symbol val="circle"/>
            <c:size val="4"/>
            <c:spPr>
              <a:solidFill>
                <a:srgbClr val="0077A5"/>
              </a:solidFill>
              <a:ln w="9525">
                <a:solidFill>
                  <a:schemeClr val="bg1">
                    <a:lumMod val="95000"/>
                  </a:schemeClr>
                </a:solidFill>
              </a:ln>
            </c:spPr>
          </c:marker>
          <c:val>
            <c:numRef>
              <c:f>'10. Volúmenes'!$P$12:$P$63</c:f>
              <c:numCache>
                <c:formatCode>0.00</c:formatCode>
                <c:ptCount val="51"/>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162.93200680000001</c:v>
                </c:pt>
                <c:pt idx="10">
                  <c:v>172.76199339999999</c:v>
                </c:pt>
                <c:pt idx="11">
                  <c:v>182.13900760000001</c:v>
                </c:pt>
                <c:pt idx="12">
                  <c:v>191.4750061</c:v>
                </c:pt>
                <c:pt idx="13">
                  <c:v>198.43899540000001</c:v>
                </c:pt>
                <c:pt idx="14">
                  <c:v>201.52999879999999</c:v>
                </c:pt>
                <c:pt idx="15">
                  <c:v>206.03700259999999</c:v>
                </c:pt>
                <c:pt idx="16">
                  <c:v>213.67399599999999</c:v>
                </c:pt>
                <c:pt idx="17">
                  <c:v>216.75700380000001</c:v>
                </c:pt>
                <c:pt idx="18">
                  <c:v>217.29400630000001</c:v>
                </c:pt>
                <c:pt idx="19">
                  <c:v>218.3190002</c:v>
                </c:pt>
                <c:pt idx="20">
                  <c:v>218.79899599999999</c:v>
                </c:pt>
                <c:pt idx="21">
                  <c:v>217.8880005</c:v>
                </c:pt>
                <c:pt idx="22">
                  <c:v>216.04899599999999</c:v>
                </c:pt>
                <c:pt idx="23">
                  <c:v>212.24600219999999</c:v>
                </c:pt>
                <c:pt idx="24">
                  <c:v>210.22099299999999</c:v>
                </c:pt>
                <c:pt idx="25">
                  <c:v>209.85200499999999</c:v>
                </c:pt>
                <c:pt idx="26">
                  <c:v>203.92900090000001</c:v>
                </c:pt>
                <c:pt idx="27">
                  <c:v>200.56300350000001</c:v>
                </c:pt>
                <c:pt idx="28">
                  <c:v>194.94900509999999</c:v>
                </c:pt>
                <c:pt idx="29">
                  <c:v>188.386</c:v>
                </c:pt>
                <c:pt idx="30">
                  <c:v>184.72900390000001</c:v>
                </c:pt>
                <c:pt idx="31">
                  <c:v>178.8809967</c:v>
                </c:pt>
                <c:pt idx="32">
                  <c:v>176.98599239999999</c:v>
                </c:pt>
                <c:pt idx="33">
                  <c:v>173.36999510000001</c:v>
                </c:pt>
                <c:pt idx="34">
                  <c:v>167.63</c:v>
                </c:pt>
                <c:pt idx="35">
                  <c:v>162.30700680000001</c:v>
                </c:pt>
                <c:pt idx="36">
                  <c:v>159.02699279999999</c:v>
                </c:pt>
                <c:pt idx="37">
                  <c:v>153.61700440000001</c:v>
                </c:pt>
                <c:pt idx="38">
                  <c:v>151.72999569999999</c:v>
                </c:pt>
                <c:pt idx="39">
                  <c:v>147.996002197265</c:v>
                </c:pt>
                <c:pt idx="40">
                  <c:v>144.53999328613199</c:v>
                </c:pt>
                <c:pt idx="41">
                  <c:v>143.72300720214801</c:v>
                </c:pt>
                <c:pt idx="42">
                  <c:v>142.33900449999999</c:v>
                </c:pt>
                <c:pt idx="43">
                  <c:v>143.13200380000001</c:v>
                </c:pt>
                <c:pt idx="44">
                  <c:v>141.37</c:v>
                </c:pt>
                <c:pt idx="45">
                  <c:v>140.33900449999999</c:v>
                </c:pt>
                <c:pt idx="46">
                  <c:v>137.8150024</c:v>
                </c:pt>
              </c:numCache>
            </c:numRef>
          </c:val>
          <c:smooth val="0"/>
          <c:extLst>
            <c:ext xmlns:c16="http://schemas.microsoft.com/office/drawing/2014/chart" uri="{C3380CC4-5D6E-409C-BE32-E72D297353CC}">
              <c16:uniqueId val="{00000000-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Volúmenes'!$O$12:$O$63</c:f>
              <c:numCache>
                <c:formatCode>0.00</c:formatCode>
                <c:ptCount val="51"/>
                <c:pt idx="0">
                  <c:v>93.1</c:v>
                </c:pt>
                <c:pt idx="1">
                  <c:v>93.1</c:v>
                </c:pt>
                <c:pt idx="2">
                  <c:v>98.74</c:v>
                </c:pt>
                <c:pt idx="3">
                  <c:v>98.74</c:v>
                </c:pt>
                <c:pt idx="4">
                  <c:v>125.15</c:v>
                </c:pt>
                <c:pt idx="5">
                  <c:v>125.15</c:v>
                </c:pt>
                <c:pt idx="6">
                  <c:v>142.99</c:v>
                </c:pt>
                <c:pt idx="7">
                  <c:v>142.99</c:v>
                </c:pt>
                <c:pt idx="8">
                  <c:v>159.53</c:v>
                </c:pt>
                <c:pt idx="9">
                  <c:v>184.94</c:v>
                </c:pt>
                <c:pt idx="10">
                  <c:v>184.94</c:v>
                </c:pt>
                <c:pt idx="11">
                  <c:v>203.73</c:v>
                </c:pt>
                <c:pt idx="12">
                  <c:v>203.73</c:v>
                </c:pt>
                <c:pt idx="13">
                  <c:v>203.73</c:v>
                </c:pt>
                <c:pt idx="14">
                  <c:v>222.8</c:v>
                </c:pt>
                <c:pt idx="15">
                  <c:v>222.8</c:v>
                </c:pt>
                <c:pt idx="16">
                  <c:v>225.58</c:v>
                </c:pt>
                <c:pt idx="17">
                  <c:v>225.58</c:v>
                </c:pt>
                <c:pt idx="18">
                  <c:v>226.61</c:v>
                </c:pt>
                <c:pt idx="19">
                  <c:v>226.61</c:v>
                </c:pt>
                <c:pt idx="20">
                  <c:v>227.42</c:v>
                </c:pt>
                <c:pt idx="21">
                  <c:v>227.42</c:v>
                </c:pt>
                <c:pt idx="22">
                  <c:v>227.45</c:v>
                </c:pt>
                <c:pt idx="23">
                  <c:v>227.45</c:v>
                </c:pt>
                <c:pt idx="24">
                  <c:v>225.56</c:v>
                </c:pt>
                <c:pt idx="25">
                  <c:v>225.56</c:v>
                </c:pt>
                <c:pt idx="26">
                  <c:v>225.56</c:v>
                </c:pt>
                <c:pt idx="27">
                  <c:v>222.04</c:v>
                </c:pt>
                <c:pt idx="28">
                  <c:v>222.04</c:v>
                </c:pt>
                <c:pt idx="29">
                  <c:v>213.13</c:v>
                </c:pt>
                <c:pt idx="30">
                  <c:v>213.13</c:v>
                </c:pt>
                <c:pt idx="31">
                  <c:v>205.97</c:v>
                </c:pt>
                <c:pt idx="32">
                  <c:v>199.49</c:v>
                </c:pt>
                <c:pt idx="33">
                  <c:v>193.4</c:v>
                </c:pt>
                <c:pt idx="34">
                  <c:v>187.93</c:v>
                </c:pt>
                <c:pt idx="35">
                  <c:v>182.85</c:v>
                </c:pt>
                <c:pt idx="36">
                  <c:v>179.77</c:v>
                </c:pt>
                <c:pt idx="37">
                  <c:v>173.62</c:v>
                </c:pt>
                <c:pt idx="38">
                  <c:v>163</c:v>
                </c:pt>
                <c:pt idx="39">
                  <c:v>156.5</c:v>
                </c:pt>
                <c:pt idx="40">
                  <c:v>152.78</c:v>
                </c:pt>
                <c:pt idx="41">
                  <c:v>148.63</c:v>
                </c:pt>
                <c:pt idx="42">
                  <c:v>142.91</c:v>
                </c:pt>
                <c:pt idx="43">
                  <c:v>137.04</c:v>
                </c:pt>
                <c:pt idx="44">
                  <c:v>131.22999999999999</c:v>
                </c:pt>
                <c:pt idx="45">
                  <c:v>125.5</c:v>
                </c:pt>
                <c:pt idx="46">
                  <c:v>120.41</c:v>
                </c:pt>
                <c:pt idx="47">
                  <c:v>115.91300200000001</c:v>
                </c:pt>
                <c:pt idx="48">
                  <c:v>110.0599976</c:v>
                </c:pt>
                <c:pt idx="49">
                  <c:v>107.5970001</c:v>
                </c:pt>
                <c:pt idx="50">
                  <c:v>104.4029999</c:v>
                </c:pt>
              </c:numCache>
            </c:numRef>
          </c:val>
          <c:smooth val="0"/>
          <c:extLst>
            <c:ext xmlns:c16="http://schemas.microsoft.com/office/drawing/2014/chart" uri="{C3380CC4-5D6E-409C-BE32-E72D297353CC}">
              <c16:uniqueId val="{00000001-70C0-4DC4-934D-909B877B1C5A}"/>
            </c:ext>
          </c:extLst>
        </c:ser>
        <c:ser>
          <c:idx val="2"/>
          <c:order val="2"/>
          <c:tx>
            <c:v>2016</c:v>
          </c:tx>
          <c:spPr>
            <a:ln w="19050">
              <a:solidFill>
                <a:schemeClr val="accent6"/>
              </a:solidFill>
            </a:ln>
          </c:spPr>
          <c:marker>
            <c:symbol val="star"/>
            <c:size val="7"/>
            <c:spPr>
              <a:noFill/>
              <a:ln>
                <a:solidFill>
                  <a:srgbClr val="00B050"/>
                </a:solidFill>
              </a:ln>
              <a:effectLst/>
            </c:spPr>
          </c:marker>
          <c:val>
            <c:numRef>
              <c:f>'10. Volúmenes'!$N$12:$N$63</c:f>
              <c:numCache>
                <c:formatCode>0.00</c:formatCode>
                <c:ptCount val="51"/>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186.45199584960901</c:v>
                </c:pt>
                <c:pt idx="10">
                  <c:v>186.45199584960901</c:v>
                </c:pt>
                <c:pt idx="11">
                  <c:v>195.64999389648401</c:v>
                </c:pt>
                <c:pt idx="12">
                  <c:v>195.64999389648401</c:v>
                </c:pt>
                <c:pt idx="13">
                  <c:v>201.93600463867099</c:v>
                </c:pt>
                <c:pt idx="14">
                  <c:v>201.93600463867099</c:v>
                </c:pt>
                <c:pt idx="15">
                  <c:v>201.93600463867099</c:v>
                </c:pt>
                <c:pt idx="16">
                  <c:v>207.58900451660099</c:v>
                </c:pt>
                <c:pt idx="17">
                  <c:v>207.58900451660099</c:v>
                </c:pt>
                <c:pt idx="18">
                  <c:v>205.7</c:v>
                </c:pt>
                <c:pt idx="19">
                  <c:v>205.7</c:v>
                </c:pt>
                <c:pt idx="20">
                  <c:v>204.65</c:v>
                </c:pt>
                <c:pt idx="21">
                  <c:v>204.65</c:v>
                </c:pt>
                <c:pt idx="22">
                  <c:v>200.38</c:v>
                </c:pt>
                <c:pt idx="23">
                  <c:v>200.38</c:v>
                </c:pt>
                <c:pt idx="24">
                  <c:v>193.55099487304599</c:v>
                </c:pt>
                <c:pt idx="25">
                  <c:v>193.55099487304599</c:v>
                </c:pt>
                <c:pt idx="26">
                  <c:v>186.01199339999999</c:v>
                </c:pt>
                <c:pt idx="27">
                  <c:v>186.01199339999999</c:v>
                </c:pt>
                <c:pt idx="28">
                  <c:v>186.01199339999999</c:v>
                </c:pt>
                <c:pt idx="29">
                  <c:v>178.58200070000001</c:v>
                </c:pt>
                <c:pt idx="30">
                  <c:v>178.58200070000001</c:v>
                </c:pt>
                <c:pt idx="31">
                  <c:v>169.01100159999999</c:v>
                </c:pt>
                <c:pt idx="32">
                  <c:v>169.01100159999999</c:v>
                </c:pt>
                <c:pt idx="33">
                  <c:v>158.09199523925699</c:v>
                </c:pt>
                <c:pt idx="34">
                  <c:v>158.09199523925699</c:v>
                </c:pt>
                <c:pt idx="35">
                  <c:v>147.0650024</c:v>
                </c:pt>
                <c:pt idx="36">
                  <c:v>147.0650024</c:v>
                </c:pt>
                <c:pt idx="37">
                  <c:v>139.11000060000001</c:v>
                </c:pt>
                <c:pt idx="38">
                  <c:v>139.11000060000001</c:v>
                </c:pt>
                <c:pt idx="39">
                  <c:v>139.11000060000001</c:v>
                </c:pt>
                <c:pt idx="40">
                  <c:v>128.34500120000001</c:v>
                </c:pt>
                <c:pt idx="41">
                  <c:v>128.34500120000001</c:v>
                </c:pt>
                <c:pt idx="42">
                  <c:v>121.20099639999999</c:v>
                </c:pt>
                <c:pt idx="43">
                  <c:v>121.20099639999999</c:v>
                </c:pt>
                <c:pt idx="44">
                  <c:v>112.1429977</c:v>
                </c:pt>
                <c:pt idx="45">
                  <c:v>112.1429977</c:v>
                </c:pt>
                <c:pt idx="46">
                  <c:v>101.13500209999999</c:v>
                </c:pt>
                <c:pt idx="47">
                  <c:v>101.13500209999999</c:v>
                </c:pt>
                <c:pt idx="48">
                  <c:v>96.752998349999999</c:v>
                </c:pt>
                <c:pt idx="49">
                  <c:v>96.752998349999999</c:v>
                </c:pt>
                <c:pt idx="50">
                  <c:v>96.752998349999999</c:v>
                </c:pt>
              </c:numCache>
            </c:numRef>
          </c:val>
          <c:smooth val="0"/>
          <c:extLst>
            <c:ext xmlns:c16="http://schemas.microsoft.com/office/drawing/2014/chart" uri="{C3380CC4-5D6E-409C-BE32-E72D297353CC}">
              <c16:uniqueId val="{00000002-70C0-4DC4-934D-909B877B1C5A}"/>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numCache>
            </c:numRef>
          </c:val>
          <c:smooth val="0"/>
          <c:extLst>
            <c:ext xmlns:c16="http://schemas.microsoft.com/office/drawing/2014/chart" uri="{C3380CC4-5D6E-409C-BE32-E72D297353CC}">
              <c16:uniqueId val="{00000000-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2"/>
          <c:order val="2"/>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0"/>
          <c:order val="0"/>
          <c:tx>
            <c:v>2018</c:v>
          </c:tx>
          <c:spPr>
            <a:ln w="19050"/>
          </c:spPr>
          <c:marker>
            <c:symbol val="circle"/>
            <c:size val="5"/>
            <c:spPr>
              <a:solidFill>
                <a:srgbClr val="0077A5"/>
              </a:solidFill>
              <a:ln w="9525">
                <a:solidFill>
                  <a:schemeClr val="bg1"/>
                </a:solidFill>
              </a:ln>
            </c:spPr>
          </c:marker>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numCache>
            </c:numRef>
          </c:val>
          <c:smooth val="0"/>
          <c:extLst>
            <c:ext xmlns:c16="http://schemas.microsoft.com/office/drawing/2014/chart" uri="{C3380CC4-5D6E-409C-BE32-E72D297353CC}">
              <c16:uniqueId val="{00000000-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1-47CE-4929-AC22-8EC513788285}"/>
            </c:ext>
          </c:extLst>
        </c:ser>
        <c:ser>
          <c:idx val="2"/>
          <c:order val="2"/>
          <c:tx>
            <c:v>2016</c:v>
          </c:tx>
          <c:spPr>
            <a:ln w="19050">
              <a:solidFill>
                <a:schemeClr val="accent6"/>
              </a:solidFill>
            </a:ln>
          </c:spPr>
          <c:marker>
            <c:symbol val="star"/>
            <c:size val="7"/>
            <c:spPr>
              <a:noFill/>
              <a:ln>
                <a:solidFill>
                  <a:srgbClr val="00B050"/>
                </a:solidFill>
              </a:ln>
              <a:effectLst/>
            </c:spPr>
          </c:marker>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2-47CE-4929-AC22-8EC513788285}"/>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33219974950640307"/>
          <c:h val="4.8898150517889913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2172.4580953895452</c:v>
                </c:pt>
                <c:pt idx="1">
                  <c:v>1731.6006390561104</c:v>
                </c:pt>
                <c:pt idx="2">
                  <c:v>3.2455075075683499</c:v>
                </c:pt>
                <c:pt idx="3">
                  <c:v>4.2803198153604001</c:v>
                </c:pt>
                <c:pt idx="4">
                  <c:v>11.327390491253649</c:v>
                </c:pt>
                <c:pt idx="5">
                  <c:v>87.449800560601815</c:v>
                </c:pt>
                <c:pt idx="6">
                  <c:v>42.536049889621268</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1448.6025090099999</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7.7113963749999996</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13.922272724999999</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139.23549507999999</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76.693364965000001</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'12.Caudales'!$J$4:$K$155</c:f>
              <c:multiLvlStrCache>
                <c:ptCount val="15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lvl>
                <c:lvl>
                  <c:pt idx="0">
                    <c:v>2016</c:v>
                  </c:pt>
                  <c:pt idx="52">
                    <c:v>2017</c:v>
                  </c:pt>
                  <c:pt idx="104">
                    <c:v>2018</c:v>
                  </c:pt>
                </c:lvl>
              </c:multiLvlStrCache>
            </c:multiLvlStrRef>
          </c:cat>
          <c:val>
            <c:numRef>
              <c:f>'12.Caudales'!$N$4:$N$155</c:f>
              <c:numCache>
                <c:formatCode>0.0</c:formatCode>
                <c:ptCount val="152"/>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pt idx="113">
                  <c:v>175.90485927142853</c:v>
                </c:pt>
                <c:pt idx="114">
                  <c:v>169.64671761428571</c:v>
                </c:pt>
                <c:pt idx="115">
                  <c:v>198.22</c:v>
                </c:pt>
                <c:pt idx="116">
                  <c:v>312.6314304857143</c:v>
                </c:pt>
                <c:pt idx="117">
                  <c:v>235.31328691428573</c:v>
                </c:pt>
                <c:pt idx="118">
                  <c:v>294.1721409428572</c:v>
                </c:pt>
                <c:pt idx="119">
                  <c:v>149.18</c:v>
                </c:pt>
                <c:pt idx="120">
                  <c:v>104.35</c:v>
                </c:pt>
                <c:pt idx="121">
                  <c:v>78.038143701428567</c:v>
                </c:pt>
                <c:pt idx="122">
                  <c:v>78.313856942857129</c:v>
                </c:pt>
                <c:pt idx="123">
                  <c:v>130.92628696285712</c:v>
                </c:pt>
                <c:pt idx="124">
                  <c:v>64.449287412857146</c:v>
                </c:pt>
                <c:pt idx="125">
                  <c:v>64.449287412857146</c:v>
                </c:pt>
                <c:pt idx="126">
                  <c:v>39.50100054</c:v>
                </c:pt>
                <c:pt idx="127">
                  <c:v>33.690285274285714</c:v>
                </c:pt>
                <c:pt idx="128">
                  <c:v>30.228428704285715</c:v>
                </c:pt>
                <c:pt idx="129">
                  <c:v>27.872285568571431</c:v>
                </c:pt>
                <c:pt idx="130">
                  <c:v>27.257571358571429</c:v>
                </c:pt>
                <c:pt idx="131">
                  <c:v>27.217285974285712</c:v>
                </c:pt>
                <c:pt idx="132">
                  <c:v>24.955714285714286</c:v>
                </c:pt>
                <c:pt idx="133">
                  <c:v>24.80942862142857</c:v>
                </c:pt>
                <c:pt idx="134">
                  <c:v>25.690999999999999</c:v>
                </c:pt>
                <c:pt idx="135">
                  <c:v>27.630000251428573</c:v>
                </c:pt>
                <c:pt idx="136">
                  <c:v>23.78</c:v>
                </c:pt>
                <c:pt idx="137">
                  <c:v>23.527999878571428</c:v>
                </c:pt>
                <c:pt idx="138">
                  <c:v>23.29</c:v>
                </c:pt>
                <c:pt idx="139">
                  <c:v>23.007142857142856</c:v>
                </c:pt>
                <c:pt idx="140">
                  <c:v>23.173571724285711</c:v>
                </c:pt>
                <c:pt idx="141">
                  <c:v>26.454000201428567</c:v>
                </c:pt>
                <c:pt idx="142">
                  <c:v>23.7</c:v>
                </c:pt>
                <c:pt idx="143">
                  <c:v>23.695143017142858</c:v>
                </c:pt>
                <c:pt idx="144">
                  <c:v>28.113285882132363</c:v>
                </c:pt>
                <c:pt idx="145">
                  <c:v>37.073285511561743</c:v>
                </c:pt>
                <c:pt idx="146">
                  <c:v>70.535571507045162</c:v>
                </c:pt>
                <c:pt idx="147">
                  <c:v>55.183714184285712</c:v>
                </c:pt>
                <c:pt idx="148">
                  <c:v>60.445714132857141</c:v>
                </c:pt>
                <c:pt idx="149">
                  <c:v>57.005714285714291</c:v>
                </c:pt>
                <c:pt idx="150">
                  <c:v>103.00771440714287</c:v>
                </c:pt>
                <c:pt idx="151">
                  <c:v>99.828000734285709</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'12.Caudales'!$J$4:$K$155</c:f>
              <c:multiLvlStrCache>
                <c:ptCount val="15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lvl>
                <c:lvl>
                  <c:pt idx="0">
                    <c:v>2016</c:v>
                  </c:pt>
                  <c:pt idx="52">
                    <c:v>2017</c:v>
                  </c:pt>
                  <c:pt idx="104">
                    <c:v>2018</c:v>
                  </c:pt>
                </c:lvl>
              </c:multiLvlStrCache>
            </c:multiLvlStrRef>
          </c:cat>
          <c:val>
            <c:numRef>
              <c:f>'12.Caudales'!$O$4:$O$155</c:f>
              <c:numCache>
                <c:formatCode>0.0</c:formatCode>
                <c:ptCount val="152"/>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pt idx="113">
                  <c:v>36.038285662857142</c:v>
                </c:pt>
                <c:pt idx="114">
                  <c:v>25.076428275714282</c:v>
                </c:pt>
                <c:pt idx="115">
                  <c:v>24.63</c:v>
                </c:pt>
                <c:pt idx="116">
                  <c:v>38.701428550000003</c:v>
                </c:pt>
                <c:pt idx="117">
                  <c:v>94.596427907142839</c:v>
                </c:pt>
                <c:pt idx="118">
                  <c:v>92.07</c:v>
                </c:pt>
                <c:pt idx="119">
                  <c:v>45.4</c:v>
                </c:pt>
                <c:pt idx="120">
                  <c:v>41.47</c:v>
                </c:pt>
                <c:pt idx="121">
                  <c:v>65.800999782857133</c:v>
                </c:pt>
                <c:pt idx="122">
                  <c:v>75.104713441428572</c:v>
                </c:pt>
                <c:pt idx="123">
                  <c:v>97.861000055714285</c:v>
                </c:pt>
                <c:pt idx="124">
                  <c:v>107.7964292242857</c:v>
                </c:pt>
                <c:pt idx="125">
                  <c:v>107.7964292242857</c:v>
                </c:pt>
                <c:pt idx="126">
                  <c:v>35.176713670000005</c:v>
                </c:pt>
                <c:pt idx="127">
                  <c:v>23.41942841571429</c:v>
                </c:pt>
                <c:pt idx="128">
                  <c:v>15.98614284142857</c:v>
                </c:pt>
                <c:pt idx="129">
                  <c:v>14.09042848857143</c:v>
                </c:pt>
                <c:pt idx="130">
                  <c:v>11.838857105714284</c:v>
                </c:pt>
                <c:pt idx="131">
                  <c:v>9.7789998731428565</c:v>
                </c:pt>
                <c:pt idx="132">
                  <c:v>8.4957142857142856</c:v>
                </c:pt>
                <c:pt idx="133">
                  <c:v>7.807428428142857</c:v>
                </c:pt>
                <c:pt idx="134">
                  <c:v>7.53</c:v>
                </c:pt>
                <c:pt idx="135">
                  <c:v>6.4074286734285701</c:v>
                </c:pt>
                <c:pt idx="136">
                  <c:v>4.9400000000000004</c:v>
                </c:pt>
                <c:pt idx="137">
                  <c:v>4.6688571658571432</c:v>
                </c:pt>
                <c:pt idx="138">
                  <c:v>4.5999999999999996</c:v>
                </c:pt>
                <c:pt idx="139">
                  <c:v>3.9657142857142857</c:v>
                </c:pt>
                <c:pt idx="140">
                  <c:v>3.5334285327142858</c:v>
                </c:pt>
                <c:pt idx="141">
                  <c:v>6.4914285118571433</c:v>
                </c:pt>
                <c:pt idx="142">
                  <c:v>4.9000000000000004</c:v>
                </c:pt>
                <c:pt idx="143">
                  <c:v>4.898285797571428</c:v>
                </c:pt>
                <c:pt idx="144">
                  <c:v>8.3430000032697169</c:v>
                </c:pt>
                <c:pt idx="145">
                  <c:v>7.2735712868826683</c:v>
                </c:pt>
                <c:pt idx="146">
                  <c:v>7.4324284962245324</c:v>
                </c:pt>
                <c:pt idx="147">
                  <c:v>15.801856994857145</c:v>
                </c:pt>
                <c:pt idx="148">
                  <c:v>26.432857787142858</c:v>
                </c:pt>
                <c:pt idx="149">
                  <c:v>53.502857142857145</c:v>
                </c:pt>
                <c:pt idx="150">
                  <c:v>53.459142955714292</c:v>
                </c:pt>
                <c:pt idx="151">
                  <c:v>45.539571760000008</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val>
            <c:numRef>
              <c:f>'12.Caudales'!$M$4:$M$155</c:f>
              <c:numCache>
                <c:formatCode>0.0</c:formatCode>
                <c:ptCount val="152"/>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pt idx="113">
                  <c:v>84.500714981428573</c:v>
                </c:pt>
                <c:pt idx="114">
                  <c:v>83.643855504285725</c:v>
                </c:pt>
                <c:pt idx="115">
                  <c:v>98.99</c:v>
                </c:pt>
                <c:pt idx="116">
                  <c:v>106.64928652857144</c:v>
                </c:pt>
                <c:pt idx="117">
                  <c:v>86.488428389999996</c:v>
                </c:pt>
                <c:pt idx="118">
                  <c:v>88.217001778571429</c:v>
                </c:pt>
                <c:pt idx="119">
                  <c:v>65.84</c:v>
                </c:pt>
                <c:pt idx="120">
                  <c:v>51.88</c:v>
                </c:pt>
                <c:pt idx="121">
                  <c:v>49.672285897142856</c:v>
                </c:pt>
                <c:pt idx="122">
                  <c:v>45.203000204285708</c:v>
                </c:pt>
                <c:pt idx="123">
                  <c:v>37.385857718571437</c:v>
                </c:pt>
                <c:pt idx="124">
                  <c:v>31.609713962857143</c:v>
                </c:pt>
                <c:pt idx="125">
                  <c:v>23.360142844285715</c:v>
                </c:pt>
                <c:pt idx="126">
                  <c:v>22.118571418571431</c:v>
                </c:pt>
                <c:pt idx="127">
                  <c:v>18.655142918571432</c:v>
                </c:pt>
                <c:pt idx="128">
                  <c:v>15.664428437142856</c:v>
                </c:pt>
                <c:pt idx="129">
                  <c:v>13.848143032857147</c:v>
                </c:pt>
                <c:pt idx="130">
                  <c:v>12.865857259999999</c:v>
                </c:pt>
                <c:pt idx="131">
                  <c:v>12.915285789999999</c:v>
                </c:pt>
                <c:pt idx="132">
                  <c:v>15.908571428571426</c:v>
                </c:pt>
                <c:pt idx="133">
                  <c:v>16.584000042857145</c:v>
                </c:pt>
                <c:pt idx="134">
                  <c:v>18.553000000000001</c:v>
                </c:pt>
                <c:pt idx="135">
                  <c:v>17.769714355714285</c:v>
                </c:pt>
                <c:pt idx="136">
                  <c:v>14.782857348571428</c:v>
                </c:pt>
                <c:pt idx="137">
                  <c:v>15.984000069999999</c:v>
                </c:pt>
                <c:pt idx="138">
                  <c:v>15.55</c:v>
                </c:pt>
                <c:pt idx="139">
                  <c:v>15.042857142857143</c:v>
                </c:pt>
                <c:pt idx="140">
                  <c:v>13.386857033</c:v>
                </c:pt>
                <c:pt idx="141">
                  <c:v>12.963714189999999</c:v>
                </c:pt>
                <c:pt idx="142">
                  <c:v>9.4700000000000006</c:v>
                </c:pt>
                <c:pt idx="143">
                  <c:v>9.6714286802857146</c:v>
                </c:pt>
                <c:pt idx="144">
                  <c:v>13.23900018419533</c:v>
                </c:pt>
                <c:pt idx="145">
                  <c:v>13.085142816816015</c:v>
                </c:pt>
                <c:pt idx="146">
                  <c:v>24.981571742466489</c:v>
                </c:pt>
                <c:pt idx="147">
                  <c:v>20.55814279714286</c:v>
                </c:pt>
                <c:pt idx="148">
                  <c:v>26.170000077142856</c:v>
                </c:pt>
                <c:pt idx="149">
                  <c:v>19.728571428571428</c:v>
                </c:pt>
                <c:pt idx="150">
                  <c:v>39.656714302857139</c:v>
                </c:pt>
                <c:pt idx="151">
                  <c:v>39.656714302857139</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0917390718557145"/>
              <c:y val="0.95220372705602407"/>
            </c:manualLayout>
          </c:layout>
          <c:overlay val="0"/>
        </c:title>
        <c:numFmt formatCode="General" sourceLinked="1"/>
        <c:majorTickMark val="out"/>
        <c:minorTickMark val="none"/>
        <c:tickLblPos val="nextTo"/>
        <c:crossAx val="351131904"/>
        <c:crosses val="autoZero"/>
        <c:auto val="1"/>
        <c:lblAlgn val="ctr"/>
        <c:lblOffset val="100"/>
        <c:tickLblSkip val="4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'13.Caudales'!$N$4:$O$155</c:f>
              <c:multiLvlStrCache>
                <c:ptCount val="15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lvl>
                <c:lvl>
                  <c:pt idx="0">
                    <c:v>2016</c:v>
                  </c:pt>
                  <c:pt idx="52">
                    <c:v>2017</c:v>
                  </c:pt>
                  <c:pt idx="104">
                    <c:v>2018</c:v>
                  </c:pt>
                </c:lvl>
              </c:multiLvlStrCache>
            </c:multiLvlStrRef>
          </c:cat>
          <c:val>
            <c:numRef>
              <c:f>'13.Caudales'!$Q$4:$Q$155</c:f>
              <c:numCache>
                <c:formatCode>0.0</c:formatCode>
                <c:ptCount val="152"/>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pt idx="113">
                  <c:v>30.272714344285713</c:v>
                </c:pt>
                <c:pt idx="114">
                  <c:v>28.071857179999999</c:v>
                </c:pt>
                <c:pt idx="115">
                  <c:v>29.90999984714286</c:v>
                </c:pt>
                <c:pt idx="116">
                  <c:v>28.360142844285718</c:v>
                </c:pt>
                <c:pt idx="117">
                  <c:v>23.830285752857144</c:v>
                </c:pt>
                <c:pt idx="118">
                  <c:v>27</c:v>
                </c:pt>
                <c:pt idx="119">
                  <c:v>19.899999999999999</c:v>
                </c:pt>
                <c:pt idx="120">
                  <c:v>19.14</c:v>
                </c:pt>
                <c:pt idx="121">
                  <c:v>19.703571455714286</c:v>
                </c:pt>
                <c:pt idx="122">
                  <c:v>15.48828561</c:v>
                </c:pt>
                <c:pt idx="123">
                  <c:v>14.601142882857145</c:v>
                </c:pt>
                <c:pt idx="124">
                  <c:v>13.411285537142858</c:v>
                </c:pt>
                <c:pt idx="125">
                  <c:v>12.490285737142855</c:v>
                </c:pt>
                <c:pt idx="126">
                  <c:v>12.278000014285713</c:v>
                </c:pt>
                <c:pt idx="127">
                  <c:v>10.882714271142857</c:v>
                </c:pt>
                <c:pt idx="128">
                  <c:v>10.290999957142857</c:v>
                </c:pt>
                <c:pt idx="129">
                  <c:v>9.5591429302857147</c:v>
                </c:pt>
                <c:pt idx="130">
                  <c:v>9.3137141635714293</c:v>
                </c:pt>
                <c:pt idx="131">
                  <c:v>8.7544284548571447</c:v>
                </c:pt>
                <c:pt idx="132">
                  <c:v>8.6149000000000004</c:v>
                </c:pt>
                <c:pt idx="133">
                  <c:v>8.1221428598571439</c:v>
                </c:pt>
                <c:pt idx="134">
                  <c:v>7.5620000000000003</c:v>
                </c:pt>
                <c:pt idx="135">
                  <c:v>8.4994284765714276</c:v>
                </c:pt>
                <c:pt idx="136">
                  <c:v>7.8117142411428571</c:v>
                </c:pt>
                <c:pt idx="137">
                  <c:v>6.44</c:v>
                </c:pt>
                <c:pt idx="138">
                  <c:v>7.5428571428571427</c:v>
                </c:pt>
                <c:pt idx="139">
                  <c:v>7.1671427998571433</c:v>
                </c:pt>
                <c:pt idx="140">
                  <c:v>7.1637143408571422</c:v>
                </c:pt>
                <c:pt idx="141">
                  <c:v>8.31</c:v>
                </c:pt>
                <c:pt idx="142">
                  <c:v>7.621428489714285</c:v>
                </c:pt>
                <c:pt idx="143">
                  <c:v>7.621428489714285</c:v>
                </c:pt>
                <c:pt idx="144">
                  <c:v>7.2698572022574259</c:v>
                </c:pt>
                <c:pt idx="145">
                  <c:v>6.2732856614249064</c:v>
                </c:pt>
                <c:pt idx="146">
                  <c:v>8.3208571161542526</c:v>
                </c:pt>
                <c:pt idx="147">
                  <c:v>9.2941429947142868</c:v>
                </c:pt>
                <c:pt idx="148">
                  <c:v>8.6642857274285721</c:v>
                </c:pt>
                <c:pt idx="149">
                  <c:v>8.5371428571428574</c:v>
                </c:pt>
                <c:pt idx="150">
                  <c:v>9.0094285692857135</c:v>
                </c:pt>
                <c:pt idx="151">
                  <c:v>8.5042856081428582</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'13.Caudales'!$N$4:$O$155</c:f>
              <c:multiLvlStrCache>
                <c:ptCount val="15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lvl>
                <c:lvl>
                  <c:pt idx="0">
                    <c:v>2016</c:v>
                  </c:pt>
                  <c:pt idx="52">
                    <c:v>2017</c:v>
                  </c:pt>
                  <c:pt idx="104">
                    <c:v>2018</c:v>
                  </c:pt>
                </c:lvl>
              </c:multiLvlStrCache>
            </c:multiLvlStrRef>
          </c:cat>
          <c:val>
            <c:numRef>
              <c:f>'13.Caudales'!$R$4:$R$155</c:f>
              <c:numCache>
                <c:formatCode>0.0</c:formatCode>
                <c:ptCount val="152"/>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pt idx="113">
                  <c:v>17.434571538571429</c:v>
                </c:pt>
                <c:pt idx="114">
                  <c:v>17.048571724285715</c:v>
                </c:pt>
                <c:pt idx="115">
                  <c:v>21.62</c:v>
                </c:pt>
                <c:pt idx="116">
                  <c:v>17.439428465714283</c:v>
                </c:pt>
                <c:pt idx="117">
                  <c:v>12.833285604571429</c:v>
                </c:pt>
                <c:pt idx="118">
                  <c:v>15.571285655714286</c:v>
                </c:pt>
                <c:pt idx="119">
                  <c:v>12.83</c:v>
                </c:pt>
                <c:pt idx="120">
                  <c:v>13.52</c:v>
                </c:pt>
                <c:pt idx="121">
                  <c:v>14.166857039571427</c:v>
                </c:pt>
                <c:pt idx="122">
                  <c:v>12.650857108142857</c:v>
                </c:pt>
                <c:pt idx="123">
                  <c:v>10.013285772</c:v>
                </c:pt>
                <c:pt idx="124">
                  <c:v>7.8631429672857154</c:v>
                </c:pt>
                <c:pt idx="125">
                  <c:v>6.4215714250000007</c:v>
                </c:pt>
                <c:pt idx="126">
                  <c:v>5.5577142921428564</c:v>
                </c:pt>
                <c:pt idx="127">
                  <c:v>5.3317142215714286</c:v>
                </c:pt>
                <c:pt idx="128">
                  <c:v>3.7498572211428569</c:v>
                </c:pt>
                <c:pt idx="129">
                  <c:v>3.5651427677142853</c:v>
                </c:pt>
                <c:pt idx="130">
                  <c:v>4.7600000245714282</c:v>
                </c:pt>
                <c:pt idx="131">
                  <c:v>2.5707143034285713</c:v>
                </c:pt>
                <c:pt idx="132">
                  <c:v>3.7006000000000001</c:v>
                </c:pt>
                <c:pt idx="133">
                  <c:v>4.9111429789999992</c:v>
                </c:pt>
                <c:pt idx="134">
                  <c:v>3.28</c:v>
                </c:pt>
                <c:pt idx="135">
                  <c:v>4.8781427315714287</c:v>
                </c:pt>
                <c:pt idx="136">
                  <c:v>4.5999999999999996</c:v>
                </c:pt>
                <c:pt idx="137">
                  <c:v>5.1568571165714285</c:v>
                </c:pt>
                <c:pt idx="138">
                  <c:v>2.15</c:v>
                </c:pt>
                <c:pt idx="139">
                  <c:v>4.8342857142857136</c:v>
                </c:pt>
                <c:pt idx="140">
                  <c:v>3.1535714688571423</c:v>
                </c:pt>
                <c:pt idx="141">
                  <c:v>3.3441428289999995</c:v>
                </c:pt>
                <c:pt idx="142">
                  <c:v>4.6500000000000004</c:v>
                </c:pt>
                <c:pt idx="143">
                  <c:v>5.128571373571428</c:v>
                </c:pt>
                <c:pt idx="144">
                  <c:v>4.8594285079410948</c:v>
                </c:pt>
                <c:pt idx="145">
                  <c:v>4.00314286776951</c:v>
                </c:pt>
                <c:pt idx="146">
                  <c:v>6.0481427737644662</c:v>
                </c:pt>
                <c:pt idx="147">
                  <c:v>7.6531428608571428</c:v>
                </c:pt>
                <c:pt idx="148">
                  <c:v>4.2061428341428568</c:v>
                </c:pt>
                <c:pt idx="149">
                  <c:v>5.9</c:v>
                </c:pt>
                <c:pt idx="150">
                  <c:v>7.1015714912857133</c:v>
                </c:pt>
                <c:pt idx="151">
                  <c:v>4.3617142950000005</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txPr>
          <a:bodyPr/>
          <a:lstStyle/>
          <a:p>
            <a:pPr>
              <a:defRPr b="0"/>
            </a:pPr>
            <a:endParaRPr lang="es-PE"/>
          </a:p>
        </c:txPr>
        <c:crossAx val="351281152"/>
        <c:crosses val="autoZero"/>
        <c:auto val="1"/>
        <c:lblAlgn val="ctr"/>
        <c:lblOffset val="100"/>
        <c:tickLblSkip val="4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517445072178465"/>
          <c:y val="0.18191753664452179"/>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'13.Caudales'!$N$4:$O$155</c:f>
              <c:multiLvlStrCache>
                <c:ptCount val="15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lvl>
                <c:lvl>
                  <c:pt idx="0">
                    <c:v>2016</c:v>
                  </c:pt>
                  <c:pt idx="52">
                    <c:v>2017</c:v>
                  </c:pt>
                  <c:pt idx="104">
                    <c:v>2018</c:v>
                  </c:pt>
                </c:lvl>
              </c:multiLvlStrCache>
            </c:multiLvlStrRef>
          </c:cat>
          <c:val>
            <c:numRef>
              <c:f>'13.Caudales'!$S$4:$S$155</c:f>
              <c:numCache>
                <c:formatCode>0.0</c:formatCode>
                <c:ptCount val="152"/>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pt idx="113">
                  <c:v>431.64157101428572</c:v>
                </c:pt>
                <c:pt idx="114">
                  <c:v>485.98543439999997</c:v>
                </c:pt>
                <c:pt idx="115">
                  <c:v>465.24414497142863</c:v>
                </c:pt>
                <c:pt idx="116">
                  <c:v>396.37686155714289</c:v>
                </c:pt>
                <c:pt idx="117">
                  <c:v>226.32643345714288</c:v>
                </c:pt>
                <c:pt idx="118">
                  <c:v>207.40800040000002</c:v>
                </c:pt>
                <c:pt idx="119">
                  <c:v>166.38871437142856</c:v>
                </c:pt>
                <c:pt idx="120">
                  <c:v>168.19342804285716</c:v>
                </c:pt>
                <c:pt idx="121">
                  <c:v>171.5428597714286</c:v>
                </c:pt>
                <c:pt idx="122">
                  <c:v>146.54485865714287</c:v>
                </c:pt>
                <c:pt idx="123">
                  <c:v>112.76242937142857</c:v>
                </c:pt>
                <c:pt idx="124">
                  <c:v>94.636570517142857</c:v>
                </c:pt>
                <c:pt idx="125">
                  <c:v>81.718714031428576</c:v>
                </c:pt>
                <c:pt idx="126">
                  <c:v>83.760285512857152</c:v>
                </c:pt>
                <c:pt idx="127">
                  <c:v>82.799001421428557</c:v>
                </c:pt>
                <c:pt idx="128">
                  <c:v>74.093855721428568</c:v>
                </c:pt>
                <c:pt idx="129">
                  <c:v>66.795142037142867</c:v>
                </c:pt>
                <c:pt idx="130">
                  <c:v>67.368571689999996</c:v>
                </c:pt>
                <c:pt idx="131">
                  <c:v>65.073571887142847</c:v>
                </c:pt>
                <c:pt idx="132">
                  <c:v>62.515714285714289</c:v>
                </c:pt>
                <c:pt idx="133">
                  <c:v>57.148857115714286</c:v>
                </c:pt>
                <c:pt idx="134">
                  <c:v>58.768000000000001</c:v>
                </c:pt>
                <c:pt idx="135">
                  <c:v>54.703428540000004</c:v>
                </c:pt>
                <c:pt idx="136">
                  <c:v>59.066285269999995</c:v>
                </c:pt>
                <c:pt idx="137">
                  <c:v>82.033571515714272</c:v>
                </c:pt>
                <c:pt idx="138">
                  <c:v>71.48</c:v>
                </c:pt>
                <c:pt idx="139">
                  <c:v>63.092857142857149</c:v>
                </c:pt>
                <c:pt idx="140">
                  <c:v>61.141713821428574</c:v>
                </c:pt>
                <c:pt idx="141">
                  <c:v>49.664428712857145</c:v>
                </c:pt>
                <c:pt idx="142">
                  <c:v>42.24</c:v>
                </c:pt>
                <c:pt idx="143">
                  <c:v>38.906285422857138</c:v>
                </c:pt>
                <c:pt idx="144">
                  <c:v>42.923713956560341</c:v>
                </c:pt>
                <c:pt idx="145">
                  <c:v>73.976001194545148</c:v>
                </c:pt>
                <c:pt idx="146">
                  <c:v>97.234427315848038</c:v>
                </c:pt>
                <c:pt idx="147">
                  <c:v>120.62971387142855</c:v>
                </c:pt>
                <c:pt idx="148">
                  <c:v>125.43157086857143</c:v>
                </c:pt>
                <c:pt idx="149">
                  <c:v>78.757142857142853</c:v>
                </c:pt>
                <c:pt idx="150">
                  <c:v>88.111712864285735</c:v>
                </c:pt>
                <c:pt idx="151">
                  <c:v>80.151286534285717</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'13.Caudales'!$N$4:$O$155</c:f>
              <c:multiLvlStrCache>
                <c:ptCount val="15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lvl>
                <c:lvl>
                  <c:pt idx="0">
                    <c:v>2016</c:v>
                  </c:pt>
                  <c:pt idx="52">
                    <c:v>2017</c:v>
                  </c:pt>
                  <c:pt idx="104">
                    <c:v>2018</c:v>
                  </c:pt>
                </c:lvl>
              </c:multiLvlStrCache>
            </c:multiLvlStrRef>
          </c:cat>
          <c:val>
            <c:numRef>
              <c:f>'13.Caudales'!$T$4:$T$155</c:f>
              <c:numCache>
                <c:formatCode>0.0</c:formatCode>
                <c:ptCount val="152"/>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pt idx="113">
                  <c:v>177.15485925714287</c:v>
                </c:pt>
                <c:pt idx="114">
                  <c:v>169.375</c:v>
                </c:pt>
                <c:pt idx="115">
                  <c:v>201.58328465714288</c:v>
                </c:pt>
                <c:pt idx="116">
                  <c:v>163.75585502857143</c:v>
                </c:pt>
                <c:pt idx="117">
                  <c:v>133.53585814285714</c:v>
                </c:pt>
                <c:pt idx="118">
                  <c:v>107.59514291428572</c:v>
                </c:pt>
                <c:pt idx="119">
                  <c:v>95.78</c:v>
                </c:pt>
                <c:pt idx="120">
                  <c:v>95.39</c:v>
                </c:pt>
                <c:pt idx="121">
                  <c:v>85.958285739999994</c:v>
                </c:pt>
                <c:pt idx="122">
                  <c:v>88.244000028571435</c:v>
                </c:pt>
                <c:pt idx="123">
                  <c:v>64.809571402857145</c:v>
                </c:pt>
                <c:pt idx="124">
                  <c:v>49.303714208571428</c:v>
                </c:pt>
                <c:pt idx="125">
                  <c:v>42.928571428571431</c:v>
                </c:pt>
                <c:pt idx="126">
                  <c:v>67.797571451428567</c:v>
                </c:pt>
                <c:pt idx="127">
                  <c:v>63.982142857142854</c:v>
                </c:pt>
                <c:pt idx="128">
                  <c:v>53.035571505714287</c:v>
                </c:pt>
                <c:pt idx="129">
                  <c:v>40.369000025714286</c:v>
                </c:pt>
                <c:pt idx="130">
                  <c:v>33.409999999999997</c:v>
                </c:pt>
                <c:pt idx="131">
                  <c:v>33.160714285714285</c:v>
                </c:pt>
                <c:pt idx="132">
                  <c:v>35.738</c:v>
                </c:pt>
                <c:pt idx="133">
                  <c:v>85.065429679999994</c:v>
                </c:pt>
                <c:pt idx="134">
                  <c:v>40.375</c:v>
                </c:pt>
                <c:pt idx="135">
                  <c:v>52.946428571428569</c:v>
                </c:pt>
                <c:pt idx="136">
                  <c:v>47.13</c:v>
                </c:pt>
                <c:pt idx="137">
                  <c:v>63.892999920000001</c:v>
                </c:pt>
                <c:pt idx="138">
                  <c:v>45.64</c:v>
                </c:pt>
                <c:pt idx="139">
                  <c:v>34.571428571428569</c:v>
                </c:pt>
                <c:pt idx="140">
                  <c:v>28.744000025714286</c:v>
                </c:pt>
                <c:pt idx="141">
                  <c:v>35.571571351428574</c:v>
                </c:pt>
                <c:pt idx="142">
                  <c:v>39.39</c:v>
                </c:pt>
                <c:pt idx="143">
                  <c:v>41.34000069857143</c:v>
                </c:pt>
                <c:pt idx="144">
                  <c:v>56.607142857142847</c:v>
                </c:pt>
                <c:pt idx="145">
                  <c:v>89.232285635811792</c:v>
                </c:pt>
                <c:pt idx="146">
                  <c:v>125.70828465052978</c:v>
                </c:pt>
                <c:pt idx="147">
                  <c:v>157.60714285714286</c:v>
                </c:pt>
                <c:pt idx="148">
                  <c:v>105.63685608857143</c:v>
                </c:pt>
                <c:pt idx="149">
                  <c:v>79.304285714285712</c:v>
                </c:pt>
                <c:pt idx="150">
                  <c:v>74.684428622857141</c:v>
                </c:pt>
                <c:pt idx="151">
                  <c:v>95.303570342857142</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val>
            <c:numRef>
              <c:f>'13.Caudales'!$U$4:$U$155</c:f>
              <c:numCache>
                <c:formatCode>0.0</c:formatCode>
                <c:ptCount val="152"/>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pt idx="113">
                  <c:v>31.196571622857142</c:v>
                </c:pt>
                <c:pt idx="114">
                  <c:v>52.626284462857136</c:v>
                </c:pt>
                <c:pt idx="115">
                  <c:v>57.669144221428567</c:v>
                </c:pt>
                <c:pt idx="116">
                  <c:v>35.725570951428573</c:v>
                </c:pt>
                <c:pt idx="117">
                  <c:v>28.622000282857147</c:v>
                </c:pt>
                <c:pt idx="118">
                  <c:v>30.753999982857145</c:v>
                </c:pt>
                <c:pt idx="119">
                  <c:v>29.88</c:v>
                </c:pt>
                <c:pt idx="120">
                  <c:v>22.257285525714284</c:v>
                </c:pt>
                <c:pt idx="121">
                  <c:v>21.651714052857141</c:v>
                </c:pt>
                <c:pt idx="122">
                  <c:v>19.037142890000002</c:v>
                </c:pt>
                <c:pt idx="123">
                  <c:v>16.531571660000001</c:v>
                </c:pt>
                <c:pt idx="124">
                  <c:v>13.450571468571427</c:v>
                </c:pt>
                <c:pt idx="125">
                  <c:v>11.897571562857141</c:v>
                </c:pt>
                <c:pt idx="126">
                  <c:v>15.801714215714284</c:v>
                </c:pt>
                <c:pt idx="127">
                  <c:v>15.595999989999999</c:v>
                </c:pt>
                <c:pt idx="128">
                  <c:v>14.135857038571428</c:v>
                </c:pt>
                <c:pt idx="129">
                  <c:v>10.912428581428573</c:v>
                </c:pt>
                <c:pt idx="130">
                  <c:v>9.4035714009999989</c:v>
                </c:pt>
                <c:pt idx="131">
                  <c:v>9.4155716217142871</c:v>
                </c:pt>
                <c:pt idx="132">
                  <c:v>9.5503999999999998</c:v>
                </c:pt>
                <c:pt idx="133">
                  <c:v>15.534142631428571</c:v>
                </c:pt>
                <c:pt idx="134">
                  <c:v>8.5579999999999998</c:v>
                </c:pt>
                <c:pt idx="135">
                  <c:v>10.739857128857144</c:v>
                </c:pt>
                <c:pt idx="136">
                  <c:v>9.23</c:v>
                </c:pt>
                <c:pt idx="137">
                  <c:v>10.917285918714287</c:v>
                </c:pt>
                <c:pt idx="138">
                  <c:v>9.4700000000000006</c:v>
                </c:pt>
                <c:pt idx="139">
                  <c:v>7.5942857142857134</c:v>
                </c:pt>
                <c:pt idx="140">
                  <c:v>6.5637142318571433</c:v>
                </c:pt>
                <c:pt idx="141">
                  <c:v>7.2939999444285712</c:v>
                </c:pt>
                <c:pt idx="142">
                  <c:v>7.68</c:v>
                </c:pt>
                <c:pt idx="143">
                  <c:v>9.112857137571428</c:v>
                </c:pt>
                <c:pt idx="144">
                  <c:v>11.170142854962995</c:v>
                </c:pt>
                <c:pt idx="145">
                  <c:v>19.282285690307582</c:v>
                </c:pt>
                <c:pt idx="146">
                  <c:v>26.382142475673081</c:v>
                </c:pt>
                <c:pt idx="147">
                  <c:v>33.364427840000005</c:v>
                </c:pt>
                <c:pt idx="148">
                  <c:v>18.735571588571428</c:v>
                </c:pt>
                <c:pt idx="149">
                  <c:v>13.16</c:v>
                </c:pt>
                <c:pt idx="150">
                  <c:v>13.483142988571428</c:v>
                </c:pt>
                <c:pt idx="151">
                  <c:v>12.543571337142859</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crossAx val="351299456"/>
        <c:crosses val="autoZero"/>
        <c:auto val="1"/>
        <c:lblAlgn val="ctr"/>
        <c:lblOffset val="100"/>
        <c:tickLblSkip val="4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'13.Caudales'!$N$4:$O$155</c:f>
              <c:multiLvlStrCache>
                <c:ptCount val="15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lvl>
                <c:lvl>
                  <c:pt idx="0">
                    <c:v>2016</c:v>
                  </c:pt>
                  <c:pt idx="52">
                    <c:v>2017</c:v>
                  </c:pt>
                  <c:pt idx="104">
                    <c:v>2018</c:v>
                  </c:pt>
                </c:lvl>
              </c:multiLvlStrCache>
            </c:multiLvlStrRef>
          </c:cat>
          <c:val>
            <c:numRef>
              <c:f>'13.Caudales'!$V$4:$V$155</c:f>
              <c:numCache>
                <c:formatCode>0.0</c:formatCode>
                <c:ptCount val="152"/>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16.564</c:v>
                </c:pt>
                <c:pt idx="112">
                  <c:v>15.852976190476195</c:v>
                </c:pt>
                <c:pt idx="113">
                  <c:v>14.442</c:v>
                </c:pt>
                <c:pt idx="114">
                  <c:v>18.273</c:v>
                </c:pt>
                <c:pt idx="115">
                  <c:v>23.244</c:v>
                </c:pt>
                <c:pt idx="116">
                  <c:v>23.143392837142859</c:v>
                </c:pt>
                <c:pt idx="117">
                  <c:v>19.16</c:v>
                </c:pt>
                <c:pt idx="118">
                  <c:v>14.377143042857142</c:v>
                </c:pt>
                <c:pt idx="119">
                  <c:v>12.36</c:v>
                </c:pt>
                <c:pt idx="120">
                  <c:v>13.4</c:v>
                </c:pt>
                <c:pt idx="121">
                  <c:v>12.785805702857145</c:v>
                </c:pt>
                <c:pt idx="122">
                  <c:v>11.328391347142857</c:v>
                </c:pt>
                <c:pt idx="123">
                  <c:v>10.899261474285714</c:v>
                </c:pt>
                <c:pt idx="124">
                  <c:v>11.166911400000002</c:v>
                </c:pt>
                <c:pt idx="125">
                  <c:v>10.57333578442857</c:v>
                </c:pt>
                <c:pt idx="126">
                  <c:v>11.341294289999999</c:v>
                </c:pt>
                <c:pt idx="127">
                  <c:v>11.96411841142857</c:v>
                </c:pt>
                <c:pt idx="128">
                  <c:v>11.79</c:v>
                </c:pt>
                <c:pt idx="129">
                  <c:v>10.93</c:v>
                </c:pt>
                <c:pt idx="130">
                  <c:v>12.51</c:v>
                </c:pt>
                <c:pt idx="131">
                  <c:v>12.3</c:v>
                </c:pt>
                <c:pt idx="132">
                  <c:v>12.245714285714286</c:v>
                </c:pt>
                <c:pt idx="133">
                  <c:v>10.995952741142858</c:v>
                </c:pt>
                <c:pt idx="134">
                  <c:v>13.18</c:v>
                </c:pt>
                <c:pt idx="135">
                  <c:v>10.850328444285712</c:v>
                </c:pt>
                <c:pt idx="136">
                  <c:v>10.84</c:v>
                </c:pt>
                <c:pt idx="137">
                  <c:v>10.534582955714285</c:v>
                </c:pt>
                <c:pt idx="138">
                  <c:v>10.92</c:v>
                </c:pt>
                <c:pt idx="139">
                  <c:v>11.091428571428571</c:v>
                </c:pt>
                <c:pt idx="140">
                  <c:v>10.825238499999999</c:v>
                </c:pt>
                <c:pt idx="141">
                  <c:v>11.159824370000001</c:v>
                </c:pt>
                <c:pt idx="142">
                  <c:v>11.33</c:v>
                </c:pt>
                <c:pt idx="143">
                  <c:v>11.565001485714285</c:v>
                </c:pt>
                <c:pt idx="144">
                  <c:v>12.740178653172041</c:v>
                </c:pt>
                <c:pt idx="145">
                  <c:v>11.792381422860229</c:v>
                </c:pt>
                <c:pt idx="146">
                  <c:v>12.0416071755545</c:v>
                </c:pt>
                <c:pt idx="147">
                  <c:v>12.188929967142856</c:v>
                </c:pt>
                <c:pt idx="148">
                  <c:v>13</c:v>
                </c:pt>
                <c:pt idx="149">
                  <c:v>13.001428571428571</c:v>
                </c:pt>
                <c:pt idx="150">
                  <c:v>12.142405645714286</c:v>
                </c:pt>
                <c:pt idx="151">
                  <c:v>11.975262778571429</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'13.Caudales'!$N$4:$O$155</c:f>
              <c:multiLvlStrCache>
                <c:ptCount val="15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lvl>
                <c:lvl>
                  <c:pt idx="0">
                    <c:v>2016</c:v>
                  </c:pt>
                  <c:pt idx="52">
                    <c:v>2017</c:v>
                  </c:pt>
                  <c:pt idx="104">
                    <c:v>2018</c:v>
                  </c:pt>
                </c:lvl>
              </c:multiLvlStrCache>
            </c:multiLvlStrRef>
          </c:cat>
          <c:val>
            <c:numRef>
              <c:f>'13.Caudales'!$W$4:$W$155</c:f>
              <c:numCache>
                <c:formatCode>0.0</c:formatCode>
                <c:ptCount val="152"/>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pt idx="113">
                  <c:v>4.7437142644285712</c:v>
                </c:pt>
                <c:pt idx="114">
                  <c:v>3.0879999738571429</c:v>
                </c:pt>
                <c:pt idx="115">
                  <c:v>4.5095714328571432</c:v>
                </c:pt>
                <c:pt idx="116">
                  <c:v>3.3929999999999998</c:v>
                </c:pt>
                <c:pt idx="117">
                  <c:v>1.736</c:v>
                </c:pt>
                <c:pt idx="118">
                  <c:v>1.8612856864285716</c:v>
                </c:pt>
                <c:pt idx="119">
                  <c:v>1.9</c:v>
                </c:pt>
                <c:pt idx="120">
                  <c:v>1.7940000124285713</c:v>
                </c:pt>
                <c:pt idx="121">
                  <c:v>2.3024285860000004</c:v>
                </c:pt>
                <c:pt idx="122">
                  <c:v>1.8057142665714285</c:v>
                </c:pt>
                <c:pt idx="123">
                  <c:v>1.7767143248571429</c:v>
                </c:pt>
                <c:pt idx="124">
                  <c:v>1.8437143055714282</c:v>
                </c:pt>
                <c:pt idx="125">
                  <c:v>1.8770000252857142</c:v>
                </c:pt>
                <c:pt idx="126">
                  <c:v>1.7928571701428571</c:v>
                </c:pt>
                <c:pt idx="127">
                  <c:v>2.0252857377142854</c:v>
                </c:pt>
                <c:pt idx="128">
                  <c:v>2.0514285564285717</c:v>
                </c:pt>
                <c:pt idx="129">
                  <c:v>2.1038571597142854</c:v>
                </c:pt>
                <c:pt idx="130">
                  <c:v>2.0499999999999998</c:v>
                </c:pt>
                <c:pt idx="131">
                  <c:v>2.2505714212857142</c:v>
                </c:pt>
                <c:pt idx="132">
                  <c:v>1.9771428571428571</c:v>
                </c:pt>
                <c:pt idx="133">
                  <c:v>2.2859999964285715</c:v>
                </c:pt>
                <c:pt idx="134">
                  <c:v>2</c:v>
                </c:pt>
                <c:pt idx="135">
                  <c:v>2.0667142697142857</c:v>
                </c:pt>
                <c:pt idx="136">
                  <c:v>2.0499999999999998</c:v>
                </c:pt>
                <c:pt idx="137">
                  <c:v>1.8788571358571429</c:v>
                </c:pt>
                <c:pt idx="138">
                  <c:v>1.88</c:v>
                </c:pt>
                <c:pt idx="139">
                  <c:v>1.8442857142857143</c:v>
                </c:pt>
                <c:pt idx="140">
                  <c:v>1.8114285809999999</c:v>
                </c:pt>
                <c:pt idx="141">
                  <c:v>1.8427142925714282</c:v>
                </c:pt>
                <c:pt idx="142">
                  <c:v>1.64</c:v>
                </c:pt>
                <c:pt idx="143">
                  <c:v>1.8221428395714285</c:v>
                </c:pt>
                <c:pt idx="144">
                  <c:v>1.7041428429739784</c:v>
                </c:pt>
                <c:pt idx="145">
                  <c:v>1.5524285691124997</c:v>
                </c:pt>
                <c:pt idx="146">
                  <c:v>1.585428544453207</c:v>
                </c:pt>
                <c:pt idx="147">
                  <c:v>1.6864285471428571</c:v>
                </c:pt>
                <c:pt idx="148">
                  <c:v>1.7397142818571427</c:v>
                </c:pt>
                <c:pt idx="149">
                  <c:v>1.5</c:v>
                </c:pt>
                <c:pt idx="150">
                  <c:v>1.5</c:v>
                </c:pt>
                <c:pt idx="151">
                  <c:v>1.5</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'13.Caudales'!$Y$4:$Y$155</c:f>
              <c:numCache>
                <c:formatCode>0.0</c:formatCode>
                <c:ptCount val="152"/>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pt idx="113">
                  <c:v>72.30971418</c:v>
                </c:pt>
                <c:pt idx="114">
                  <c:v>119.7894287057143</c:v>
                </c:pt>
                <c:pt idx="115">
                  <c:v>152.80443028571429</c:v>
                </c:pt>
                <c:pt idx="116">
                  <c:v>107.32928468714286</c:v>
                </c:pt>
                <c:pt idx="117">
                  <c:v>80.936570849999995</c:v>
                </c:pt>
                <c:pt idx="118">
                  <c:v>42.693143572857146</c:v>
                </c:pt>
                <c:pt idx="119">
                  <c:v>33.717142651428574</c:v>
                </c:pt>
                <c:pt idx="120">
                  <c:v>27.06</c:v>
                </c:pt>
                <c:pt idx="121">
                  <c:v>22.269714081428571</c:v>
                </c:pt>
                <c:pt idx="122">
                  <c:v>17.565999711428571</c:v>
                </c:pt>
                <c:pt idx="123">
                  <c:v>14.502285821428572</c:v>
                </c:pt>
                <c:pt idx="124">
                  <c:v>12.214999879999999</c:v>
                </c:pt>
                <c:pt idx="125">
                  <c:v>10.894571441428569</c:v>
                </c:pt>
                <c:pt idx="126">
                  <c:v>13.860571451428571</c:v>
                </c:pt>
                <c:pt idx="127">
                  <c:v>13.392856871428572</c:v>
                </c:pt>
                <c:pt idx="128">
                  <c:v>10.749428476857142</c:v>
                </c:pt>
                <c:pt idx="129">
                  <c:v>9.1145714351428584</c:v>
                </c:pt>
                <c:pt idx="130">
                  <c:v>7.6487142698571438</c:v>
                </c:pt>
                <c:pt idx="131">
                  <c:v>7.0544285774285713</c:v>
                </c:pt>
                <c:pt idx="132">
                  <c:v>6.3400000000000007</c:v>
                </c:pt>
                <c:pt idx="133">
                  <c:v>9.4385714285714304</c:v>
                </c:pt>
                <c:pt idx="134">
                  <c:v>8.5770238095238049</c:v>
                </c:pt>
                <c:pt idx="135">
                  <c:v>9.7962856299999999</c:v>
                </c:pt>
                <c:pt idx="136">
                  <c:v>8.7822855541428577</c:v>
                </c:pt>
                <c:pt idx="137">
                  <c:v>11.383714402571428</c:v>
                </c:pt>
                <c:pt idx="138">
                  <c:v>7.88</c:v>
                </c:pt>
                <c:pt idx="139">
                  <c:v>8.0857142857142854</c:v>
                </c:pt>
                <c:pt idx="140">
                  <c:v>8.6452856064285708</c:v>
                </c:pt>
                <c:pt idx="141">
                  <c:v>8.6452856064285708</c:v>
                </c:pt>
                <c:pt idx="142">
                  <c:v>7.4194285528571422</c:v>
                </c:pt>
                <c:pt idx="143">
                  <c:v>9.6005713597142837</c:v>
                </c:pt>
                <c:pt idx="144">
                  <c:v>10.943285942077617</c:v>
                </c:pt>
                <c:pt idx="145">
                  <c:v>17.972571236746628</c:v>
                </c:pt>
                <c:pt idx="146">
                  <c:v>19.552571432931028</c:v>
                </c:pt>
                <c:pt idx="147">
                  <c:v>33.081571032857141</c:v>
                </c:pt>
                <c:pt idx="148">
                  <c:v>39.80185754</c:v>
                </c:pt>
                <c:pt idx="149">
                  <c:v>37.212857142857146</c:v>
                </c:pt>
                <c:pt idx="150">
                  <c:v>35.055428368571434</c:v>
                </c:pt>
                <c:pt idx="151">
                  <c:v>28.370000294285713</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circle"/>
            <c:size val="3"/>
            <c:spPr>
              <a:solidFill>
                <a:schemeClr val="bg1"/>
              </a:solidFill>
              <a:ln w="0">
                <a:solidFill>
                  <a:srgbClr val="002060"/>
                </a:solidFill>
                <a:prstDash val="solid"/>
              </a:ln>
            </c:spPr>
          </c:marker>
          <c:val>
            <c:numRef>
              <c:f>'13.Caudales'!$X$4:$X$155</c:f>
              <c:numCache>
                <c:formatCode>0.0</c:formatCode>
                <c:ptCount val="152"/>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pt idx="113">
                  <c:v>293.69142804285718</c:v>
                </c:pt>
                <c:pt idx="114">
                  <c:v>511.54500034285724</c:v>
                </c:pt>
                <c:pt idx="115">
                  <c:v>433.89143152857145</c:v>
                </c:pt>
                <c:pt idx="116">
                  <c:v>281.79928587142859</c:v>
                </c:pt>
                <c:pt idx="117">
                  <c:v>176.23214502857144</c:v>
                </c:pt>
                <c:pt idx="118">
                  <c:v>130.09</c:v>
                </c:pt>
                <c:pt idx="119">
                  <c:v>96.9</c:v>
                </c:pt>
                <c:pt idx="120">
                  <c:v>89.59</c:v>
                </c:pt>
                <c:pt idx="121">
                  <c:v>89.602142331428567</c:v>
                </c:pt>
                <c:pt idx="122">
                  <c:v>75.568572998571426</c:v>
                </c:pt>
                <c:pt idx="123">
                  <c:v>62.208570752857149</c:v>
                </c:pt>
                <c:pt idx="124">
                  <c:v>54.38714218285714</c:v>
                </c:pt>
                <c:pt idx="125">
                  <c:v>48.837857382857138</c:v>
                </c:pt>
                <c:pt idx="126">
                  <c:v>58.175000328571436</c:v>
                </c:pt>
                <c:pt idx="127">
                  <c:v>61.988572801428582</c:v>
                </c:pt>
                <c:pt idx="128">
                  <c:v>51.970714024285719</c:v>
                </c:pt>
                <c:pt idx="129">
                  <c:v>44.390714371428579</c:v>
                </c:pt>
                <c:pt idx="130">
                  <c:v>39.173571994285716</c:v>
                </c:pt>
                <c:pt idx="131">
                  <c:v>36.999285560000011</c:v>
                </c:pt>
                <c:pt idx="132">
                  <c:v>38.677142857142861</c:v>
                </c:pt>
                <c:pt idx="133">
                  <c:v>56.166428702857139</c:v>
                </c:pt>
                <c:pt idx="134">
                  <c:v>50.215000000000003</c:v>
                </c:pt>
                <c:pt idx="135">
                  <c:v>50.460713522857141</c:v>
                </c:pt>
                <c:pt idx="136">
                  <c:v>44.64</c:v>
                </c:pt>
                <c:pt idx="137">
                  <c:v>35.627857751428571</c:v>
                </c:pt>
                <c:pt idx="138">
                  <c:v>32.979999999999997</c:v>
                </c:pt>
                <c:pt idx="139">
                  <c:v>31.20428571428571</c:v>
                </c:pt>
                <c:pt idx="140">
                  <c:v>29.614285605714283</c:v>
                </c:pt>
                <c:pt idx="141">
                  <c:v>30.912857054285716</c:v>
                </c:pt>
                <c:pt idx="142">
                  <c:v>37.200000000000003</c:v>
                </c:pt>
                <c:pt idx="143">
                  <c:v>42.197143011428572</c:v>
                </c:pt>
                <c:pt idx="144">
                  <c:v>49.475714547293492</c:v>
                </c:pt>
                <c:pt idx="145">
                  <c:v>72.350713457379968</c:v>
                </c:pt>
                <c:pt idx="146">
                  <c:v>82.484284537179079</c:v>
                </c:pt>
                <c:pt idx="147">
                  <c:v>110.40928649571428</c:v>
                </c:pt>
                <c:pt idx="148">
                  <c:v>114.14357212285714</c:v>
                </c:pt>
                <c:pt idx="149">
                  <c:v>93.457142857142841</c:v>
                </c:pt>
                <c:pt idx="150">
                  <c:v>104.10500007571429</c:v>
                </c:pt>
                <c:pt idx="151">
                  <c:v>91.569999695714287</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91419763301439938"/>
              <c:y val="0.92770168283747612"/>
            </c:manualLayout>
          </c:layout>
          <c:overlay val="0"/>
        </c:title>
        <c:numFmt formatCode="General" sourceLinked="1"/>
        <c:majorTickMark val="out"/>
        <c:minorTickMark val="none"/>
        <c:tickLblPos val="nextTo"/>
        <c:crossAx val="351623424"/>
        <c:crosses val="autoZero"/>
        <c:auto val="1"/>
        <c:lblAlgn val="ctr"/>
        <c:lblOffset val="100"/>
        <c:tickLblSkip val="5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0.16908948927484632"/>
          <c:y val="0.15512966001237669"/>
          <c:w val="0.6785949544844444"/>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Setiembre 2018
INFSGI-MES-09-2018
11/10/2018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8.4912949056278375</c:v>
                </c:pt>
                <c:pt idx="1">
                  <c:v>8.0889646673155244</c:v>
                </c:pt>
                <c:pt idx="2">
                  <c:v>7.9658905371164312</c:v>
                </c:pt>
                <c:pt idx="3">
                  <c:v>7.9199659557953686</c:v>
                </c:pt>
                <c:pt idx="4">
                  <c:v>7.8608154395821099</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INDEPENDENCIA 220</c:v>
                </c:pt>
                <c:pt idx="1">
                  <c:v>SAN JUAN 220</c:v>
                </c:pt>
                <c:pt idx="2">
                  <c:v>SANTA ROSA 220</c:v>
                </c:pt>
                <c:pt idx="3">
                  <c:v>CHAVARRIA 220</c:v>
                </c:pt>
                <c:pt idx="4">
                  <c:v>CARABAYLLO 220</c:v>
                </c:pt>
                <c:pt idx="5">
                  <c:v>POMACOCHA 220</c:v>
                </c:pt>
                <c:pt idx="6">
                  <c:v>OROYA NUEVA 50</c:v>
                </c:pt>
              </c:strCache>
            </c:strRef>
          </c:cat>
          <c:val>
            <c:numRef>
              <c:f>'14. CMg'!$C$27:$I$27</c:f>
              <c:numCache>
                <c:formatCode>0.00</c:formatCode>
                <c:ptCount val="7"/>
                <c:pt idx="0">
                  <c:v>7.9771052261975193</c:v>
                </c:pt>
                <c:pt idx="1">
                  <c:v>7.8911449567563494</c:v>
                </c:pt>
                <c:pt idx="2">
                  <c:v>7.8661501443507831</c:v>
                </c:pt>
                <c:pt idx="3">
                  <c:v>7.8524233113213606</c:v>
                </c:pt>
                <c:pt idx="4">
                  <c:v>7.8247042223125662</c:v>
                </c:pt>
                <c:pt idx="5">
                  <c:v>7.4391933317317021</c:v>
                </c:pt>
                <c:pt idx="6">
                  <c:v>7.3072033461462818</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8.3226035276627925</c:v>
                </c:pt>
                <c:pt idx="1">
                  <c:v>8.0658638749260589</c:v>
                </c:pt>
                <c:pt idx="2">
                  <c:v>8.0476168734394449</c:v>
                </c:pt>
                <c:pt idx="3">
                  <c:v>8.0216952068549361</c:v>
                </c:pt>
                <c:pt idx="4">
                  <c:v>7.7846175017658679</c:v>
                </c:pt>
                <c:pt idx="5">
                  <c:v>7.7244109971499588</c:v>
                </c:pt>
                <c:pt idx="6">
                  <c:v>7.0712016437101779</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5913179272011722E-2"/>
          <c:y val="0.1175050040415628"/>
          <c:w val="0.93112961596945032"/>
          <c:h val="0.79909868940686513"/>
        </c:manualLayout>
      </c:layout>
      <c:barChart>
        <c:barDir val="col"/>
        <c:grouping val="clustered"/>
        <c:varyColors val="0"/>
        <c:ser>
          <c:idx val="2"/>
          <c:order val="0"/>
          <c:tx>
            <c:strRef>
              <c:f>'16. Congestiones'!$F$6</c:f>
              <c:strCache>
                <c:ptCount val="1"/>
                <c:pt idx="0">
                  <c:v>NOVIEMBRE
 2016</c:v>
                </c:pt>
              </c:strCache>
            </c:strRef>
          </c:tx>
          <c:spPr>
            <a:solidFill>
              <a:schemeClr val="accent6"/>
            </a:solidFill>
          </c:spPr>
          <c:invertIfNegative val="0"/>
          <c:cat>
            <c:strRef>
              <c:f>'16. Congestiones'!$C$7:$C$18</c:f>
              <c:strCache>
                <c:ptCount val="12"/>
                <c:pt idx="0">
                  <c:v>ENLACE CENTRO - SUR</c:v>
                </c:pt>
                <c:pt idx="1">
                  <c:v>MACHUPICCHU - QUENCORO</c:v>
                </c:pt>
                <c:pt idx="2">
                  <c:v>SAN JUAN - LOS INDUSTRIALES</c:v>
                </c:pt>
                <c:pt idx="3">
                  <c:v>HUANZA-CARABAYLLO</c:v>
                </c:pt>
                <c:pt idx="4">
                  <c:v>CAMPO ARMIÑO - HUANCAVELICA</c:v>
                </c:pt>
                <c:pt idx="5">
                  <c:v>POMACOCHA - SAN JUAN</c:v>
                </c:pt>
                <c:pt idx="6">
                  <c:v>CARHUAMAYO - OROYA NUEVA</c:v>
                </c:pt>
                <c:pt idx="7">
                  <c:v>PARAGSHA II - CONOCOCHA</c:v>
                </c:pt>
                <c:pt idx="8">
                  <c:v>MARCONA - SAN NICOLÁS</c:v>
                </c:pt>
                <c:pt idx="9">
                  <c:v>INDEPENDENCIA</c:v>
                </c:pt>
                <c:pt idx="10">
                  <c:v>PARAGSHA 2</c:v>
                </c:pt>
                <c:pt idx="11">
                  <c:v>MARCONA</c:v>
                </c:pt>
              </c:strCache>
            </c:strRef>
          </c:cat>
          <c:val>
            <c:numRef>
              <c:f>'16. Congestiones'!$F$7:$F$18</c:f>
              <c:numCache>
                <c:formatCode>#,##0.00</c:formatCode>
                <c:ptCount val="12"/>
                <c:pt idx="0">
                  <c:v>497.03333333333319</c:v>
                </c:pt>
                <c:pt idx="2">
                  <c:v>10.816666666666666</c:v>
                </c:pt>
                <c:pt idx="8">
                  <c:v>2.1499999999999977</c:v>
                </c:pt>
                <c:pt idx="10">
                  <c:v>20.650000000000002</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NOVIEMBRE
 2017</c:v>
                </c:pt>
              </c:strCache>
            </c:strRef>
          </c:tx>
          <c:invertIfNegative val="0"/>
          <c:cat>
            <c:strRef>
              <c:f>'16. Congestiones'!$C$7:$C$18</c:f>
              <c:strCache>
                <c:ptCount val="12"/>
                <c:pt idx="0">
                  <c:v>ENLACE CENTRO - SUR</c:v>
                </c:pt>
                <c:pt idx="1">
                  <c:v>MACHUPICCHU - QUENCORO</c:v>
                </c:pt>
                <c:pt idx="2">
                  <c:v>SAN JUAN - LOS INDUSTRIALES</c:v>
                </c:pt>
                <c:pt idx="3">
                  <c:v>HUANZA-CARABAYLLO</c:v>
                </c:pt>
                <c:pt idx="4">
                  <c:v>CAMPO ARMIÑO - HUANCAVELICA</c:v>
                </c:pt>
                <c:pt idx="5">
                  <c:v>POMACOCHA - SAN JUAN</c:v>
                </c:pt>
                <c:pt idx="6">
                  <c:v>CARHUAMAYO - OROYA NUEVA</c:v>
                </c:pt>
                <c:pt idx="7">
                  <c:v>PARAGSHA II - CONOCOCHA</c:v>
                </c:pt>
                <c:pt idx="8">
                  <c:v>MARCONA - SAN NICOLÁS</c:v>
                </c:pt>
                <c:pt idx="9">
                  <c:v>INDEPENDENCIA</c:v>
                </c:pt>
                <c:pt idx="10">
                  <c:v>PARAGSHA 2</c:v>
                </c:pt>
                <c:pt idx="11">
                  <c:v>MARCONA</c:v>
                </c:pt>
              </c:strCache>
            </c:strRef>
          </c:cat>
          <c:val>
            <c:numRef>
              <c:f>'16. Congestiones'!$E$7:$E$18</c:f>
              <c:numCache>
                <c:formatCode>#,##0.00</c:formatCode>
                <c:ptCount val="12"/>
                <c:pt idx="0">
                  <c:v>1.1500000000000012</c:v>
                </c:pt>
                <c:pt idx="1">
                  <c:v>4.4333333333333336</c:v>
                </c:pt>
                <c:pt idx="11">
                  <c:v>4.5666666666666647</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NOVIEMBRE
 2018</c:v>
                </c:pt>
              </c:strCache>
            </c:strRef>
          </c:tx>
          <c:invertIfNegative val="0"/>
          <c:cat>
            <c:strRef>
              <c:f>'16. Congestiones'!$C$7:$C$18</c:f>
              <c:strCache>
                <c:ptCount val="12"/>
                <c:pt idx="0">
                  <c:v>ENLACE CENTRO - SUR</c:v>
                </c:pt>
                <c:pt idx="1">
                  <c:v>MACHUPICCHU - QUENCORO</c:v>
                </c:pt>
                <c:pt idx="2">
                  <c:v>SAN JUAN - LOS INDUSTRIALES</c:v>
                </c:pt>
                <c:pt idx="3">
                  <c:v>HUANZA-CARABAYLLO</c:v>
                </c:pt>
                <c:pt idx="4">
                  <c:v>CAMPO ARMIÑO - HUANCAVELICA</c:v>
                </c:pt>
                <c:pt idx="5">
                  <c:v>POMACOCHA - SAN JUAN</c:v>
                </c:pt>
                <c:pt idx="6">
                  <c:v>CARHUAMAYO - OROYA NUEVA</c:v>
                </c:pt>
                <c:pt idx="7">
                  <c:v>PARAGSHA II - CONOCOCHA</c:v>
                </c:pt>
                <c:pt idx="8">
                  <c:v>MARCONA - SAN NICOLÁS</c:v>
                </c:pt>
                <c:pt idx="9">
                  <c:v>INDEPENDENCIA</c:v>
                </c:pt>
                <c:pt idx="10">
                  <c:v>PARAGSHA 2</c:v>
                </c:pt>
                <c:pt idx="11">
                  <c:v>MARCONA</c:v>
                </c:pt>
              </c:strCache>
            </c:strRef>
          </c:cat>
          <c:val>
            <c:numRef>
              <c:f>'16. Congestiones'!$D$7:$D$18</c:f>
              <c:numCache>
                <c:formatCode>#,##0.00</c:formatCode>
                <c:ptCount val="12"/>
                <c:pt idx="3">
                  <c:v>2.2666666666666679</c:v>
                </c:pt>
                <c:pt idx="4">
                  <c:v>19.283333333333331</c:v>
                </c:pt>
                <c:pt idx="5">
                  <c:v>102.2</c:v>
                </c:pt>
                <c:pt idx="6">
                  <c:v>2.4333333333333336</c:v>
                </c:pt>
                <c:pt idx="7">
                  <c:v>3.0000000000000013</c:v>
                </c:pt>
                <c:pt idx="8">
                  <c:v>18.966666666666669</c:v>
                </c:pt>
                <c:pt idx="9">
                  <c:v>13.3</c:v>
                </c:pt>
                <c:pt idx="11">
                  <c:v>7.4833333333333343</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3.9859184398062441E-3"/>
              <c:y val="6.277616991279529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5906788488835297"/>
          <c:y val="1.7497032427713666E-2"/>
          <c:w val="0.6652715560880558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Agosto 2018
INFSGI-MES-08-2018
07/08/2018
Versión: 01</c:oddHeader>
    </c:headerFooter>
    <c:pageMargins b="0.75" l="0.7" r="0.7" t="0.75" header="0.3" footer="0.3"/>
    <c:pageSetup orientation="portrait"/>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59459538747166"/>
          <c:y val="0.12872505532273043"/>
          <c:w val="0.57525123234360975"/>
          <c:h val="0.80570103107869762"/>
        </c:manualLayout>
      </c:layout>
      <c:pieChart>
        <c:varyColors val="1"/>
        <c:ser>
          <c:idx val="0"/>
          <c:order val="0"/>
          <c:explosion val="10"/>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plosion val="9"/>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5.290817153584286E-2"/>
                  <c:y val="-6.7116805378296271E-2"/>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3284693861543531"/>
                      <c:h val="0.13577546691592818"/>
                    </c:manualLayout>
                  </c15:layout>
                </c:ext>
                <c:ext xmlns:c16="http://schemas.microsoft.com/office/drawing/2014/chart" uri="{C3380CC4-5D6E-409C-BE32-E72D297353CC}">
                  <c16:uniqueId val="{00000001-E0CC-4AD3-904F-2124A98CD904}"/>
                </c:ext>
              </c:extLst>
            </c:dLbl>
            <c:dLbl>
              <c:idx val="1"/>
              <c:layout>
                <c:manualLayout>
                  <c:x val="0.18638870441738087"/>
                  <c:y val="4.9447250633639521E-2"/>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170500478464"/>
                      <c:h val="0.13577546691592818"/>
                    </c:manualLayout>
                  </c15:layout>
                </c:ext>
                <c:ext xmlns:c16="http://schemas.microsoft.com/office/drawing/2014/chart" uri="{C3380CC4-5D6E-409C-BE32-E72D297353CC}">
                  <c16:uniqueId val="{00000003-E0CC-4AD3-904F-2124A98CD904}"/>
                </c:ext>
              </c:extLst>
            </c:dLbl>
            <c:dLbl>
              <c:idx val="2"/>
              <c:layout>
                <c:manualLayout>
                  <c:x val="0.55669666434842635"/>
                  <c:y val="-0.58428978447268609"/>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5310191019520281"/>
                      <c:h val="0.11294646869551149"/>
                    </c:manualLayout>
                  </c15:layout>
                </c:ext>
                <c:ext xmlns:c16="http://schemas.microsoft.com/office/drawing/2014/chart" uri="{C3380CC4-5D6E-409C-BE32-E72D297353CC}">
                  <c16:uniqueId val="{00000004-E0CC-4AD3-904F-2124A98CD904}"/>
                </c:ext>
              </c:extLst>
            </c:dLbl>
            <c:dLbl>
              <c:idx val="3"/>
              <c:layout>
                <c:manualLayout>
                  <c:x val="-8.4292439921842183E-2"/>
                  <c:y val="-4.3706296848879327E-2"/>
                </c:manualLayout>
              </c:layout>
              <c:numFmt formatCode="General" sourceLinked="0"/>
              <c:spPr>
                <a:noFill/>
                <a:ln>
                  <a:noFill/>
                </a:ln>
                <a:effectLst/>
              </c:spPr>
              <c:txPr>
                <a:bodyPr wrap="square" lIns="38100" tIns="19050" rIns="38100" bIns="19050" anchor="ctr">
                  <a:noAutofit/>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325113166733774"/>
                      <c:h val="0.15450648019988855"/>
                    </c:manualLayout>
                  </c15:layout>
                </c:ext>
                <c:ext xmlns:c16="http://schemas.microsoft.com/office/drawing/2014/chart" uri="{C3380CC4-5D6E-409C-BE32-E72D297353CC}">
                  <c16:uniqueId val="{00000005-E0CC-4AD3-904F-2124A98CD904}"/>
                </c:ext>
              </c:extLst>
            </c:dLbl>
            <c:dLbl>
              <c:idx val="4"/>
              <c:layout>
                <c:manualLayout>
                  <c:x val="0.10478490041153124"/>
                  <c:y val="-0.23225000449389732"/>
                </c:manualLayout>
              </c:layout>
              <c:numFmt formatCode="General" sourceLinked="0"/>
              <c:spPr>
                <a:noFill/>
                <a:ln>
                  <a:noFill/>
                </a:ln>
                <a:effectLst/>
              </c:spPr>
              <c:txPr>
                <a:bodyPr wrap="square" lIns="38100" tIns="19050" rIns="38100" bIns="19050" anchor="ctr">
                  <a:noAutofit/>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4450289431439"/>
                      <c:h val="0.11294646869551149"/>
                    </c:manualLayout>
                  </c15:layout>
                </c:ext>
                <c:ext xmlns:c16="http://schemas.microsoft.com/office/drawing/2014/chart" uri="{C3380CC4-5D6E-409C-BE32-E72D297353CC}">
                  <c16:uniqueId val="{00000006-E0CC-4AD3-904F-2124A98CD904}"/>
                </c:ext>
              </c:extLst>
            </c:dLbl>
            <c:dLbl>
              <c:idx val="5"/>
              <c:layout>
                <c:manualLayout>
                  <c:x val="0.21966547617180079"/>
                  <c:y val="0.74630556703995976"/>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756776495482918"/>
                      <c:h val="0.14718996602613652"/>
                    </c:manualLayout>
                  </c15:layout>
                </c:ext>
                <c:ext xmlns:c16="http://schemas.microsoft.com/office/drawing/2014/chart" uri="{C3380CC4-5D6E-409C-BE32-E72D297353CC}">
                  <c16:uniqueId val="{00000007-E0CC-4AD3-904F-2124A98CD904}"/>
                </c:ext>
              </c:extLst>
            </c:dLbl>
            <c:dLbl>
              <c:idx val="6"/>
              <c:layout>
                <c:manualLayout>
                  <c:x val="0.34081423399586191"/>
                  <c:y val="0.75744773597454662"/>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2913949706385269"/>
                      <c:h val="0.12436096780571983"/>
                    </c:manualLayout>
                  </c15:layout>
                </c:ext>
                <c:ext xmlns:c16="http://schemas.microsoft.com/office/drawing/2014/chart" uri="{C3380CC4-5D6E-409C-BE32-E72D297353CC}">
                  <c16:uniqueId val="{00000008-E0CC-4AD3-904F-2124A98CD904}"/>
                </c:ext>
              </c:extLst>
            </c:dLbl>
            <c:numFmt formatCode="General" sourceLinked="0"/>
            <c:spPr>
              <a:noFill/>
              <a:ln>
                <a:noFill/>
              </a:ln>
              <a:effectLst/>
            </c:spPr>
            <c:txPr>
              <a:bodyPr wrap="square" lIns="38100" tIns="19050" rIns="38100" bIns="19050" anchor="ctr">
                <a:spAutoFit/>
              </a:bodyPr>
              <a:lstStyle/>
              <a:p>
                <a:pPr>
                  <a:defRPr sz="600"/>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Eventos'!$B$12:$H$12</c:f>
              <c:numCache>
                <c:formatCode>General</c:formatCode>
                <c:ptCount val="7"/>
                <c:pt idx="0">
                  <c:v>41</c:v>
                </c:pt>
                <c:pt idx="1">
                  <c:v>1</c:v>
                </c:pt>
                <c:pt idx="2">
                  <c:v>0</c:v>
                </c:pt>
                <c:pt idx="3">
                  <c:v>3</c:v>
                </c:pt>
                <c:pt idx="4">
                  <c:v>26</c:v>
                </c:pt>
                <c:pt idx="5">
                  <c:v>0</c:v>
                </c:pt>
                <c:pt idx="6">
                  <c:v>0</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767046320672438"/>
          <c:y val="0.15411433058476062"/>
          <c:w val="0.85404588316134722"/>
          <c:h val="0.4926465220374901"/>
        </c:manualLayout>
      </c:layout>
      <c:barChart>
        <c:barDir val="col"/>
        <c:grouping val="stacked"/>
        <c:varyColors val="0"/>
        <c:ser>
          <c:idx val="0"/>
          <c:order val="0"/>
          <c:tx>
            <c:strRef>
              <c:f>'17. Eventos'!$B$6</c:f>
              <c:strCache>
                <c:ptCount val="1"/>
                <c:pt idx="0">
                  <c:v>FNA</c:v>
                </c:pt>
              </c:strCache>
            </c:strRef>
          </c:tx>
          <c:spPr>
            <a:solidFill>
              <a:srgbClr val="6DA6D9"/>
            </a:solidFill>
            <a:effectLst>
              <a:outerShdw blurRad="50800" dist="50800" dir="5400000" algn="ctr" rotWithShape="0">
                <a:srgbClr val="6DA6D9"/>
              </a:outerShdw>
            </a:effectLst>
          </c:spPr>
          <c:invertIfNegative val="0"/>
          <c:cat>
            <c:strRef>
              <c:f>'17. Eventos'!$A$7:$A$11</c:f>
              <c:strCache>
                <c:ptCount val="5"/>
                <c:pt idx="0">
                  <c:v>LINEA DE TRANSMISION</c:v>
                </c:pt>
                <c:pt idx="1">
                  <c:v>BARRA</c:v>
                </c:pt>
                <c:pt idx="2">
                  <c:v>CELDA</c:v>
                </c:pt>
                <c:pt idx="3">
                  <c:v>CENTRAL HIDROELÉCTRICA</c:v>
                </c:pt>
                <c:pt idx="4">
                  <c:v>TRANSFORMADOR 2D</c:v>
                </c:pt>
              </c:strCache>
            </c:strRef>
          </c:cat>
          <c:val>
            <c:numRef>
              <c:f>'17. Eventos'!$B$7:$B$11</c:f>
              <c:numCache>
                <c:formatCode>General</c:formatCode>
                <c:ptCount val="5"/>
                <c:pt idx="0">
                  <c:v>39</c:v>
                </c:pt>
                <c:pt idx="4">
                  <c:v>2</c:v>
                </c:pt>
              </c:numCache>
            </c:numRef>
          </c:val>
          <c:extLst>
            <c:ext xmlns:c16="http://schemas.microsoft.com/office/drawing/2014/chart" uri="{C3380CC4-5D6E-409C-BE32-E72D297353CC}">
              <c16:uniqueId val="{00000000-3A39-4F5B-963C-EC345192568E}"/>
            </c:ext>
          </c:extLst>
        </c:ser>
        <c:ser>
          <c:idx val="1"/>
          <c:order val="1"/>
          <c:tx>
            <c:strRef>
              <c:f>'17. Eventos'!$C$6</c:f>
              <c:strCache>
                <c:ptCount val="1"/>
                <c:pt idx="0">
                  <c:v>FEC</c:v>
                </c:pt>
              </c:strCache>
            </c:strRef>
          </c:tx>
          <c:invertIfNegative val="0"/>
          <c:cat>
            <c:strRef>
              <c:f>'17. Eventos'!$A$7:$A$11</c:f>
              <c:strCache>
                <c:ptCount val="5"/>
                <c:pt idx="0">
                  <c:v>LINEA DE TRANSMISION</c:v>
                </c:pt>
                <c:pt idx="1">
                  <c:v>BARRA</c:v>
                </c:pt>
                <c:pt idx="2">
                  <c:v>CELDA</c:v>
                </c:pt>
                <c:pt idx="3">
                  <c:v>CENTRAL HIDROELÉCTRICA</c:v>
                </c:pt>
                <c:pt idx="4">
                  <c:v>TRANSFORMADOR 2D</c:v>
                </c:pt>
              </c:strCache>
            </c:strRef>
          </c:cat>
          <c:val>
            <c:numRef>
              <c:f>'17. Eventos'!$C$7:$C$11</c:f>
              <c:numCache>
                <c:formatCode>General</c:formatCode>
                <c:ptCount val="5"/>
                <c:pt idx="0">
                  <c:v>1</c:v>
                </c:pt>
              </c:numCache>
            </c:numRef>
          </c:val>
          <c:extLst>
            <c:ext xmlns:c16="http://schemas.microsoft.com/office/drawing/2014/chart" uri="{C3380CC4-5D6E-409C-BE32-E72D297353CC}">
              <c16:uniqueId val="{00000001-3A39-4F5B-963C-EC345192568E}"/>
            </c:ext>
          </c:extLst>
        </c:ser>
        <c:ser>
          <c:idx val="2"/>
          <c:order val="2"/>
          <c:tx>
            <c:strRef>
              <c:f>'17. Eventos'!$D$6</c:f>
              <c:strCache>
                <c:ptCount val="1"/>
                <c:pt idx="0">
                  <c:v>EXT</c:v>
                </c:pt>
              </c:strCache>
            </c:strRef>
          </c:tx>
          <c:spPr>
            <a:solidFill>
              <a:srgbClr val="FF0000"/>
            </a:solidFill>
          </c:spPr>
          <c:invertIfNegative val="0"/>
          <c:cat>
            <c:strRef>
              <c:f>'17. Eventos'!$A$7:$A$11</c:f>
              <c:strCache>
                <c:ptCount val="5"/>
                <c:pt idx="0">
                  <c:v>LINEA DE TRANSMISION</c:v>
                </c:pt>
                <c:pt idx="1">
                  <c:v>BARRA</c:v>
                </c:pt>
                <c:pt idx="2">
                  <c:v>CELDA</c:v>
                </c:pt>
                <c:pt idx="3">
                  <c:v>CENTRAL HIDROELÉCTRICA</c:v>
                </c:pt>
                <c:pt idx="4">
                  <c:v>TRANSFORMADOR 2D</c:v>
                </c:pt>
              </c:strCache>
            </c:strRef>
          </c:cat>
          <c:val>
            <c:numRef>
              <c:f>'17. Eventos'!$D$7:$D$11</c:f>
              <c:numCache>
                <c:formatCode>General</c:formatCode>
                <c:ptCount val="5"/>
              </c:numCache>
            </c:numRef>
          </c:val>
          <c:extLst>
            <c:ext xmlns:c16="http://schemas.microsoft.com/office/drawing/2014/chart" uri="{C3380CC4-5D6E-409C-BE32-E72D297353CC}">
              <c16:uniqueId val="{00000002-3A39-4F5B-963C-EC345192568E}"/>
            </c:ext>
          </c:extLst>
        </c:ser>
        <c:ser>
          <c:idx val="3"/>
          <c:order val="3"/>
          <c:tx>
            <c:strRef>
              <c:f>'17. Eventos'!$E$6</c:f>
              <c:strCache>
                <c:ptCount val="1"/>
                <c:pt idx="0">
                  <c:v>OTR</c:v>
                </c:pt>
              </c:strCache>
            </c:strRef>
          </c:tx>
          <c:invertIfNegative val="0"/>
          <c:cat>
            <c:strRef>
              <c:f>'17. Eventos'!$A$7:$A$11</c:f>
              <c:strCache>
                <c:ptCount val="5"/>
                <c:pt idx="0">
                  <c:v>LINEA DE TRANSMISION</c:v>
                </c:pt>
                <c:pt idx="1">
                  <c:v>BARRA</c:v>
                </c:pt>
                <c:pt idx="2">
                  <c:v>CELDA</c:v>
                </c:pt>
                <c:pt idx="3">
                  <c:v>CENTRAL HIDROELÉCTRICA</c:v>
                </c:pt>
                <c:pt idx="4">
                  <c:v>TRANSFORMADOR 2D</c:v>
                </c:pt>
              </c:strCache>
            </c:strRef>
          </c:cat>
          <c:val>
            <c:numRef>
              <c:f>'17. Eventos'!$E$7:$E$11</c:f>
              <c:numCache>
                <c:formatCode>General</c:formatCode>
                <c:ptCount val="5"/>
                <c:pt idx="0">
                  <c:v>3</c:v>
                </c:pt>
              </c:numCache>
            </c:numRef>
          </c:val>
          <c:extLst>
            <c:ext xmlns:c16="http://schemas.microsoft.com/office/drawing/2014/chart" uri="{C3380CC4-5D6E-409C-BE32-E72D297353CC}">
              <c16:uniqueId val="{00000003-3A39-4F5B-963C-EC345192568E}"/>
            </c:ext>
          </c:extLst>
        </c:ser>
        <c:ser>
          <c:idx val="4"/>
          <c:order val="4"/>
          <c:tx>
            <c:strRef>
              <c:f>'17. Eventos'!$F$6</c:f>
              <c:strCache>
                <c:ptCount val="1"/>
                <c:pt idx="0">
                  <c:v>FNI</c:v>
                </c:pt>
              </c:strCache>
            </c:strRef>
          </c:tx>
          <c:invertIfNegative val="0"/>
          <c:cat>
            <c:strRef>
              <c:f>'17. Eventos'!$A$7:$A$11</c:f>
              <c:strCache>
                <c:ptCount val="5"/>
                <c:pt idx="0">
                  <c:v>LINEA DE TRANSMISION</c:v>
                </c:pt>
                <c:pt idx="1">
                  <c:v>BARRA</c:v>
                </c:pt>
                <c:pt idx="2">
                  <c:v>CELDA</c:v>
                </c:pt>
                <c:pt idx="3">
                  <c:v>CENTRAL HIDROELÉCTRICA</c:v>
                </c:pt>
                <c:pt idx="4">
                  <c:v>TRANSFORMADOR 2D</c:v>
                </c:pt>
              </c:strCache>
            </c:strRef>
          </c:cat>
          <c:val>
            <c:numRef>
              <c:f>'17. Eventos'!$F$7:$F$11</c:f>
              <c:numCache>
                <c:formatCode>General</c:formatCode>
                <c:ptCount val="5"/>
                <c:pt idx="0">
                  <c:v>18</c:v>
                </c:pt>
                <c:pt idx="1">
                  <c:v>3</c:v>
                </c:pt>
                <c:pt idx="2">
                  <c:v>2</c:v>
                </c:pt>
                <c:pt idx="3">
                  <c:v>3</c:v>
                </c:pt>
              </c:numCache>
            </c:numRef>
          </c:val>
          <c:extLst>
            <c:ext xmlns:c16="http://schemas.microsoft.com/office/drawing/2014/chart" uri="{C3380CC4-5D6E-409C-BE32-E72D297353CC}">
              <c16:uniqueId val="{00000004-3A39-4F5B-963C-EC345192568E}"/>
            </c:ext>
          </c:extLst>
        </c:ser>
        <c:ser>
          <c:idx val="5"/>
          <c:order val="5"/>
          <c:tx>
            <c:strRef>
              <c:f>'17. Eventos'!$G$6</c:f>
              <c:strCache>
                <c:ptCount val="1"/>
                <c:pt idx="0">
                  <c:v>FEP</c:v>
                </c:pt>
              </c:strCache>
            </c:strRef>
          </c:tx>
          <c:invertIfNegative val="0"/>
          <c:cat>
            <c:strRef>
              <c:f>'17. Eventos'!$A$7:$A$11</c:f>
              <c:strCache>
                <c:ptCount val="5"/>
                <c:pt idx="0">
                  <c:v>LINEA DE TRANSMISION</c:v>
                </c:pt>
                <c:pt idx="1">
                  <c:v>BARRA</c:v>
                </c:pt>
                <c:pt idx="2">
                  <c:v>CELDA</c:v>
                </c:pt>
                <c:pt idx="3">
                  <c:v>CENTRAL HIDROELÉCTRICA</c:v>
                </c:pt>
                <c:pt idx="4">
                  <c:v>TRANSFORMADOR 2D</c:v>
                </c:pt>
              </c:strCache>
            </c:strRef>
          </c:cat>
          <c:val>
            <c:numRef>
              <c:f>'17. Eventos'!$G$7:$G$11</c:f>
              <c:numCache>
                <c:formatCode>General</c:formatCode>
                <c:ptCount val="5"/>
              </c:numCache>
            </c:numRef>
          </c:val>
          <c:extLst>
            <c:ext xmlns:c16="http://schemas.microsoft.com/office/drawing/2014/chart" uri="{C3380CC4-5D6E-409C-BE32-E72D297353CC}">
              <c16:uniqueId val="{00000005-3A39-4F5B-963C-EC345192568E}"/>
            </c:ext>
          </c:extLst>
        </c:ser>
        <c:ser>
          <c:idx val="6"/>
          <c:order val="6"/>
          <c:tx>
            <c:strRef>
              <c:f>'17. Eventos'!$H$6</c:f>
              <c:strCache>
                <c:ptCount val="1"/>
                <c:pt idx="0">
                  <c:v>FHU</c:v>
                </c:pt>
              </c:strCache>
            </c:strRef>
          </c:tx>
          <c:invertIfNegative val="0"/>
          <c:cat>
            <c:strRef>
              <c:f>'17. Eventos'!$A$7:$A$11</c:f>
              <c:strCache>
                <c:ptCount val="5"/>
                <c:pt idx="0">
                  <c:v>LINEA DE TRANSMISION</c:v>
                </c:pt>
                <c:pt idx="1">
                  <c:v>BARRA</c:v>
                </c:pt>
                <c:pt idx="2">
                  <c:v>CELDA</c:v>
                </c:pt>
                <c:pt idx="3">
                  <c:v>CENTRAL HIDROELÉCTRICA</c:v>
                </c:pt>
                <c:pt idx="4">
                  <c:v>TRANSFORMADOR 2D</c:v>
                </c:pt>
              </c:strCache>
            </c:strRef>
          </c:cat>
          <c:val>
            <c:numRef>
              <c:f>'17. Eventos'!$H$7:$H$11</c:f>
              <c:numCache>
                <c:formatCode>General</c:formatCode>
                <c:ptCount val="5"/>
              </c:numCache>
            </c:numRef>
          </c:val>
          <c:extLst>
            <c:ext xmlns:c16="http://schemas.microsoft.com/office/drawing/2014/chart" uri="{C3380CC4-5D6E-409C-BE32-E72D297353CC}">
              <c16:uniqueId val="{00000006-3A39-4F5B-963C-EC345192568E}"/>
            </c:ext>
          </c:extLst>
        </c:ser>
        <c:dLbls>
          <c:showLegendKey val="0"/>
          <c:showVal val="0"/>
          <c:showCatName val="0"/>
          <c:showSerName val="0"/>
          <c:showPercent val="0"/>
          <c:showBubbleSize val="0"/>
        </c:dLbls>
        <c:gapWidth val="150"/>
        <c:overlap val="100"/>
        <c:axId val="352867840"/>
        <c:axId val="352869376"/>
      </c:barChart>
      <c:catAx>
        <c:axId val="352867840"/>
        <c:scaling>
          <c:orientation val="minMax"/>
        </c:scaling>
        <c:delete val="0"/>
        <c:axPos val="b"/>
        <c:numFmt formatCode="General" sourceLinked="0"/>
        <c:majorTickMark val="out"/>
        <c:minorTickMark val="none"/>
        <c:tickLblPos val="nextTo"/>
        <c:txPr>
          <a:bodyPr/>
          <a:lstStyle/>
          <a:p>
            <a:pPr>
              <a:defRPr sz="500"/>
            </a:pPr>
            <a:endParaRPr lang="es-PE"/>
          </a:p>
        </c:txPr>
        <c:crossAx val="352869376"/>
        <c:crosses val="autoZero"/>
        <c:auto val="1"/>
        <c:lblAlgn val="ctr"/>
        <c:lblOffset val="100"/>
        <c:noMultiLvlLbl val="0"/>
      </c:catAx>
      <c:valAx>
        <c:axId val="352869376"/>
        <c:scaling>
          <c:orientation val="minMax"/>
        </c:scaling>
        <c:delete val="0"/>
        <c:axPos val="l"/>
        <c:majorGridlines/>
        <c:title>
          <c:tx>
            <c:rich>
              <a:bodyPr rot="0" vert="horz"/>
              <a:lstStyle/>
              <a:p>
                <a:pPr>
                  <a:defRPr sz="600"/>
                </a:pPr>
                <a:r>
                  <a:rPr lang="en-US" sz="600"/>
                  <a:t>N° DE FALLAS</a:t>
                </a:r>
              </a:p>
            </c:rich>
          </c:tx>
          <c:layout>
            <c:manualLayout>
              <c:xMode val="edge"/>
              <c:yMode val="edge"/>
              <c:x val="2.4597092847016402E-2"/>
              <c:y val="3.8461376330487934E-2"/>
            </c:manualLayout>
          </c:layout>
          <c:overlay val="0"/>
        </c:title>
        <c:numFmt formatCode="General" sourceLinked="1"/>
        <c:majorTickMark val="out"/>
        <c:minorTickMark val="none"/>
        <c:tickLblPos val="nextTo"/>
        <c:txPr>
          <a:bodyPr/>
          <a:lstStyle/>
          <a:p>
            <a:pPr>
              <a:defRPr sz="700"/>
            </a:pPr>
            <a:endParaRPr lang="es-PE"/>
          </a:p>
        </c:txPr>
        <c:crossAx val="352867840"/>
        <c:crosses val="autoZero"/>
        <c:crossBetween val="between"/>
      </c:valAx>
    </c:plotArea>
    <c:legend>
      <c:legendPos val="r"/>
      <c:layout>
        <c:manualLayout>
          <c:xMode val="edge"/>
          <c:yMode val="edge"/>
          <c:x val="0.22390875865547152"/>
          <c:y val="5.7345558014543156E-2"/>
          <c:w val="0.72708896216522545"/>
          <c:h val="7.1763471867969358E-2"/>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generación'!$B$42:$C$42</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generación'!$D$41:$E$41</c:f>
              <c:strCache>
                <c:ptCount val="2"/>
                <c:pt idx="0">
                  <c:v>NOVIEMBRE 2018</c:v>
                </c:pt>
                <c:pt idx="1">
                  <c:v>NOVIEMBRE 2017</c:v>
                </c:pt>
              </c:strCache>
            </c:strRef>
          </c:cat>
          <c:val>
            <c:numRef>
              <c:f>'2. Oferta de generación'!$D$42:$E$42</c:f>
              <c:numCache>
                <c:formatCode>#,##0.0</c:formatCode>
                <c:ptCount val="2"/>
                <c:pt idx="0">
                  <c:v>4987.6492474999995</c:v>
                </c:pt>
                <c:pt idx="1">
                  <c:v>4884.8972480000002</c:v>
                </c:pt>
              </c:numCache>
            </c:numRef>
          </c:val>
          <c:extLst>
            <c:ext xmlns:c16="http://schemas.microsoft.com/office/drawing/2014/chart" uri="{C3380CC4-5D6E-409C-BE32-E72D297353CC}">
              <c16:uniqueId val="{00000004-54B0-402D-913D-0304413B844F}"/>
            </c:ext>
          </c:extLst>
        </c:ser>
        <c:ser>
          <c:idx val="1"/>
          <c:order val="1"/>
          <c:tx>
            <c:strRef>
              <c:f>'2. Oferta de generación'!$B$43:$C$43</c:f>
              <c:strCache>
                <c:ptCount val="2"/>
                <c:pt idx="0">
                  <c:v>TERMOELÉCTRICA</c:v>
                </c:pt>
              </c:strCache>
            </c:strRef>
          </c:tx>
          <c:spPr>
            <a:solidFill>
              <a:schemeClr val="accent2"/>
            </a:solidFill>
          </c:spPr>
          <c:invertIfNegative val="0"/>
          <c:cat>
            <c:strRef>
              <c:f>'2. Oferta de generación'!$D$41:$E$41</c:f>
              <c:strCache>
                <c:ptCount val="2"/>
                <c:pt idx="0">
                  <c:v>NOVIEMBRE 2018</c:v>
                </c:pt>
                <c:pt idx="1">
                  <c:v>NOVIEMBRE 2017</c:v>
                </c:pt>
              </c:strCache>
            </c:strRef>
          </c:cat>
          <c:val>
            <c:numRef>
              <c:f>'2. Oferta de generación'!$D$43:$E$43</c:f>
              <c:numCache>
                <c:formatCode>#,##0.0</c:formatCode>
                <c:ptCount val="2"/>
                <c:pt idx="0">
                  <c:v>7395.9645</c:v>
                </c:pt>
                <c:pt idx="1">
                  <c:v>7268.29</c:v>
                </c:pt>
              </c:numCache>
            </c:numRef>
          </c:val>
          <c:extLst>
            <c:ext xmlns:c16="http://schemas.microsoft.com/office/drawing/2014/chart" uri="{C3380CC4-5D6E-409C-BE32-E72D297353CC}">
              <c16:uniqueId val="{00000005-54B0-402D-913D-0304413B844F}"/>
            </c:ext>
          </c:extLst>
        </c:ser>
        <c:ser>
          <c:idx val="2"/>
          <c:order val="2"/>
          <c:tx>
            <c:strRef>
              <c:f>'2. Oferta de generación'!$B$44:$C$44</c:f>
              <c:strCache>
                <c:ptCount val="2"/>
                <c:pt idx="0">
                  <c:v>EÓLICA</c:v>
                </c:pt>
              </c:strCache>
            </c:strRef>
          </c:tx>
          <c:spPr>
            <a:solidFill>
              <a:srgbClr val="6DA6D9"/>
            </a:solidFill>
          </c:spPr>
          <c:invertIfNegative val="0"/>
          <c:cat>
            <c:strRef>
              <c:f>'2. Oferta de generación'!$D$41:$E$41</c:f>
              <c:strCache>
                <c:ptCount val="2"/>
                <c:pt idx="0">
                  <c:v>NOVIEMBRE 2018</c:v>
                </c:pt>
                <c:pt idx="1">
                  <c:v>NOVIEMBRE 2017</c:v>
                </c:pt>
              </c:strCache>
            </c:strRef>
          </c:cat>
          <c:val>
            <c:numRef>
              <c:f>'2. Oferta de generación'!$D$44:$E$44</c:f>
              <c:numCache>
                <c:formatCode>#,##0.0</c:formatCode>
                <c:ptCount val="2"/>
                <c:pt idx="0">
                  <c:v>375.46</c:v>
                </c:pt>
                <c:pt idx="1">
                  <c:v>96</c:v>
                </c:pt>
              </c:numCache>
            </c:numRef>
          </c:val>
          <c:extLst>
            <c:ext xmlns:c16="http://schemas.microsoft.com/office/drawing/2014/chart" uri="{C3380CC4-5D6E-409C-BE32-E72D297353CC}">
              <c16:uniqueId val="{00000006-54B0-402D-913D-0304413B844F}"/>
            </c:ext>
          </c:extLst>
        </c:ser>
        <c:ser>
          <c:idx val="3"/>
          <c:order val="3"/>
          <c:tx>
            <c:strRef>
              <c:f>'2. Oferta de generación'!$B$45:$C$45</c:f>
              <c:strCache>
                <c:ptCount val="2"/>
                <c:pt idx="0">
                  <c:v>SOLAR</c:v>
                </c:pt>
              </c:strCache>
            </c:strRef>
          </c:tx>
          <c:invertIfNegative val="0"/>
          <c:cat>
            <c:strRef>
              <c:f>'2. Oferta de generación'!$D$41:$E$41</c:f>
              <c:strCache>
                <c:ptCount val="2"/>
                <c:pt idx="0">
                  <c:v>NOVIEMBRE 2018</c:v>
                </c:pt>
                <c:pt idx="1">
                  <c:v>NOVIEMBRE 2017</c:v>
                </c:pt>
              </c:strCache>
            </c:strRef>
          </c:cat>
          <c:val>
            <c:numRef>
              <c:f>'2. Oferta de generación'!$D$45:$E$45</c:f>
              <c:numCache>
                <c:formatCode>#,##0.0</c:formatCode>
                <c:ptCount val="2"/>
                <c:pt idx="0">
                  <c:v>285.02</c:v>
                </c:pt>
                <c:pt idx="1">
                  <c:v>243.16</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405145798248014"/>
          <c:y val="0.33306767186314951"/>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70059242154673118"/>
        </c:manualLayout>
      </c:layout>
      <c:barChart>
        <c:barDir val="col"/>
        <c:grouping val="clustered"/>
        <c:varyColors val="0"/>
        <c:ser>
          <c:idx val="0"/>
          <c:order val="0"/>
          <c:invertIfNegative val="0"/>
          <c:cat>
            <c:strRef>
              <c:f>'17. Eventos'!$A$7:$A$11</c:f>
              <c:strCache>
                <c:ptCount val="5"/>
                <c:pt idx="0">
                  <c:v>LINEA DE TRANSMISION</c:v>
                </c:pt>
                <c:pt idx="1">
                  <c:v>BARRA</c:v>
                </c:pt>
                <c:pt idx="2">
                  <c:v>CELDA</c:v>
                </c:pt>
                <c:pt idx="3">
                  <c:v>CENTRAL HIDROELÉCTRICA</c:v>
                </c:pt>
                <c:pt idx="4">
                  <c:v>TRANSFORMADOR 2D</c:v>
                </c:pt>
              </c:strCache>
            </c:strRef>
          </c:cat>
          <c:val>
            <c:numRef>
              <c:f>'17. Eventos'!$J$7:$J$11</c:f>
              <c:numCache>
                <c:formatCode>#,##0.00</c:formatCode>
                <c:ptCount val="5"/>
                <c:pt idx="0">
                  <c:v>234.72000000000003</c:v>
                </c:pt>
                <c:pt idx="1">
                  <c:v>22.21</c:v>
                </c:pt>
                <c:pt idx="2">
                  <c:v>21.86</c:v>
                </c:pt>
                <c:pt idx="3">
                  <c:v>59.72</c:v>
                </c:pt>
                <c:pt idx="4">
                  <c:v>0.09</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224621700770593E-2"/>
          <c:y val="0.17877646799271954"/>
          <c:w val="0.88604204608575698"/>
          <c:h val="0.66960073004778409"/>
        </c:manualLayout>
      </c:layout>
      <c:barChart>
        <c:barDir val="col"/>
        <c:grouping val="clustered"/>
        <c:varyColors val="0"/>
        <c:ser>
          <c:idx val="0"/>
          <c:order val="0"/>
          <c:tx>
            <c:strRef>
              <c:f>'2. Oferta de generación'!$L$21:$L$25</c:f>
              <c:strCache>
                <c:ptCount val="5"/>
                <c:pt idx="0">
                  <c:v>Central Solar</c:v>
                </c:pt>
                <c:pt idx="1">
                  <c:v>Central Hidroeléctrica</c:v>
                </c:pt>
                <c:pt idx="2">
                  <c:v>Turbina de Vapor (*)</c:v>
                </c:pt>
                <c:pt idx="3">
                  <c:v>Central Eólica</c:v>
                </c:pt>
                <c:pt idx="4">
                  <c:v>Central a Biogás</c:v>
                </c:pt>
              </c:strCache>
            </c:strRef>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1-97B6-4FBD-B93B-1DCD19285F24}"/>
              </c:ext>
            </c:extLst>
          </c:dPt>
          <c:dPt>
            <c:idx val="1"/>
            <c:invertIfNegative val="0"/>
            <c:bubble3D val="0"/>
            <c:spPr>
              <a:solidFill>
                <a:srgbClr val="0077A5"/>
              </a:solidFill>
              <a:ln>
                <a:noFill/>
              </a:ln>
              <a:effectLst/>
            </c:spPr>
            <c:extLst>
              <c:ext xmlns:c16="http://schemas.microsoft.com/office/drawing/2014/chart" uri="{C3380CC4-5D6E-409C-BE32-E72D297353CC}">
                <c16:uniqueId val="{00000006-062F-457A-90B8-0383FC90D336}"/>
              </c:ext>
            </c:extLst>
          </c:dPt>
          <c:dPt>
            <c:idx val="2"/>
            <c:invertIfNegative val="0"/>
            <c:bubble3D val="0"/>
            <c:spPr>
              <a:solidFill>
                <a:srgbClr val="C00000"/>
              </a:solidFill>
              <a:ln>
                <a:noFill/>
              </a:ln>
              <a:effectLst/>
            </c:spPr>
            <c:extLst>
              <c:ext xmlns:c16="http://schemas.microsoft.com/office/drawing/2014/chart" uri="{C3380CC4-5D6E-409C-BE32-E72D297353CC}">
                <c16:uniqueId val="{00000003-C9D3-4E91-B7E1-0582E6522F19}"/>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4-AD22-45F6-B9A6-5508A0BEF6F5}"/>
              </c:ext>
            </c:extLst>
          </c:dPt>
          <c:dPt>
            <c:idx val="4"/>
            <c:invertIfNegative val="0"/>
            <c:bubble3D val="0"/>
            <c:spPr>
              <a:solidFill>
                <a:srgbClr val="00B0F0"/>
              </a:solidFill>
              <a:ln>
                <a:noFill/>
              </a:ln>
              <a:effectLst/>
            </c:spPr>
            <c:extLst>
              <c:ext xmlns:c16="http://schemas.microsoft.com/office/drawing/2014/chart" uri="{C3380CC4-5D6E-409C-BE32-E72D297353CC}">
                <c16:uniqueId val="{00000008-17BC-4B09-A0A0-3DBF2EC3D019}"/>
              </c:ext>
            </c:extLst>
          </c:dPt>
          <c:dLbls>
            <c:delete val="1"/>
          </c:dLbls>
          <c:cat>
            <c:strRef>
              <c:f>'2. Oferta de generación'!$L$21:$L$25</c:f>
              <c:strCache>
                <c:ptCount val="5"/>
                <c:pt idx="0">
                  <c:v>Central Solar</c:v>
                </c:pt>
                <c:pt idx="1">
                  <c:v>Central Hidroeléctrica</c:v>
                </c:pt>
                <c:pt idx="2">
                  <c:v>Turbina de Vapor (*)</c:v>
                </c:pt>
                <c:pt idx="3">
                  <c:v>Central Eólica</c:v>
                </c:pt>
                <c:pt idx="4">
                  <c:v>Central a Biogás</c:v>
                </c:pt>
              </c:strCache>
            </c:strRef>
          </c:cat>
          <c:val>
            <c:numRef>
              <c:f>'2. Oferta de generación'!$M$21:$M$25</c:f>
              <c:numCache>
                <c:formatCode>#,##0.00</c:formatCode>
                <c:ptCount val="5"/>
                <c:pt idx="0">
                  <c:v>189.01999999999998</c:v>
                </c:pt>
                <c:pt idx="1">
                  <c:v>81.179999999999993</c:v>
                </c:pt>
                <c:pt idx="2">
                  <c:v>103.95113000000001</c:v>
                </c:pt>
                <c:pt idx="3" formatCode="General">
                  <c:v>132.30000000000001</c:v>
                </c:pt>
                <c:pt idx="4" formatCode="General">
                  <c:v>2.4</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2016</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20851.35038811119</c:v>
                </c:pt>
                <c:pt idx="1">
                  <c:v>21935.346863512132</c:v>
                </c:pt>
                <c:pt idx="2">
                  <c:v>948.43062012446262</c:v>
                </c:pt>
                <c:pt idx="3">
                  <c:v>218.57439467579158</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2017</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25223.251062258092</c:v>
                </c:pt>
                <c:pt idx="1">
                  <c:v>18360.561953306311</c:v>
                </c:pt>
                <c:pt idx="2">
                  <c:v>973.1966932665498</c:v>
                </c:pt>
                <c:pt idx="3">
                  <c:v>225.53553732979429</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2018</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26921.703891377503</c:v>
                </c:pt>
                <c:pt idx="1">
                  <c:v>17376.667773597499</c:v>
                </c:pt>
                <c:pt idx="2">
                  <c:v>1353.7738505875</c:v>
                </c:pt>
                <c:pt idx="3">
                  <c:v>668.55536168499998</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ax val="30000"/>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2018</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26921.703891377503</c:v>
                </c:pt>
                <c:pt idx="1">
                  <c:v>16192.648391297498</c:v>
                </c:pt>
                <c:pt idx="2">
                  <c:v>543.83640492749998</c:v>
                </c:pt>
                <c:pt idx="3">
                  <c:v>348.28843219749996</c:v>
                </c:pt>
                <c:pt idx="4">
                  <c:v>0</c:v>
                </c:pt>
                <c:pt idx="5">
                  <c:v>43.120710160000002</c:v>
                </c:pt>
                <c:pt idx="6">
                  <c:v>11.530352830000002</c:v>
                </c:pt>
                <c:pt idx="7">
                  <c:v>2.6571829249999994</c:v>
                </c:pt>
                <c:pt idx="8">
                  <c:v>106.78651508</c:v>
                </c:pt>
                <c:pt idx="9">
                  <c:v>82.917381684999995</c:v>
                </c:pt>
                <c:pt idx="10">
                  <c:v>44.882402494999994</c:v>
                </c:pt>
                <c:pt idx="11">
                  <c:v>668.55536168499998</c:v>
                </c:pt>
                <c:pt idx="12">
                  <c:v>1353.7738505875</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2017</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25223.251062258092</c:v>
                </c:pt>
                <c:pt idx="1">
                  <c:v>16081.631167947176</c:v>
                </c:pt>
                <c:pt idx="2">
                  <c:v>487.24812398364884</c:v>
                </c:pt>
                <c:pt idx="3">
                  <c:v>118.62583212857021</c:v>
                </c:pt>
                <c:pt idx="4">
                  <c:v>9.7034091828799998</c:v>
                </c:pt>
                <c:pt idx="5">
                  <c:v>672.29381367226176</c:v>
                </c:pt>
                <c:pt idx="6">
                  <c:v>126.60610324991082</c:v>
                </c:pt>
                <c:pt idx="7">
                  <c:v>1.7071082593550002</c:v>
                </c:pt>
                <c:pt idx="8">
                  <c:v>748.72399596931712</c:v>
                </c:pt>
                <c:pt idx="9">
                  <c:v>76.200049457492909</c:v>
                </c:pt>
                <c:pt idx="10">
                  <c:v>37.822349455696617</c:v>
                </c:pt>
                <c:pt idx="11">
                  <c:v>225.53553732979429</c:v>
                </c:pt>
                <c:pt idx="12">
                  <c:v>973.1966932665498</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2016</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20851.35038811119</c:v>
                </c:pt>
                <c:pt idx="1">
                  <c:v>19309.047002385396</c:v>
                </c:pt>
                <c:pt idx="2">
                  <c:v>591.49297185415287</c:v>
                </c:pt>
                <c:pt idx="3">
                  <c:v>366.26489675697502</c:v>
                </c:pt>
                <c:pt idx="4">
                  <c:v>105.58675339170615</c:v>
                </c:pt>
                <c:pt idx="5">
                  <c:v>717.56278421757474</c:v>
                </c:pt>
                <c:pt idx="6">
                  <c:v>186.89051010098387</c:v>
                </c:pt>
                <c:pt idx="7">
                  <c:v>3.2104355488503695</c:v>
                </c:pt>
                <c:pt idx="8">
                  <c:v>525.73088915254709</c:v>
                </c:pt>
                <c:pt idx="9">
                  <c:v>83.297902418874415</c:v>
                </c:pt>
                <c:pt idx="10">
                  <c:v>46.262717685075003</c:v>
                </c:pt>
                <c:pt idx="11">
                  <c:v>218.57439467579158</c:v>
                </c:pt>
                <c:pt idx="12">
                  <c:v>948.43062012446262</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ax val="30000"/>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&amp;L&amp;"Calibri Light,Regular"&amp;10 &amp;C&amp;"Calibri Light,Regular"&amp;10 &amp;R&amp;"Tahoma,Negrita"&amp;9Informe de la Operación Mensual - Setiembre 2017
INFSGI-MES-09-2017
05/10/2017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2016</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760.42547419316065</c:v>
                </c:pt>
                <c:pt idx="1">
                  <c:v>948.43062012446262</c:v>
                </c:pt>
                <c:pt idx="2">
                  <c:v>218.57439467579158</c:v>
                </c:pt>
                <c:pt idx="3">
                  <c:v>83.297902418874415</c:v>
                </c:pt>
                <c:pt idx="4">
                  <c:v>46.262717685075003</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2017</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908.87041502830584</c:v>
                </c:pt>
                <c:pt idx="1">
                  <c:v>973.1966932665498</c:v>
                </c:pt>
                <c:pt idx="2">
                  <c:v>225.53553732979429</c:v>
                </c:pt>
                <c:pt idx="3">
                  <c:v>76.200049457492909</c:v>
                </c:pt>
                <c:pt idx="4">
                  <c:v>37.822349455696617</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2018</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1152.2730854600002</c:v>
                </c:pt>
                <c:pt idx="1">
                  <c:v>1353.7738505875</c:v>
                </c:pt>
                <c:pt idx="2">
                  <c:v>668.55536168499998</c:v>
                </c:pt>
                <c:pt idx="3">
                  <c:v>82.917381684999995</c:v>
                </c:pt>
                <c:pt idx="4">
                  <c:v>44.882402494999994</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3837294604880659E-2"/>
                  <c:y val="-4.8415924030792173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1.4280734838135646E-2"/>
                  <c:y val="-0.14377635138399877"/>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8,716%</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3906.4002340975021</c:v>
                </c:pt>
                <c:pt idx="1">
                  <c:v>143.15945924499999</c:v>
                </c:pt>
                <c:pt idx="2">
                  <c:v>139.23549507999999</c:v>
                </c:pt>
                <c:pt idx="3">
                  <c:v>76.693364965000001</c:v>
                </c:pt>
                <c:pt idx="4">
                  <c:v>8.245808672499999</c:v>
                </c:pt>
                <c:pt idx="5">
                  <c:v>5.6764640524999992</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0337761820090295E-2"/>
          <c:y val="0.15413722949669401"/>
          <c:w val="0.87180267690761371"/>
          <c:h val="0.31539921760078976"/>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RER'!$L$6:$L$29</c:f>
              <c:strCache>
                <c:ptCount val="24"/>
                <c:pt idx="0">
                  <c:v>C.H. RENOVANDES H1</c:v>
                </c:pt>
                <c:pt idx="1">
                  <c:v>C.H. RUNATULLO III</c:v>
                </c:pt>
                <c:pt idx="2">
                  <c:v>C.H. YARUCAYA</c:v>
                </c:pt>
                <c:pt idx="3">
                  <c:v>C.H. POTRERO</c:v>
                </c:pt>
                <c:pt idx="4">
                  <c:v>C.H. LAS PIZARRAS</c:v>
                </c:pt>
                <c:pt idx="5">
                  <c:v>C.H. RUNATULLO II</c:v>
                </c:pt>
                <c:pt idx="6">
                  <c:v>C.H. ÁNGEL II</c:v>
                </c:pt>
                <c:pt idx="7">
                  <c:v>C.H. ÁNGEL III</c:v>
                </c:pt>
                <c:pt idx="8">
                  <c:v>C.H. ÁNGEL I</c:v>
                </c:pt>
                <c:pt idx="9">
                  <c:v>C.H. CARHUAQUERO IV</c:v>
                </c:pt>
                <c:pt idx="10">
                  <c:v>C.H. CARHUAC</c:v>
                </c:pt>
                <c:pt idx="11">
                  <c:v>C.H. LA JOYA</c:v>
                </c:pt>
                <c:pt idx="12">
                  <c:v>C.H. HUASAHUASI II</c:v>
                </c:pt>
                <c:pt idx="13">
                  <c:v>C.H. HUASAHUASI I</c:v>
                </c:pt>
                <c:pt idx="14">
                  <c:v>C.H. SANTA CRUZ II</c:v>
                </c:pt>
                <c:pt idx="15">
                  <c:v>C.H. CAÑA BRAVA</c:v>
                </c:pt>
                <c:pt idx="16">
                  <c:v>C.H. SANTA CRUZ I</c:v>
                </c:pt>
                <c:pt idx="17">
                  <c:v>C.H. YANAPAMPA</c:v>
                </c:pt>
                <c:pt idx="18">
                  <c:v>C.H. CANCHAYLLO</c:v>
                </c:pt>
                <c:pt idx="19">
                  <c:v>C.H. IMPERIAL</c:v>
                </c:pt>
                <c:pt idx="20">
                  <c:v>C.H. POECHOS II</c:v>
                </c:pt>
                <c:pt idx="21">
                  <c:v>C.H. RONCADOR</c:v>
                </c:pt>
                <c:pt idx="22">
                  <c:v>C.H. HER 1</c:v>
                </c:pt>
                <c:pt idx="23">
                  <c:v>C.H. PURMACANA</c:v>
                </c:pt>
              </c:strCache>
            </c:strRef>
          </c:cat>
          <c:val>
            <c:numRef>
              <c:f>'6. FP RER'!$O$6:$O$29</c:f>
              <c:numCache>
                <c:formatCode>0.00</c:formatCode>
                <c:ptCount val="24"/>
                <c:pt idx="0">
                  <c:v>14.281428295</c:v>
                </c:pt>
                <c:pt idx="1">
                  <c:v>13.8646497525</c:v>
                </c:pt>
                <c:pt idx="2">
                  <c:v>12.758586170000001</c:v>
                </c:pt>
                <c:pt idx="3">
                  <c:v>12.408691117500002</c:v>
                </c:pt>
                <c:pt idx="4">
                  <c:v>11.865666342500001</c:v>
                </c:pt>
                <c:pt idx="5">
                  <c:v>11.438624512500001</c:v>
                </c:pt>
                <c:pt idx="6">
                  <c:v>8.5317192500000001</c:v>
                </c:pt>
                <c:pt idx="7">
                  <c:v>7.1825653875000004</c:v>
                </c:pt>
                <c:pt idx="8">
                  <c:v>6.3658506199999998</c:v>
                </c:pt>
                <c:pt idx="9">
                  <c:v>6.0819835274999994</c:v>
                </c:pt>
                <c:pt idx="10">
                  <c:v>5.1238233375000002</c:v>
                </c:pt>
                <c:pt idx="11">
                  <c:v>4.7125430100000001</c:v>
                </c:pt>
                <c:pt idx="12">
                  <c:v>4.4723877449999998</c:v>
                </c:pt>
                <c:pt idx="13">
                  <c:v>4.248322215</c:v>
                </c:pt>
                <c:pt idx="14">
                  <c:v>3.7382544800000002</c:v>
                </c:pt>
                <c:pt idx="15">
                  <c:v>3.3868473875</c:v>
                </c:pt>
                <c:pt idx="16">
                  <c:v>3.3282042199999999</c:v>
                </c:pt>
                <c:pt idx="17">
                  <c:v>2.3239064300000001</c:v>
                </c:pt>
                <c:pt idx="18">
                  <c:v>2.0346500000000001</c:v>
                </c:pt>
                <c:pt idx="19">
                  <c:v>1.9624999999999999</c:v>
                </c:pt>
                <c:pt idx="20">
                  <c:v>1.3431930950000002</c:v>
                </c:pt>
                <c:pt idx="21">
                  <c:v>1.14447375</c:v>
                </c:pt>
                <c:pt idx="22">
                  <c:v>0.3626259825</c:v>
                </c:pt>
                <c:pt idx="23">
                  <c:v>0.19796261749999999</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RER'!$L$6:$L$29</c:f>
              <c:strCache>
                <c:ptCount val="24"/>
                <c:pt idx="0">
                  <c:v>C.H. RENOVANDES H1</c:v>
                </c:pt>
                <c:pt idx="1">
                  <c:v>C.H. RUNATULLO III</c:v>
                </c:pt>
                <c:pt idx="2">
                  <c:v>C.H. YARUCAYA</c:v>
                </c:pt>
                <c:pt idx="3">
                  <c:v>C.H. POTRERO</c:v>
                </c:pt>
                <c:pt idx="4">
                  <c:v>C.H. LAS PIZARRAS</c:v>
                </c:pt>
                <c:pt idx="5">
                  <c:v>C.H. RUNATULLO II</c:v>
                </c:pt>
                <c:pt idx="6">
                  <c:v>C.H. ÁNGEL II</c:v>
                </c:pt>
                <c:pt idx="7">
                  <c:v>C.H. ÁNGEL III</c:v>
                </c:pt>
                <c:pt idx="8">
                  <c:v>C.H. ÁNGEL I</c:v>
                </c:pt>
                <c:pt idx="9">
                  <c:v>C.H. CARHUAQUERO IV</c:v>
                </c:pt>
                <c:pt idx="10">
                  <c:v>C.H. CARHUAC</c:v>
                </c:pt>
                <c:pt idx="11">
                  <c:v>C.H. LA JOYA</c:v>
                </c:pt>
                <c:pt idx="12">
                  <c:v>C.H. HUASAHUASI II</c:v>
                </c:pt>
                <c:pt idx="13">
                  <c:v>C.H. HUASAHUASI I</c:v>
                </c:pt>
                <c:pt idx="14">
                  <c:v>C.H. SANTA CRUZ II</c:v>
                </c:pt>
                <c:pt idx="15">
                  <c:v>C.H. CAÑA BRAVA</c:v>
                </c:pt>
                <c:pt idx="16">
                  <c:v>C.H. SANTA CRUZ I</c:v>
                </c:pt>
                <c:pt idx="17">
                  <c:v>C.H. YANAPAMPA</c:v>
                </c:pt>
                <c:pt idx="18">
                  <c:v>C.H. CANCHAYLLO</c:v>
                </c:pt>
                <c:pt idx="19">
                  <c:v>C.H. IMPERIAL</c:v>
                </c:pt>
                <c:pt idx="20">
                  <c:v>C.H. POECHOS II</c:v>
                </c:pt>
                <c:pt idx="21">
                  <c:v>C.H. RONCADOR</c:v>
                </c:pt>
                <c:pt idx="22">
                  <c:v>C.H. HER 1</c:v>
                </c:pt>
                <c:pt idx="23">
                  <c:v>C.H. PURMACANA</c:v>
                </c:pt>
              </c:strCache>
            </c:strRef>
          </c:cat>
          <c:val>
            <c:numRef>
              <c:f>'6. FP RER'!$P$6:$P$29</c:f>
              <c:numCache>
                <c:formatCode>0.00</c:formatCode>
                <c:ptCount val="24"/>
                <c:pt idx="0">
                  <c:v>0.99176585381944438</c:v>
                </c:pt>
                <c:pt idx="1">
                  <c:v>0.96446248570486492</c:v>
                </c:pt>
                <c:pt idx="2">
                  <c:v>1</c:v>
                </c:pt>
                <c:pt idx="3">
                  <c:v>0.86604488536432189</c:v>
                </c:pt>
                <c:pt idx="4">
                  <c:v>0.85836048555228583</c:v>
                </c:pt>
                <c:pt idx="5">
                  <c:v>0.79566176639371633</c:v>
                </c:pt>
                <c:pt idx="6">
                  <c:v>0.58777827725418874</c:v>
                </c:pt>
                <c:pt idx="7">
                  <c:v>0.49483061807622358</c:v>
                </c:pt>
                <c:pt idx="8">
                  <c:v>0.43856444416887125</c:v>
                </c:pt>
                <c:pt idx="9">
                  <c:v>0.84615840366122397</c:v>
                </c:pt>
                <c:pt idx="10">
                  <c:v>0.44</c:v>
                </c:pt>
                <c:pt idx="11">
                  <c:v>0.84508697546804401</c:v>
                </c:pt>
                <c:pt idx="12">
                  <c:v>0.60767458871388513</c:v>
                </c:pt>
                <c:pt idx="13">
                  <c:v>0.59903020516074457</c:v>
                </c:pt>
                <c:pt idx="14">
                  <c:v>0.69935615720785438</c:v>
                </c:pt>
                <c:pt idx="15">
                  <c:v>0.82962164106897907</c:v>
                </c:pt>
                <c:pt idx="16">
                  <c:v>0.66434404442528183</c:v>
                </c:pt>
                <c:pt idx="17">
                  <c:v>0.82417638978615659</c:v>
                </c:pt>
                <c:pt idx="18">
                  <c:v>0.54459486948887603</c:v>
                </c:pt>
                <c:pt idx="19">
                  <c:v>0.68761212019284679</c:v>
                </c:pt>
                <c:pt idx="20">
                  <c:v>0.1950183948649151</c:v>
                </c:pt>
                <c:pt idx="21">
                  <c:v>0.45676634339080457</c:v>
                </c:pt>
                <c:pt idx="22">
                  <c:v>0.71949599702380973</c:v>
                </c:pt>
                <c:pt idx="23">
                  <c:v>0.16041311543822118</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valAx>
      <c:valAx>
        <c:axId val="370145920"/>
        <c:scaling>
          <c:orientation val="minMax"/>
          <c:max val="1.1000000000000001"/>
          <c:min val="0"/>
        </c:scaling>
        <c:delete val="0"/>
        <c:axPos val="r"/>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Factor</a:t>
                </a:r>
                <a:r>
                  <a:rPr lang="es-PA" sz="800" baseline="0">
                    <a:latin typeface="Arial" panose="020B0604020202020204" pitchFamily="34" charset="0"/>
                    <a:cs typeface="Arial" panose="020B0604020202020204" pitchFamily="34" charset="0"/>
                  </a:rPr>
                  <a:t> de Planta</a:t>
                </a:r>
                <a:endParaRPr lang="es-PA" sz="800">
                  <a:latin typeface="Arial" panose="020B0604020202020204" pitchFamily="34" charset="0"/>
                  <a:cs typeface="Arial" panose="020B0604020202020204" pitchFamily="34" charset="0"/>
                </a:endParaRPr>
              </a:p>
            </c:rich>
          </c:tx>
          <c:layout>
            <c:manualLayout>
              <c:xMode val="edge"/>
              <c:yMode val="edge"/>
              <c:x val="0.85854942532626366"/>
              <c:y val="3.8413333173692846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1082676</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78675" cy="1087120"/>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10 de diciembre de 2018</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a:solidFill>
                <a:srgbClr val="1F2532"/>
              </a:solidFill>
              <a:effectLst/>
              <a:ea typeface="Calibri" panose="020F0502020204030204" pitchFamily="34" charset="0"/>
              <a:cs typeface="Arial" panose="020B0604020202020204" pitchFamily="34" charset="0"/>
            </a:rPr>
            <a:t>Noviembre</a:t>
          </a:r>
          <a:r>
            <a:rPr lang="es-PE" sz="2800" b="1" baseline="0">
              <a:solidFill>
                <a:srgbClr val="1F2532"/>
              </a:solidFill>
              <a:effectLst/>
              <a:ea typeface="Calibri" panose="020F0502020204030204" pitchFamily="34" charset="0"/>
              <a:cs typeface="Arial" panose="020B0604020202020204" pitchFamily="34" charset="0"/>
            </a:rPr>
            <a:t> </a:t>
          </a:r>
          <a:r>
            <a:rPr lang="es-PE" sz="2800" b="1">
              <a:solidFill>
                <a:srgbClr val="1F2532"/>
              </a:solidFill>
              <a:effectLst/>
              <a:ea typeface="Calibri" panose="020F0502020204030204" pitchFamily="34" charset="0"/>
              <a:cs typeface="Arial" panose="020B0604020202020204" pitchFamily="34" charset="0"/>
            </a:rPr>
            <a:t>2018</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INFSGI-MES-11-2018</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62</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66262</xdr:colOff>
      <xdr:row>35</xdr:row>
      <xdr:rowOff>112797</xdr:rowOff>
    </xdr:from>
    <xdr:to>
      <xdr:col>8</xdr:col>
      <xdr:colOff>472109</xdr:colOff>
      <xdr:row>59</xdr:row>
      <xdr:rowOff>65171</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129762</xdr:colOff>
      <xdr:row>47</xdr:row>
      <xdr:rowOff>134399</xdr:rowOff>
    </xdr:from>
    <xdr:to>
      <xdr:col>8</xdr:col>
      <xdr:colOff>383274</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(7,86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(8,09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(7,92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103904</xdr:colOff>
      <xdr:row>14</xdr:row>
      <xdr:rowOff>95106</xdr:rowOff>
    </xdr:from>
    <xdr:to>
      <xdr:col>4</xdr:col>
      <xdr:colOff>97972</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48933" y="2266806"/>
          <a:ext cx="1039096"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A878E5-8AAA-4FE5-B31D-9C6268F2A1DF}" type="TxLink">
            <a:rPr lang="en-US" sz="500" b="1" i="0" u="none" strike="noStrike">
              <a:solidFill>
                <a:srgbClr val="000000"/>
              </a:solidFill>
              <a:latin typeface="Arial"/>
              <a:cs typeface="Arial"/>
            </a:rPr>
            <a:pPr algn="ctr"/>
            <a:t>PIURA OESTE 220
 (8,49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(7,72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(7,78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(7,97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(8,02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(7,82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(8,07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(7,07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59871</xdr:colOff>
      <xdr:row>42</xdr:row>
      <xdr:rowOff>43597</xdr:rowOff>
    </xdr:from>
    <xdr:to>
      <xdr:col>4</xdr:col>
      <xdr:colOff>508135</xdr:colOff>
      <xdr:row>45</xdr:row>
      <xdr:rowOff>10885</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627414" y="6177697"/>
          <a:ext cx="970778" cy="391831"/>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(7,85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(7,98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(7,31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(8,32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(7,44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(7,89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(7,87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(8,05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101780</xdr:colOff>
      <xdr:row>20</xdr:row>
      <xdr:rowOff>135639</xdr:rowOff>
    </xdr:from>
    <xdr:to>
      <xdr:col>7</xdr:col>
      <xdr:colOff>654327</xdr:colOff>
      <xdr:row>49</xdr:row>
      <xdr:rowOff>82826</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0.83869</cdr:x>
      <cdr:y>0.47132</cdr:y>
    </cdr:from>
    <cdr:to>
      <cdr:x>0.94028</cdr:x>
      <cdr:y>0.55719</cdr:y>
    </cdr:to>
    <cdr:sp macro="" textlink="">
      <cdr:nvSpPr>
        <cdr:cNvPr id="7" name="TextBox 1"/>
        <cdr:cNvSpPr txBox="1"/>
      </cdr:nvSpPr>
      <cdr:spPr>
        <a:xfrm xmlns:a="http://schemas.openxmlformats.org/drawingml/2006/main">
          <a:off x="5256554" y="2703853"/>
          <a:ext cx="636720" cy="492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39,4%</a:t>
          </a: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392237</xdr:colOff>
      <xdr:row>16</xdr:row>
      <xdr:rowOff>24419</xdr:rowOff>
    </xdr:from>
    <xdr:to>
      <xdr:col>3</xdr:col>
      <xdr:colOff>348529</xdr:colOff>
      <xdr:row>31</xdr:row>
      <xdr:rowOff>81901</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289770</xdr:colOff>
      <xdr:row>17</xdr:row>
      <xdr:rowOff>13082</xdr:rowOff>
    </xdr:from>
    <xdr:to>
      <xdr:col>9</xdr:col>
      <xdr:colOff>643958</xdr:colOff>
      <xdr:row>33</xdr:row>
      <xdr:rowOff>97971</xdr:rowOff>
    </xdr:to>
    <xdr:graphicFrame macro="">
      <xdr:nvGraphicFramePr>
        <xdr:cNvPr id="3" name="Chart 2">
          <a:extLst>
            <a:ext uri="{FF2B5EF4-FFF2-40B4-BE49-F238E27FC236}">
              <a16:creationId xmlns:a16="http://schemas.microsoft.com/office/drawing/2014/main" id="{0C1AFE6C-4365-4A87-BD3D-A2294714A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773906</xdr:colOff>
      <xdr:row>38</xdr:row>
      <xdr:rowOff>5953</xdr:rowOff>
    </xdr:from>
    <xdr:to>
      <xdr:col>8</xdr:col>
      <xdr:colOff>71437</xdr:colOff>
      <xdr:row>51</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 </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Asistente</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253778</xdr:colOff>
      <xdr:row>52</xdr:row>
      <xdr:rowOff>96557</xdr:rowOff>
    </xdr:from>
    <xdr:to>
      <xdr:col>7</xdr:col>
      <xdr:colOff>344365</xdr:colOff>
      <xdr:row>67</xdr:row>
      <xdr:rowOff>93918</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58374" y="7731211"/>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47</xdr:row>
      <xdr:rowOff>61560</xdr:rowOff>
    </xdr:from>
    <xdr:to>
      <xdr:col>9</xdr:col>
      <xdr:colOff>581525</xdr:colOff>
      <xdr:row>57</xdr:row>
      <xdr:rowOff>38100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19707</xdr:colOff>
      <xdr:row>23</xdr:row>
      <xdr:rowOff>70757</xdr:rowOff>
    </xdr:from>
    <xdr:to>
      <xdr:col>8</xdr:col>
      <xdr:colOff>429240</xdr:colOff>
      <xdr:row>34</xdr:row>
      <xdr:rowOff>138633</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49891</xdr:colOff>
      <xdr:row>23</xdr:row>
      <xdr:rowOff>46561</xdr:rowOff>
    </xdr:from>
    <xdr:to>
      <xdr:col>1</xdr:col>
      <xdr:colOff>568389</xdr:colOff>
      <xdr:row>24</xdr:row>
      <xdr:rowOff>80234</xdr:rowOff>
    </xdr:to>
    <xdr:sp macro="" textlink="">
      <xdr:nvSpPr>
        <xdr:cNvPr id="7" name="Rectangle 6">
          <a:extLst>
            <a:ext uri="{FF2B5EF4-FFF2-40B4-BE49-F238E27FC236}">
              <a16:creationId xmlns:a16="http://schemas.microsoft.com/office/drawing/2014/main" id="{844F8771-1BB7-4887-885E-C502B78E1000}"/>
            </a:ext>
          </a:extLst>
        </xdr:cNvPr>
        <xdr:cNvSpPr/>
      </xdr:nvSpPr>
      <xdr:spPr>
        <a:xfrm>
          <a:off x="735691" y="4313761"/>
          <a:ext cx="518498" cy="17518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95250</xdr:colOff>
      <xdr:row>14</xdr:row>
      <xdr:rowOff>136922</xdr:rowOff>
    </xdr:from>
    <xdr:to>
      <xdr:col>10</xdr:col>
      <xdr:colOff>445077</xdr:colOff>
      <xdr:row>32</xdr:row>
      <xdr:rowOff>51289</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106368</xdr:colOff>
      <xdr:row>36</xdr:row>
      <xdr:rowOff>80597</xdr:rowOff>
    </xdr:from>
    <xdr:to>
      <xdr:col>10</xdr:col>
      <xdr:colOff>377464</xdr:colOff>
      <xdr:row>58</xdr:row>
      <xdr:rowOff>43965</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549258</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156130</xdr:colOff>
      <xdr:row>4</xdr:row>
      <xdr:rowOff>26276</xdr:rowOff>
    </xdr:from>
    <xdr:to>
      <xdr:col>9</xdr:col>
      <xdr:colOff>479534</xdr:colOff>
      <xdr:row>62</xdr:row>
      <xdr:rowOff>39414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266140</xdr:colOff>
      <xdr:row>23</xdr:row>
      <xdr:rowOff>139412</xdr:rowOff>
    </xdr:from>
    <xdr:to>
      <xdr:col>10</xdr:col>
      <xdr:colOff>546652</xdr:colOff>
      <xdr:row>56</xdr:row>
      <xdr:rowOff>43962</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9B4F7-0D18-4727-8445-7BFD890D7197}">
  <sheetPr>
    <tabColor theme="4"/>
  </sheetPr>
  <dimension ref="A1:L66"/>
  <sheetViews>
    <sheetView showGridLines="0" tabSelected="1" view="pageBreakPreview" zoomScale="115" zoomScaleNormal="70" zoomScaleSheetLayoutView="115" zoomScalePageLayoutView="85" workbookViewId="0">
      <selection activeCell="J46" sqref="J46"/>
    </sheetView>
  </sheetViews>
  <sheetFormatPr defaultColWidth="9.33203125" defaultRowHeight="11.25"/>
  <cols>
    <col min="9" max="9" width="14.6640625" customWidth="1"/>
    <col min="12" max="12" width="20.5" customWidth="1"/>
  </cols>
  <sheetData>
    <row r="1" spans="1:12">
      <c r="A1" s="1"/>
      <c r="B1" s="1"/>
      <c r="C1" s="1"/>
      <c r="D1" s="1"/>
      <c r="E1" s="1"/>
      <c r="F1" s="1"/>
      <c r="G1" s="1"/>
      <c r="H1" s="1"/>
      <c r="I1" s="1"/>
      <c r="J1" s="1"/>
      <c r="K1" s="1"/>
      <c r="L1" s="1"/>
    </row>
    <row r="2" spans="1:12">
      <c r="A2" s="1"/>
      <c r="B2" s="1"/>
      <c r="C2" s="1"/>
      <c r="D2" s="1"/>
      <c r="E2" s="1"/>
      <c r="F2" s="1"/>
      <c r="G2" s="1"/>
      <c r="H2" s="1"/>
      <c r="I2" s="1"/>
      <c r="J2" s="1"/>
      <c r="K2" s="1"/>
      <c r="L2" s="1"/>
    </row>
    <row r="3" spans="1:12">
      <c r="A3" s="1"/>
      <c r="B3" s="1"/>
      <c r="C3" s="1"/>
      <c r="D3" s="1"/>
      <c r="E3" s="1"/>
      <c r="F3" s="1"/>
      <c r="G3" s="1"/>
      <c r="H3" s="1"/>
      <c r="I3" s="1"/>
      <c r="J3" s="1"/>
      <c r="K3" s="1"/>
      <c r="L3" s="1"/>
    </row>
    <row r="4" spans="1:12">
      <c r="A4" s="1"/>
      <c r="B4" s="1"/>
      <c r="C4" s="1"/>
      <c r="D4" s="1"/>
      <c r="E4" s="1"/>
      <c r="F4" s="1"/>
      <c r="G4" s="1"/>
      <c r="H4" s="1"/>
      <c r="I4" s="1"/>
      <c r="J4" s="1"/>
      <c r="K4" s="1"/>
      <c r="L4" s="1"/>
    </row>
    <row r="5" spans="1:12">
      <c r="A5" s="1"/>
      <c r="B5" s="1"/>
      <c r="C5" s="1"/>
      <c r="D5" s="1"/>
      <c r="E5" s="1"/>
      <c r="F5" s="1"/>
      <c r="G5" s="1"/>
      <c r="H5" s="1"/>
      <c r="I5" s="1"/>
      <c r="J5" s="1"/>
      <c r="K5" s="1"/>
      <c r="L5" s="1"/>
    </row>
    <row r="6" spans="1:12">
      <c r="A6" s="1"/>
      <c r="B6" s="1"/>
      <c r="C6" s="1"/>
      <c r="D6" s="1"/>
      <c r="E6" s="1"/>
      <c r="F6" s="1"/>
      <c r="G6" s="1"/>
      <c r="H6" s="1"/>
      <c r="I6" s="1"/>
      <c r="J6" s="1"/>
      <c r="K6" s="1"/>
      <c r="L6" s="1"/>
    </row>
    <row r="7" spans="1:12">
      <c r="A7" s="1"/>
      <c r="B7" s="1"/>
      <c r="C7" s="1"/>
      <c r="D7" s="1"/>
      <c r="E7" s="1"/>
      <c r="F7" s="1"/>
      <c r="G7" s="1"/>
      <c r="H7" s="1"/>
      <c r="I7" s="1"/>
      <c r="J7" s="1"/>
      <c r="K7" s="1"/>
      <c r="L7" s="1"/>
    </row>
    <row r="8" spans="1:12">
      <c r="A8" s="1"/>
      <c r="B8" s="1"/>
      <c r="C8" s="1"/>
      <c r="D8" s="1"/>
      <c r="E8" s="1"/>
      <c r="F8" s="1"/>
      <c r="G8" s="1"/>
      <c r="H8" s="1"/>
      <c r="I8" s="1"/>
      <c r="J8" s="1"/>
      <c r="K8" s="1"/>
      <c r="L8" s="1"/>
    </row>
    <row r="9" spans="1:12">
      <c r="A9" s="1"/>
      <c r="B9" s="1"/>
      <c r="C9" s="1"/>
      <c r="D9" s="1"/>
      <c r="E9" s="1"/>
      <c r="F9" s="1"/>
      <c r="G9" s="1"/>
      <c r="H9" s="1"/>
      <c r="I9" s="1"/>
      <c r="J9" s="1"/>
      <c r="K9" s="1"/>
      <c r="L9" s="1"/>
    </row>
    <row r="10" spans="1:12">
      <c r="A10" s="1"/>
      <c r="B10" s="1"/>
      <c r="C10" s="1"/>
      <c r="D10" s="1"/>
      <c r="E10" s="1"/>
      <c r="F10" s="1"/>
      <c r="G10" s="1"/>
      <c r="H10" s="1"/>
      <c r="I10" s="1"/>
      <c r="J10" s="1"/>
      <c r="K10" s="1"/>
      <c r="L10" s="1"/>
    </row>
    <row r="11" spans="1:12" ht="15.75">
      <c r="A11" s="1"/>
      <c r="B11" s="1"/>
      <c r="C11" s="1"/>
      <c r="D11" s="1"/>
      <c r="E11" s="1"/>
      <c r="F11" s="1"/>
      <c r="H11" s="1"/>
      <c r="I11" s="741"/>
      <c r="J11" s="1"/>
      <c r="L11" s="1"/>
    </row>
    <row r="12" spans="1:12" ht="15.75">
      <c r="A12" s="1"/>
      <c r="B12" s="1"/>
      <c r="C12" s="1"/>
      <c r="D12" s="1"/>
      <c r="E12" s="1"/>
      <c r="F12" s="1"/>
      <c r="H12" s="1"/>
      <c r="I12" s="741"/>
      <c r="J12" s="1"/>
      <c r="L12" s="1"/>
    </row>
    <row r="13" spans="1:12" ht="15.75">
      <c r="A13" s="1"/>
      <c r="B13" s="1"/>
      <c r="C13" s="1"/>
      <c r="D13" s="1"/>
      <c r="E13" s="1"/>
      <c r="F13" s="1"/>
      <c r="H13" s="1"/>
      <c r="I13" s="741"/>
      <c r="J13" s="1"/>
      <c r="L13" s="1"/>
    </row>
    <row r="14" spans="1:12" ht="15.75">
      <c r="A14" s="1"/>
      <c r="B14" s="1"/>
      <c r="C14" s="1"/>
      <c r="D14" s="1"/>
      <c r="E14" s="1"/>
      <c r="F14" s="1"/>
      <c r="H14" s="1"/>
      <c r="I14" s="741"/>
      <c r="J14" s="1"/>
      <c r="L14" s="1"/>
    </row>
    <row r="15" spans="1:12" ht="15.75">
      <c r="A15" s="1"/>
      <c r="B15" s="1"/>
      <c r="C15" s="1"/>
      <c r="D15" s="1"/>
      <c r="E15" s="1"/>
      <c r="F15" s="1"/>
      <c r="H15" s="1"/>
      <c r="I15" s="741"/>
      <c r="J15" s="1"/>
      <c r="L15" s="1"/>
    </row>
    <row r="16" spans="1:12">
      <c r="A16" s="1"/>
      <c r="B16" s="1"/>
      <c r="C16" s="1"/>
      <c r="D16" s="1"/>
      <c r="E16" s="1"/>
      <c r="F16" s="1"/>
      <c r="G16" s="1"/>
      <c r="H16" s="1"/>
      <c r="I16" s="1"/>
      <c r="J16" s="1"/>
      <c r="K16" s="1"/>
      <c r="L16" s="1"/>
    </row>
    <row r="17" spans="1:12">
      <c r="A17" s="1"/>
      <c r="B17" s="1"/>
      <c r="C17" s="1"/>
      <c r="D17" s="1"/>
      <c r="E17" s="1"/>
      <c r="F17" s="1"/>
      <c r="G17" s="1"/>
      <c r="H17" s="1"/>
      <c r="I17" s="1"/>
      <c r="J17" s="1"/>
      <c r="K17" s="1"/>
      <c r="L17" s="1"/>
    </row>
    <row r="18" spans="1:12">
      <c r="A18" s="1"/>
      <c r="B18" s="1"/>
      <c r="C18" s="1"/>
      <c r="D18" s="1"/>
      <c r="E18" s="1"/>
      <c r="F18" s="1"/>
      <c r="G18" s="1"/>
      <c r="H18" s="1"/>
      <c r="I18" s="1"/>
      <c r="J18" s="1"/>
      <c r="K18" s="1"/>
      <c r="L18" s="1"/>
    </row>
    <row r="19" spans="1:12">
      <c r="A19" s="1"/>
      <c r="B19" s="1"/>
      <c r="C19" s="1"/>
      <c r="D19" s="1"/>
      <c r="E19" s="1"/>
      <c r="F19" s="1"/>
      <c r="G19" s="1"/>
      <c r="H19" s="1"/>
      <c r="I19" s="1"/>
      <c r="J19" s="1"/>
      <c r="K19" s="1"/>
      <c r="L19" s="1"/>
    </row>
    <row r="20" spans="1:12">
      <c r="A20" s="1"/>
      <c r="B20" s="1"/>
      <c r="C20" s="1"/>
      <c r="D20" s="1"/>
      <c r="E20" s="1"/>
      <c r="F20" s="1"/>
      <c r="G20" s="1"/>
      <c r="H20" s="1"/>
      <c r="I20" s="1"/>
      <c r="J20" s="1"/>
      <c r="K20" s="1"/>
      <c r="L20" s="1"/>
    </row>
    <row r="21" spans="1:12">
      <c r="A21" s="1"/>
      <c r="B21" s="1"/>
      <c r="C21" s="1"/>
      <c r="D21" s="1"/>
      <c r="E21" s="1"/>
      <c r="F21" s="1"/>
      <c r="G21" s="1"/>
      <c r="H21" s="1"/>
      <c r="I21" s="1"/>
      <c r="J21" s="1"/>
      <c r="K21" s="1"/>
      <c r="L21" s="1"/>
    </row>
    <row r="22" spans="1:12">
      <c r="A22" s="1"/>
      <c r="B22" s="1"/>
      <c r="C22" s="1"/>
      <c r="D22" s="1"/>
      <c r="E22" s="1"/>
      <c r="F22" s="1"/>
      <c r="G22" s="1"/>
      <c r="H22" s="1"/>
      <c r="I22" s="1"/>
      <c r="J22" s="1"/>
      <c r="K22" s="1"/>
      <c r="L22" s="1"/>
    </row>
    <row r="23" spans="1:12">
      <c r="A23" s="1"/>
      <c r="B23" s="1"/>
      <c r="C23" s="1"/>
      <c r="D23" s="1"/>
      <c r="E23" s="1"/>
      <c r="F23" s="1"/>
      <c r="G23" s="1"/>
      <c r="H23" s="1"/>
      <c r="I23" s="1"/>
      <c r="J23" s="1"/>
      <c r="K23" s="1"/>
      <c r="L23" s="1"/>
    </row>
    <row r="24" spans="1:12">
      <c r="A24" s="1"/>
      <c r="B24" s="1"/>
      <c r="C24" s="1"/>
      <c r="D24" s="1"/>
      <c r="E24" s="1"/>
      <c r="F24" s="1"/>
      <c r="G24" s="1"/>
      <c r="H24" s="1"/>
      <c r="I24" s="1"/>
      <c r="J24" s="1"/>
      <c r="K24" s="1"/>
      <c r="L24" s="1"/>
    </row>
    <row r="25" spans="1:12">
      <c r="A25" s="1"/>
      <c r="B25" s="1"/>
      <c r="C25" s="1"/>
      <c r="D25" s="1"/>
      <c r="E25" s="1"/>
      <c r="F25" s="1"/>
      <c r="G25" s="1"/>
      <c r="H25" s="1"/>
      <c r="I25" s="1"/>
      <c r="J25" s="1"/>
      <c r="K25" s="1"/>
      <c r="L25" s="1"/>
    </row>
    <row r="26" spans="1:12">
      <c r="A26" s="1"/>
      <c r="B26" s="1"/>
      <c r="C26" s="1"/>
      <c r="D26" s="1"/>
      <c r="E26" s="1"/>
      <c r="F26" s="1"/>
      <c r="G26" s="1"/>
      <c r="H26" s="1"/>
      <c r="I26" s="1"/>
      <c r="J26" s="1"/>
      <c r="K26" s="1"/>
      <c r="L26" s="1"/>
    </row>
    <row r="27" spans="1:12">
      <c r="A27" s="1"/>
      <c r="B27" s="1"/>
      <c r="C27" s="1"/>
      <c r="D27" s="1"/>
      <c r="E27" s="1"/>
      <c r="F27" s="1"/>
      <c r="G27" s="1"/>
      <c r="H27" s="1"/>
      <c r="I27" s="1"/>
      <c r="J27" s="1"/>
      <c r="K27" s="1"/>
      <c r="L27" s="1"/>
    </row>
    <row r="28" spans="1:12">
      <c r="A28" s="1"/>
      <c r="B28" s="1"/>
      <c r="C28" s="1"/>
      <c r="D28" s="1"/>
      <c r="E28" s="1"/>
      <c r="F28" s="1"/>
      <c r="G28" s="1"/>
      <c r="H28" s="1"/>
      <c r="I28" s="1"/>
      <c r="J28" s="1"/>
      <c r="K28" s="1"/>
      <c r="L28" s="1"/>
    </row>
    <row r="29" spans="1:12">
      <c r="A29" s="1"/>
      <c r="B29" s="1"/>
      <c r="C29" s="1"/>
      <c r="D29" s="1"/>
      <c r="E29" s="1"/>
      <c r="F29" s="1"/>
      <c r="G29" s="1"/>
      <c r="H29" s="1"/>
      <c r="I29" s="1"/>
      <c r="J29" s="1"/>
      <c r="K29" s="1"/>
      <c r="L29" s="1"/>
    </row>
    <row r="30" spans="1:12">
      <c r="A30" s="1"/>
      <c r="B30" s="1"/>
      <c r="C30" s="1"/>
      <c r="D30" s="1"/>
      <c r="E30" s="1"/>
      <c r="F30" s="1"/>
      <c r="G30" s="1"/>
      <c r="H30" s="1"/>
      <c r="I30" s="1"/>
      <c r="J30" s="1"/>
      <c r="K30" s="1"/>
      <c r="L30" s="1"/>
    </row>
    <row r="31" spans="1:12">
      <c r="A31" s="1"/>
      <c r="B31" s="1"/>
      <c r="C31" s="1"/>
      <c r="D31" s="1"/>
      <c r="E31" s="1"/>
      <c r="F31" s="1"/>
      <c r="G31" s="1"/>
      <c r="H31" s="1"/>
      <c r="I31" s="1"/>
      <c r="J31" s="1"/>
      <c r="K31" s="1"/>
      <c r="L31" s="1"/>
    </row>
    <row r="32" spans="1:12">
      <c r="A32" s="1"/>
      <c r="B32" s="1"/>
      <c r="C32" s="1"/>
      <c r="D32" s="1"/>
      <c r="E32" s="1"/>
      <c r="F32" s="1"/>
      <c r="G32" s="1"/>
      <c r="H32" s="1"/>
      <c r="I32" s="1"/>
      <c r="J32" s="1"/>
      <c r="K32" s="1"/>
      <c r="L32" s="1"/>
    </row>
    <row r="33" spans="1:12">
      <c r="A33" s="1"/>
      <c r="B33" s="1"/>
      <c r="C33" s="1"/>
      <c r="D33" s="1"/>
      <c r="E33" s="1"/>
      <c r="F33" s="1"/>
      <c r="G33" s="1"/>
      <c r="H33" s="1"/>
      <c r="I33" s="1"/>
      <c r="J33" s="1"/>
      <c r="K33" s="1"/>
      <c r="L33" s="1"/>
    </row>
    <row r="34" spans="1:12">
      <c r="A34" s="1"/>
      <c r="B34" s="1"/>
      <c r="C34" s="1"/>
      <c r="D34" s="1"/>
      <c r="E34" s="1"/>
      <c r="F34" s="1"/>
      <c r="G34" s="1"/>
      <c r="H34" s="1"/>
      <c r="I34" s="1"/>
      <c r="J34" s="1"/>
      <c r="K34" s="1"/>
      <c r="L34" s="1"/>
    </row>
    <row r="35" spans="1:12">
      <c r="A35" s="1"/>
      <c r="B35" s="1"/>
      <c r="C35" s="1"/>
      <c r="D35" s="1"/>
      <c r="E35" s="1"/>
      <c r="F35" s="1"/>
      <c r="G35" s="1"/>
      <c r="H35" s="1"/>
      <c r="I35" s="1"/>
      <c r="J35" s="1"/>
      <c r="K35" s="1"/>
      <c r="L35" s="1"/>
    </row>
    <row r="36" spans="1:12">
      <c r="A36" s="1"/>
      <c r="B36" s="1"/>
      <c r="C36" s="1"/>
      <c r="D36" s="1"/>
      <c r="E36" s="1"/>
      <c r="F36" s="1"/>
      <c r="G36" s="1"/>
      <c r="H36" s="1"/>
      <c r="I36" s="1"/>
      <c r="J36" s="1"/>
      <c r="K36" s="1"/>
      <c r="L36" s="1"/>
    </row>
    <row r="37" spans="1:12">
      <c r="A37" s="1"/>
      <c r="B37" s="1"/>
      <c r="C37" s="1"/>
      <c r="D37" s="1"/>
      <c r="E37" s="1"/>
      <c r="F37" s="1"/>
      <c r="G37" s="1"/>
      <c r="H37" s="1"/>
      <c r="I37" s="1"/>
      <c r="J37" s="1"/>
      <c r="K37" s="1"/>
      <c r="L37" s="1"/>
    </row>
    <row r="38" spans="1:12">
      <c r="A38" s="1"/>
      <c r="B38" s="1"/>
      <c r="C38" s="1"/>
      <c r="D38" s="1"/>
      <c r="E38" s="1"/>
      <c r="F38" s="1"/>
      <c r="G38" s="1"/>
      <c r="H38" s="1"/>
      <c r="I38" s="1"/>
      <c r="J38" s="1"/>
      <c r="K38" s="1"/>
      <c r="L38" s="1"/>
    </row>
    <row r="39" spans="1:12">
      <c r="A39" s="1"/>
      <c r="B39" s="1"/>
      <c r="C39" s="1"/>
      <c r="D39" s="1"/>
      <c r="E39" s="1"/>
      <c r="F39" s="1"/>
      <c r="G39" s="1"/>
      <c r="H39" s="1"/>
      <c r="I39" s="1"/>
      <c r="J39" s="1"/>
      <c r="K39" s="1"/>
      <c r="L39" s="1"/>
    </row>
    <row r="40" spans="1:12">
      <c r="A40" s="1"/>
      <c r="B40" s="1"/>
      <c r="C40" s="1"/>
      <c r="D40" s="1"/>
      <c r="E40" s="1"/>
      <c r="F40" s="1"/>
      <c r="G40" s="1"/>
      <c r="H40" s="1"/>
      <c r="I40" s="1"/>
      <c r="J40" s="1"/>
      <c r="K40" s="1"/>
      <c r="L40" s="1"/>
    </row>
    <row r="41" spans="1:12">
      <c r="A41" s="1"/>
      <c r="B41" s="1"/>
      <c r="C41" s="1"/>
      <c r="D41" s="1"/>
      <c r="E41" s="1"/>
      <c r="F41" s="1"/>
      <c r="G41" s="1"/>
      <c r="H41" s="1"/>
      <c r="I41" s="1"/>
      <c r="J41" s="1"/>
      <c r="K41" s="1"/>
      <c r="L41" s="1"/>
    </row>
    <row r="42" spans="1:12">
      <c r="A42" s="1"/>
      <c r="B42" s="1"/>
      <c r="C42" s="1"/>
      <c r="D42" s="1"/>
      <c r="E42" s="1"/>
      <c r="F42" s="1"/>
      <c r="G42" s="1"/>
      <c r="H42" s="1"/>
      <c r="I42" s="1"/>
      <c r="J42" s="1"/>
      <c r="K42" s="1"/>
      <c r="L42" s="1"/>
    </row>
    <row r="43" spans="1:12">
      <c r="A43" s="1"/>
      <c r="B43" s="1"/>
      <c r="C43" s="1"/>
      <c r="D43" s="1"/>
      <c r="E43" s="1"/>
      <c r="F43" s="1"/>
      <c r="G43" s="1"/>
      <c r="H43" s="1"/>
      <c r="I43" s="1"/>
      <c r="J43" s="1"/>
      <c r="K43" s="1"/>
      <c r="L43" s="1"/>
    </row>
    <row r="44" spans="1:12">
      <c r="A44" s="1"/>
      <c r="B44" s="1"/>
      <c r="C44" s="1"/>
      <c r="D44" s="1"/>
      <c r="E44" s="1"/>
      <c r="F44" s="1"/>
      <c r="G44" s="1"/>
      <c r="H44" s="1"/>
      <c r="I44" s="1"/>
      <c r="J44" s="1"/>
      <c r="K44" s="1"/>
      <c r="L44" s="1"/>
    </row>
    <row r="45" spans="1:12">
      <c r="A45" s="1"/>
      <c r="B45" s="1"/>
      <c r="C45" s="1"/>
      <c r="D45" s="1"/>
      <c r="E45" s="1"/>
      <c r="F45" s="1"/>
      <c r="G45" s="1"/>
      <c r="H45" s="1"/>
      <c r="I45" s="1"/>
      <c r="J45" s="1"/>
      <c r="K45" s="1"/>
      <c r="L45" s="1"/>
    </row>
    <row r="46" spans="1:12">
      <c r="A46" s="1"/>
      <c r="B46" s="1"/>
      <c r="C46" s="1"/>
      <c r="D46" s="1"/>
      <c r="E46" s="1"/>
      <c r="F46" s="1"/>
      <c r="G46" s="1"/>
      <c r="H46" s="1"/>
      <c r="I46" s="1"/>
      <c r="J46" s="1"/>
      <c r="K46" s="1"/>
      <c r="L46" s="1"/>
    </row>
    <row r="47" spans="1:12">
      <c r="A47" s="1"/>
      <c r="B47" s="1"/>
      <c r="C47" s="1"/>
      <c r="D47" s="1"/>
      <c r="E47" s="1"/>
      <c r="F47" s="1"/>
      <c r="G47" s="1"/>
      <c r="H47" s="1"/>
      <c r="I47" s="1"/>
      <c r="J47" s="1"/>
      <c r="K47" s="1"/>
      <c r="L47" s="1"/>
    </row>
    <row r="48" spans="1:12">
      <c r="A48" s="1"/>
      <c r="B48" s="1"/>
      <c r="C48" s="1"/>
      <c r="D48" s="1"/>
      <c r="E48" s="1"/>
      <c r="F48" s="1"/>
      <c r="G48" s="1"/>
      <c r="H48" s="1"/>
      <c r="I48" s="1"/>
      <c r="J48" s="1"/>
      <c r="K48" s="1"/>
      <c r="L48" s="1"/>
    </row>
    <row r="49" spans="1:12">
      <c r="A49" s="1"/>
      <c r="B49" s="1"/>
      <c r="C49" s="1"/>
      <c r="D49" s="1"/>
      <c r="E49" s="1"/>
      <c r="F49" s="1"/>
      <c r="G49" s="1"/>
      <c r="H49" s="1"/>
      <c r="I49" s="1"/>
      <c r="J49" s="1"/>
      <c r="K49" s="1"/>
      <c r="L49" s="1"/>
    </row>
    <row r="50" spans="1:12">
      <c r="A50" s="1"/>
      <c r="B50" s="1"/>
      <c r="C50" s="1"/>
      <c r="D50" s="1"/>
      <c r="E50" s="1"/>
      <c r="F50" s="1"/>
      <c r="G50" s="1"/>
      <c r="H50" s="1"/>
      <c r="I50" s="1"/>
      <c r="J50" s="1"/>
      <c r="K50" s="1"/>
      <c r="L50" s="1"/>
    </row>
    <row r="51" spans="1:12">
      <c r="A51" s="1"/>
      <c r="B51" s="1"/>
      <c r="C51" s="1"/>
      <c r="D51" s="1"/>
      <c r="E51" s="1"/>
      <c r="F51" s="1"/>
      <c r="G51" s="1"/>
      <c r="H51" s="1"/>
      <c r="I51" s="1"/>
      <c r="J51" s="1"/>
      <c r="K51" s="1"/>
      <c r="L51" s="1"/>
    </row>
    <row r="52" spans="1:12">
      <c r="A52" s="1"/>
      <c r="B52" s="1"/>
      <c r="C52" s="1"/>
      <c r="D52" s="1"/>
      <c r="E52" s="1"/>
      <c r="F52" s="1"/>
      <c r="G52" s="1"/>
      <c r="H52" s="1"/>
      <c r="I52" s="1"/>
      <c r="J52" s="1"/>
      <c r="K52" s="1"/>
      <c r="L52" s="1"/>
    </row>
    <row r="53" spans="1:12">
      <c r="A53" s="1"/>
      <c r="B53" s="1"/>
      <c r="C53" s="1"/>
      <c r="D53" s="1"/>
      <c r="E53" s="1"/>
      <c r="F53" s="1"/>
      <c r="G53" s="1"/>
      <c r="H53" s="1"/>
      <c r="I53" s="1"/>
      <c r="J53" s="1"/>
      <c r="K53" s="1"/>
      <c r="L53" s="1"/>
    </row>
    <row r="54" spans="1:12">
      <c r="A54" s="1"/>
      <c r="B54" s="1"/>
      <c r="C54" s="1"/>
      <c r="D54" s="1"/>
      <c r="E54" s="1"/>
      <c r="F54" s="1"/>
      <c r="G54" s="1"/>
      <c r="H54" s="1"/>
      <c r="I54" s="1"/>
      <c r="J54" s="1"/>
      <c r="K54" s="1"/>
      <c r="L54" s="1"/>
    </row>
    <row r="55" spans="1:12">
      <c r="A55" s="1"/>
      <c r="B55" s="1"/>
      <c r="C55" s="1"/>
      <c r="D55" s="1"/>
      <c r="E55" s="1"/>
      <c r="F55" s="1"/>
      <c r="G55" s="1"/>
      <c r="H55" s="1"/>
      <c r="I55" s="1"/>
      <c r="J55" s="1"/>
      <c r="K55" s="1"/>
      <c r="L55" s="1"/>
    </row>
    <row r="56" spans="1:12">
      <c r="A56" s="1"/>
      <c r="B56" s="1"/>
      <c r="C56" s="1"/>
      <c r="D56" s="1"/>
      <c r="E56" s="1"/>
      <c r="F56" s="1"/>
      <c r="G56" s="1"/>
      <c r="H56" s="1"/>
      <c r="I56" s="1"/>
      <c r="J56" s="1"/>
      <c r="K56" s="1"/>
      <c r="L56" s="1"/>
    </row>
    <row r="57" spans="1:12">
      <c r="A57" s="1"/>
      <c r="B57" s="1"/>
      <c r="C57" s="1"/>
      <c r="D57" s="1"/>
      <c r="E57" s="1"/>
      <c r="F57" s="1"/>
      <c r="G57" s="1"/>
      <c r="H57" s="1"/>
      <c r="I57" s="1"/>
      <c r="J57" s="1"/>
      <c r="K57" s="1"/>
      <c r="L57" s="1"/>
    </row>
    <row r="58" spans="1:12">
      <c r="A58" s="1"/>
      <c r="B58" s="1"/>
      <c r="C58" s="1"/>
      <c r="D58" s="1"/>
      <c r="E58" s="1"/>
      <c r="F58" s="1"/>
      <c r="G58" s="1"/>
      <c r="H58" s="1"/>
      <c r="I58" s="1"/>
      <c r="J58" s="1"/>
      <c r="K58" s="1"/>
      <c r="L58" s="1"/>
    </row>
    <row r="59" spans="1:12">
      <c r="A59" s="1"/>
      <c r="B59" s="1"/>
      <c r="C59" s="1"/>
      <c r="D59" s="1"/>
      <c r="E59" s="1"/>
      <c r="F59" s="1"/>
      <c r="G59" s="1"/>
      <c r="H59" s="1"/>
      <c r="I59" s="1"/>
      <c r="J59" s="1"/>
      <c r="K59" s="1"/>
      <c r="L59" s="1"/>
    </row>
    <row r="60" spans="1:12">
      <c r="A60" s="1"/>
      <c r="B60" s="1"/>
      <c r="C60" s="1"/>
      <c r="D60" s="1"/>
      <c r="E60" s="1"/>
      <c r="F60" s="1"/>
      <c r="G60" s="1"/>
      <c r="H60" s="1"/>
      <c r="I60" s="1"/>
      <c r="J60" s="1"/>
      <c r="K60" s="1"/>
      <c r="L60" s="1"/>
    </row>
    <row r="61" spans="1:12">
      <c r="A61" s="1"/>
      <c r="B61" s="1"/>
      <c r="C61" s="1"/>
      <c r="D61" s="1"/>
      <c r="E61" s="1"/>
      <c r="F61" s="1"/>
      <c r="G61" s="1"/>
      <c r="H61" s="1"/>
      <c r="I61" s="1"/>
      <c r="J61" s="1"/>
      <c r="K61" s="1"/>
      <c r="L61" s="1"/>
    </row>
    <row r="62" spans="1:12">
      <c r="A62" s="1"/>
      <c r="B62" s="1"/>
      <c r="C62" s="1"/>
      <c r="D62" s="1"/>
      <c r="E62" s="1"/>
      <c r="F62" s="1"/>
      <c r="G62" s="1"/>
      <c r="H62" s="1"/>
      <c r="I62" s="1"/>
      <c r="J62" s="1"/>
      <c r="K62" s="1"/>
      <c r="L62" s="1"/>
    </row>
    <row r="63" spans="1:12">
      <c r="A63" s="1"/>
      <c r="B63" s="1"/>
      <c r="C63" s="1"/>
      <c r="D63" s="1"/>
      <c r="E63" s="1"/>
      <c r="F63" s="1"/>
      <c r="G63" s="1"/>
      <c r="H63" s="1"/>
      <c r="I63" s="1"/>
      <c r="J63" s="1"/>
      <c r="K63" s="1"/>
      <c r="L63" s="1"/>
    </row>
    <row r="64" spans="1:12">
      <c r="A64" s="1"/>
      <c r="B64" s="1"/>
      <c r="C64" s="1"/>
      <c r="D64" s="1"/>
      <c r="E64" s="1"/>
      <c r="F64" s="1"/>
      <c r="G64" s="1"/>
      <c r="H64" s="1"/>
      <c r="I64" s="1"/>
      <c r="J64" s="1"/>
      <c r="K64" s="1"/>
      <c r="L64" s="1"/>
    </row>
    <row r="65" spans="1:12">
      <c r="A65" s="1"/>
      <c r="B65" s="1"/>
      <c r="C65" s="1"/>
      <c r="D65" s="1"/>
      <c r="E65" s="1"/>
      <c r="F65" s="1"/>
      <c r="G65" s="1"/>
      <c r="H65" s="1"/>
      <c r="I65" s="1"/>
      <c r="J65" s="1"/>
      <c r="K65" s="1"/>
      <c r="L65" s="1"/>
    </row>
    <row r="66" spans="1:12">
      <c r="A66" s="1"/>
      <c r="B66" s="1"/>
      <c r="C66" s="1"/>
      <c r="D66" s="1"/>
      <c r="E66" s="1"/>
      <c r="F66" s="1"/>
      <c r="G66" s="1"/>
      <c r="H66" s="1"/>
      <c r="I66" s="1"/>
      <c r="J66" s="1"/>
      <c r="K66" s="1"/>
      <c r="L66" s="1"/>
    </row>
  </sheetData>
  <pageMargins left="0.26960784313725489" right="0.22058823529411764" top="0.36764705882352944" bottom="0.26960784313725489"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29D01-64F8-4321-AE6B-6BCC10510F33}">
  <sheetPr>
    <tabColor theme="4"/>
  </sheetPr>
  <dimension ref="A1:L62"/>
  <sheetViews>
    <sheetView showGridLines="0" view="pageBreakPreview" zoomScale="115" zoomScaleNormal="100" zoomScaleSheetLayoutView="115" zoomScalePageLayoutView="145" workbookViewId="0">
      <selection activeCell="H20" sqref="H20"/>
    </sheetView>
  </sheetViews>
  <sheetFormatPr defaultColWidth="9.33203125" defaultRowHeight="11.25"/>
  <cols>
    <col min="1" max="1" width="15" style="3" customWidth="1"/>
    <col min="2" max="4" width="10" style="3" customWidth="1"/>
    <col min="5" max="5" width="11" style="3" customWidth="1"/>
    <col min="6" max="6" width="9.33203125" style="3" customWidth="1"/>
    <col min="7" max="8" width="10" style="3" customWidth="1"/>
    <col min="9" max="9" width="9.6640625" style="3" customWidth="1"/>
    <col min="10" max="11" width="10.6640625" style="3" customWidth="1"/>
    <col min="12" max="16384" width="9.33203125" style="3"/>
  </cols>
  <sheetData>
    <row r="1" spans="1:12" ht="11.25" customHeight="1"/>
    <row r="2" spans="1:12" ht="11.25" customHeight="1">
      <c r="A2" s="944" t="s">
        <v>276</v>
      </c>
      <c r="B2" s="944"/>
      <c r="C2" s="944"/>
      <c r="D2" s="944"/>
      <c r="E2" s="944"/>
      <c r="F2" s="944"/>
      <c r="G2" s="944"/>
      <c r="H2" s="944"/>
      <c r="I2" s="944"/>
      <c r="J2" s="944"/>
      <c r="K2" s="944"/>
    </row>
    <row r="3" spans="1:12" ht="11.25" customHeight="1">
      <c r="A3" s="84"/>
      <c r="B3" s="84"/>
      <c r="C3" s="84"/>
      <c r="D3" s="84"/>
      <c r="E3" s="84"/>
      <c r="F3" s="84"/>
      <c r="G3" s="84"/>
      <c r="H3" s="84"/>
      <c r="I3" s="84"/>
      <c r="J3" s="84"/>
      <c r="K3" s="84"/>
      <c r="L3" s="45"/>
    </row>
    <row r="4" spans="1:12" ht="11.25" customHeight="1">
      <c r="A4" s="945" t="s">
        <v>475</v>
      </c>
      <c r="B4" s="945"/>
      <c r="C4" s="945"/>
      <c r="D4" s="945"/>
      <c r="E4" s="945"/>
      <c r="F4" s="945"/>
      <c r="G4" s="945"/>
      <c r="H4" s="945"/>
      <c r="I4" s="945"/>
      <c r="J4" s="945"/>
      <c r="K4" s="945"/>
      <c r="L4" s="45"/>
    </row>
    <row r="5" spans="1:12" ht="11.25" customHeight="1">
      <c r="A5" s="84"/>
      <c r="B5" s="85"/>
      <c r="C5" s="86"/>
      <c r="D5" s="87"/>
      <c r="E5" s="87"/>
      <c r="F5" s="87"/>
      <c r="G5" s="87"/>
      <c r="H5" s="88"/>
      <c r="I5" s="83"/>
      <c r="J5" s="83"/>
      <c r="K5" s="89"/>
      <c r="L5" s="10"/>
    </row>
    <row r="6" spans="1:12" ht="12.75" customHeight="1">
      <c r="A6" s="927" t="s">
        <v>225</v>
      </c>
      <c r="B6" s="924" t="s">
        <v>279</v>
      </c>
      <c r="C6" s="925"/>
      <c r="D6" s="925"/>
      <c r="E6" s="925" t="s">
        <v>34</v>
      </c>
      <c r="F6" s="925"/>
      <c r="G6" s="926" t="s">
        <v>278</v>
      </c>
      <c r="H6" s="926"/>
      <c r="I6" s="926"/>
      <c r="J6" s="926"/>
      <c r="K6" s="926"/>
      <c r="L6" s="20"/>
    </row>
    <row r="7" spans="1:12" ht="12.75" customHeight="1">
      <c r="A7" s="927"/>
      <c r="B7" s="765">
        <f>+'5. RER'!B5</f>
        <v>43347</v>
      </c>
      <c r="C7" s="765">
        <f>+'5. RER'!C5</f>
        <v>43377</v>
      </c>
      <c r="D7" s="765">
        <f>+'5. RER'!D5</f>
        <v>43405</v>
      </c>
      <c r="E7" s="765">
        <f>+'5. RER'!E5</f>
        <v>43040</v>
      </c>
      <c r="F7" s="946" t="s">
        <v>128</v>
      </c>
      <c r="G7" s="766">
        <v>2018</v>
      </c>
      <c r="H7" s="766">
        <v>2017</v>
      </c>
      <c r="I7" s="946" t="s">
        <v>43</v>
      </c>
      <c r="J7" s="766">
        <v>2016</v>
      </c>
      <c r="K7" s="946" t="s">
        <v>36</v>
      </c>
      <c r="L7" s="17"/>
    </row>
    <row r="8" spans="1:12" ht="12.75" customHeight="1">
      <c r="A8" s="927"/>
      <c r="B8" s="767">
        <v>43369.875</v>
      </c>
      <c r="C8" s="767">
        <v>43390.791666666664</v>
      </c>
      <c r="D8" s="767">
        <v>43431.822916666664</v>
      </c>
      <c r="E8" s="767">
        <v>43060.802083333336</v>
      </c>
      <c r="F8" s="947"/>
      <c r="G8" s="768">
        <v>43431.822916666664</v>
      </c>
      <c r="H8" s="768">
        <v>42801.8125</v>
      </c>
      <c r="I8" s="947"/>
      <c r="J8" s="768">
        <v>42688.802083333336</v>
      </c>
      <c r="K8" s="947"/>
      <c r="L8" s="19"/>
    </row>
    <row r="9" spans="1:12" ht="12.75" customHeight="1">
      <c r="A9" s="927"/>
      <c r="B9" s="769">
        <v>43369.875</v>
      </c>
      <c r="C9" s="769">
        <v>43390.791666666664</v>
      </c>
      <c r="D9" s="769">
        <v>43431.822916666664</v>
      </c>
      <c r="E9" s="769">
        <v>43060.802083333336</v>
      </c>
      <c r="F9" s="947"/>
      <c r="G9" s="769">
        <v>43431.822916666664</v>
      </c>
      <c r="H9" s="770">
        <v>42801.8125</v>
      </c>
      <c r="I9" s="947"/>
      <c r="J9" s="771">
        <v>42688.802083333336</v>
      </c>
      <c r="K9" s="947"/>
      <c r="L9" s="18"/>
    </row>
    <row r="10" spans="1:12" ht="12.75" customHeight="1">
      <c r="A10" s="352" t="s">
        <v>37</v>
      </c>
      <c r="B10" s="433">
        <v>3169.9376999999999</v>
      </c>
      <c r="C10" s="434">
        <v>3854.8354799999993</v>
      </c>
      <c r="D10" s="435">
        <v>4258.4138400000011</v>
      </c>
      <c r="E10" s="433">
        <v>3452.0101099999997</v>
      </c>
      <c r="F10" s="353">
        <f>+IF(E10=0,"",D10/E10-1)</f>
        <v>0.23360410436341428</v>
      </c>
      <c r="G10" s="433">
        <v>4258.4138400000011</v>
      </c>
      <c r="H10" s="434">
        <v>4181.7234999999982</v>
      </c>
      <c r="I10" s="353">
        <f>+IF(H10=0,"",G10/H10-1)</f>
        <v>1.833940957598057E-2</v>
      </c>
      <c r="J10" s="433">
        <v>2597.9294200000004</v>
      </c>
      <c r="K10" s="353">
        <f t="shared" ref="K10:K18" si="0">+IF(J10=0,"",H10/J10-1)</f>
        <v>0.6096370701248679</v>
      </c>
      <c r="L10" s="18"/>
    </row>
    <row r="11" spans="1:12" ht="12.75" customHeight="1">
      <c r="A11" s="187" t="s">
        <v>38</v>
      </c>
      <c r="B11" s="436">
        <v>3252.8665200000005</v>
      </c>
      <c r="C11" s="327">
        <v>2470.3212300000005</v>
      </c>
      <c r="D11" s="437">
        <v>2281.6140699999992</v>
      </c>
      <c r="E11" s="436">
        <v>2825.4323100000001</v>
      </c>
      <c r="F11" s="177">
        <f>+IF(E11=0,"",D11/E11-1)</f>
        <v>-0.19247257776279936</v>
      </c>
      <c r="G11" s="436">
        <v>2281.6140699999992</v>
      </c>
      <c r="H11" s="327">
        <v>2286.1302900000001</v>
      </c>
      <c r="I11" s="177">
        <f>+IF(H11=0,"",G11/H11-1)</f>
        <v>-1.9754867077155236E-3</v>
      </c>
      <c r="J11" s="436">
        <v>3685.7329099999997</v>
      </c>
      <c r="K11" s="177">
        <f t="shared" si="0"/>
        <v>-0.37973522612087474</v>
      </c>
      <c r="L11" s="18"/>
    </row>
    <row r="12" spans="1:12" ht="12.75" customHeight="1">
      <c r="A12" s="188" t="s">
        <v>39</v>
      </c>
      <c r="B12" s="438">
        <v>131.39075</v>
      </c>
      <c r="C12" s="328">
        <v>332.46701999999999</v>
      </c>
      <c r="D12" s="439">
        <v>245.76401999999999</v>
      </c>
      <c r="E12" s="438">
        <v>148.0145</v>
      </c>
      <c r="F12" s="178">
        <f>+IF(E12=0,"",D12/E12-1)</f>
        <v>0.66040502788578137</v>
      </c>
      <c r="G12" s="438">
        <v>245.76401999999999</v>
      </c>
      <c r="H12" s="328">
        <v>91.209550000000007</v>
      </c>
      <c r="I12" s="178">
        <f>+IF(H12=0,"",G12/H12-1)</f>
        <v>1.6944987668506202</v>
      </c>
      <c r="J12" s="438">
        <v>200.02253999999999</v>
      </c>
      <c r="K12" s="178">
        <f t="shared" si="0"/>
        <v>-0.54400364078968289</v>
      </c>
      <c r="L12" s="17"/>
    </row>
    <row r="13" spans="1:12" ht="12.75" customHeight="1">
      <c r="A13" s="189" t="s">
        <v>30</v>
      </c>
      <c r="B13" s="440">
        <v>0</v>
      </c>
      <c r="C13" s="441">
        <v>0</v>
      </c>
      <c r="D13" s="442">
        <v>0</v>
      </c>
      <c r="E13" s="440">
        <v>0</v>
      </c>
      <c r="F13" s="179" t="str">
        <f>+IF(E13=0,"",D13/E13-1)</f>
        <v/>
      </c>
      <c r="G13" s="440">
        <v>0</v>
      </c>
      <c r="H13" s="441">
        <v>0</v>
      </c>
      <c r="I13" s="179" t="str">
        <f>+IF(H13=0,"",G13/H13-1)</f>
        <v/>
      </c>
      <c r="J13" s="440">
        <v>0</v>
      </c>
      <c r="K13" s="179" t="str">
        <f t="shared" si="0"/>
        <v/>
      </c>
      <c r="L13" s="19"/>
    </row>
    <row r="14" spans="1:12" ht="12.75" customHeight="1">
      <c r="A14" s="190" t="s">
        <v>44</v>
      </c>
      <c r="B14" s="443">
        <f>+SUM(B10:B13)</f>
        <v>6554.1949699999996</v>
      </c>
      <c r="C14" s="444">
        <f>+SUM(C10:C13)</f>
        <v>6657.6237299999993</v>
      </c>
      <c r="D14" s="445">
        <f>+SUM(D10:D13)</f>
        <v>6785.7919300000003</v>
      </c>
      <c r="E14" s="443">
        <f>+SUM(E10:E13)</f>
        <v>6425.4569199999996</v>
      </c>
      <c r="F14" s="180">
        <f>+IF(E14=0,"",D14/E14-1)</f>
        <v>5.6079281907317036E-2</v>
      </c>
      <c r="G14" s="443">
        <f>+SUM(G10:G13)</f>
        <v>6785.7919300000003</v>
      </c>
      <c r="H14" s="444">
        <f>+SUM(H10:H13)</f>
        <v>6559.0633399999979</v>
      </c>
      <c r="I14" s="180">
        <f>+IF(H14=0,"",G14/H14-1)</f>
        <v>3.4567220690996159E-2</v>
      </c>
      <c r="J14" s="443">
        <f>+SUM(J10:J13)</f>
        <v>6483.68487</v>
      </c>
      <c r="K14" s="180">
        <f t="shared" si="0"/>
        <v>1.1625868855652532E-2</v>
      </c>
      <c r="L14" s="18"/>
    </row>
    <row r="15" spans="1:12" ht="6.75" customHeight="1">
      <c r="A15" s="331"/>
      <c r="B15" s="331"/>
      <c r="C15" s="331"/>
      <c r="D15" s="331"/>
      <c r="E15" s="331"/>
      <c r="F15" s="331"/>
      <c r="G15" s="331"/>
      <c r="H15" s="331"/>
      <c r="I15" s="331"/>
      <c r="J15" s="331"/>
      <c r="K15" s="331"/>
      <c r="L15" s="18"/>
    </row>
    <row r="16" spans="1:12" ht="12.75" customHeight="1">
      <c r="A16" s="354" t="s">
        <v>40</v>
      </c>
      <c r="B16" s="355">
        <v>0</v>
      </c>
      <c r="C16" s="356">
        <v>0</v>
      </c>
      <c r="D16" s="357">
        <v>0</v>
      </c>
      <c r="E16" s="355">
        <v>0</v>
      </c>
      <c r="F16" s="358" t="str">
        <f>+IF(E16=0,"",D16/E16-1)</f>
        <v/>
      </c>
      <c r="G16" s="355">
        <v>0</v>
      </c>
      <c r="H16" s="356">
        <v>36.515999999999998</v>
      </c>
      <c r="I16" s="358">
        <f>+IF(H16=0,"",G16/H16-1)</f>
        <v>-1</v>
      </c>
      <c r="J16" s="355">
        <v>0</v>
      </c>
      <c r="K16" s="358" t="str">
        <f t="shared" si="0"/>
        <v/>
      </c>
      <c r="L16" s="20"/>
    </row>
    <row r="17" spans="1:12" ht="12.75" customHeight="1">
      <c r="A17" s="359" t="s">
        <v>41</v>
      </c>
      <c r="B17" s="329">
        <v>0</v>
      </c>
      <c r="C17" s="311">
        <v>0</v>
      </c>
      <c r="D17" s="330">
        <v>0</v>
      </c>
      <c r="E17" s="329">
        <v>0</v>
      </c>
      <c r="F17" s="164" t="str">
        <f>+IF(E17=0,"",D17/E17-1)</f>
        <v/>
      </c>
      <c r="G17" s="329">
        <v>0</v>
      </c>
      <c r="H17" s="311">
        <v>0</v>
      </c>
      <c r="I17" s="164" t="str">
        <f>+IF(H17=0,"",G17/H17-1)</f>
        <v/>
      </c>
      <c r="J17" s="329">
        <v>0</v>
      </c>
      <c r="K17" s="164" t="str">
        <f t="shared" si="0"/>
        <v/>
      </c>
      <c r="L17" s="20"/>
    </row>
    <row r="18" spans="1:12" ht="24" customHeight="1">
      <c r="A18" s="360" t="s">
        <v>42</v>
      </c>
      <c r="B18" s="361">
        <f>+B17-B16</f>
        <v>0</v>
      </c>
      <c r="C18" s="362">
        <f>+C17-C16</f>
        <v>0</v>
      </c>
      <c r="D18" s="363">
        <f>+D17-D16</f>
        <v>0</v>
      </c>
      <c r="E18" s="361">
        <f>+E17-E16</f>
        <v>0</v>
      </c>
      <c r="F18" s="364"/>
      <c r="G18" s="361">
        <f>+G17-G16</f>
        <v>0</v>
      </c>
      <c r="H18" s="362">
        <f>+H17-H16</f>
        <v>-36.515999999999998</v>
      </c>
      <c r="I18" s="364">
        <f>+IF(H18=0,"",G18/H18-1)</f>
        <v>-1</v>
      </c>
      <c r="J18" s="361">
        <f>+J17-J16</f>
        <v>0</v>
      </c>
      <c r="K18" s="364" t="str">
        <f t="shared" si="0"/>
        <v/>
      </c>
      <c r="L18" s="20"/>
    </row>
    <row r="19" spans="1:12" ht="6" customHeight="1">
      <c r="A19" s="29"/>
      <c r="B19" s="29"/>
      <c r="C19" s="29"/>
      <c r="D19" s="29"/>
      <c r="E19" s="29"/>
      <c r="F19" s="29"/>
      <c r="G19" s="29"/>
      <c r="H19" s="29"/>
      <c r="I19" s="29"/>
      <c r="J19" s="29"/>
      <c r="K19" s="29"/>
      <c r="L19" s="20"/>
    </row>
    <row r="20" spans="1:12" ht="24" customHeight="1">
      <c r="A20" s="365" t="s">
        <v>277</v>
      </c>
      <c r="B20" s="446">
        <f t="shared" ref="B20:E20" si="1">+B14-B18</f>
        <v>6554.1949699999996</v>
      </c>
      <c r="C20" s="447">
        <f t="shared" si="1"/>
        <v>6657.6237299999993</v>
      </c>
      <c r="D20" s="448">
        <f t="shared" si="1"/>
        <v>6785.7919300000003</v>
      </c>
      <c r="E20" s="446">
        <f t="shared" si="1"/>
        <v>6425.4569199999996</v>
      </c>
      <c r="F20" s="366">
        <f>+IF(E20=0,"",D20/E20-1)</f>
        <v>5.6079281907317036E-2</v>
      </c>
      <c r="G20" s="446">
        <f>+G14-G18</f>
        <v>6785.7919300000003</v>
      </c>
      <c r="H20" s="446">
        <f>+H14-H18</f>
        <v>6595.5793399999975</v>
      </c>
      <c r="I20" s="366">
        <f>+IF(H20=0,"",G20/H20-1)</f>
        <v>2.8839405940646712E-2</v>
      </c>
      <c r="J20" s="446">
        <f>+J14-J18</f>
        <v>6483.68487</v>
      </c>
      <c r="K20" s="606">
        <f>+IF(J20=0,"",H20/J20-1)</f>
        <v>1.7257851398320367E-2</v>
      </c>
      <c r="L20" s="20"/>
    </row>
    <row r="21" spans="1:12" ht="11.25" customHeight="1">
      <c r="A21" s="349" t="s">
        <v>504</v>
      </c>
      <c r="B21" s="159"/>
      <c r="C21" s="159"/>
      <c r="D21" s="159"/>
      <c r="E21" s="159"/>
      <c r="F21" s="159"/>
      <c r="G21" s="159"/>
      <c r="H21" s="159"/>
      <c r="I21" s="159"/>
      <c r="J21" s="159"/>
      <c r="K21" s="159"/>
      <c r="L21" s="22"/>
    </row>
    <row r="22" spans="1:12" ht="17.25" customHeight="1">
      <c r="A22" s="942" t="s">
        <v>497</v>
      </c>
      <c r="B22" s="942"/>
      <c r="C22" s="942"/>
      <c r="D22" s="942"/>
      <c r="E22" s="942"/>
      <c r="F22" s="942"/>
      <c r="G22" s="942"/>
      <c r="H22" s="942"/>
      <c r="I22" s="942"/>
      <c r="J22" s="942"/>
      <c r="K22" s="942"/>
      <c r="L22" s="20"/>
    </row>
    <row r="23" spans="1:12" ht="11.25" customHeight="1">
      <c r="A23" s="181"/>
      <c r="B23" s="181"/>
      <c r="C23" s="181"/>
      <c r="D23" s="181"/>
      <c r="E23" s="181"/>
      <c r="F23" s="181"/>
      <c r="G23" s="181"/>
      <c r="H23" s="181"/>
      <c r="I23" s="181"/>
      <c r="J23" s="181"/>
      <c r="K23" s="181"/>
      <c r="L23" s="20"/>
    </row>
    <row r="24" spans="1:12" ht="11.25" customHeight="1">
      <c r="A24" s="158"/>
      <c r="B24" s="158"/>
      <c r="C24" s="158"/>
      <c r="D24" s="158"/>
      <c r="E24" s="158"/>
      <c r="F24" s="158"/>
      <c r="G24" s="158"/>
      <c r="H24" s="158"/>
      <c r="I24" s="158"/>
      <c r="J24" s="158"/>
      <c r="K24" s="159"/>
      <c r="L24" s="20"/>
    </row>
    <row r="25" spans="1:12" ht="11.25" customHeight="1">
      <c r="A25" s="157"/>
      <c r="B25" s="159"/>
      <c r="C25" s="159"/>
      <c r="D25" s="159"/>
      <c r="E25" s="159"/>
      <c r="F25" s="159"/>
      <c r="G25" s="159"/>
      <c r="H25" s="159"/>
      <c r="I25" s="159"/>
      <c r="J25" s="159"/>
      <c r="K25" s="159"/>
      <c r="L25" s="22"/>
    </row>
    <row r="26" spans="1:12" ht="11.25" customHeight="1">
      <c r="A26" s="157"/>
      <c r="B26" s="159"/>
      <c r="C26" s="159"/>
      <c r="D26" s="159"/>
      <c r="E26" s="159"/>
      <c r="F26" s="159"/>
      <c r="G26" s="159"/>
      <c r="H26" s="159"/>
      <c r="I26" s="159"/>
      <c r="J26" s="159"/>
      <c r="K26" s="159"/>
      <c r="L26" s="20"/>
    </row>
    <row r="27" spans="1:12" ht="11.25" customHeight="1">
      <c r="A27" s="157"/>
      <c r="B27" s="159"/>
      <c r="C27" s="159"/>
      <c r="D27" s="159"/>
      <c r="E27" s="159"/>
      <c r="F27" s="159"/>
      <c r="G27" s="159"/>
      <c r="H27" s="159"/>
      <c r="I27" s="159"/>
      <c r="J27" s="159"/>
      <c r="K27" s="159"/>
      <c r="L27" s="20"/>
    </row>
    <row r="28" spans="1:12" ht="11.25" customHeight="1">
      <c r="A28" s="157"/>
      <c r="B28" s="159"/>
      <c r="C28" s="159"/>
      <c r="D28" s="159"/>
      <c r="E28" s="159"/>
      <c r="F28" s="159"/>
      <c r="G28" s="159"/>
      <c r="H28" s="159"/>
      <c r="I28" s="159"/>
      <c r="J28" s="159"/>
      <c r="K28" s="159"/>
      <c r="L28" s="20"/>
    </row>
    <row r="29" spans="1:12" ht="11.25" customHeight="1">
      <c r="A29" s="157"/>
      <c r="B29" s="159"/>
      <c r="C29" s="159"/>
      <c r="D29" s="159"/>
      <c r="E29" s="159"/>
      <c r="F29" s="159"/>
      <c r="G29" s="159"/>
      <c r="H29" s="159"/>
      <c r="I29" s="159"/>
      <c r="J29" s="159"/>
      <c r="K29" s="159"/>
      <c r="L29" s="20"/>
    </row>
    <row r="30" spans="1:12" ht="11.25" customHeight="1">
      <c r="A30" s="157"/>
      <c r="B30" s="159"/>
      <c r="C30" s="159"/>
      <c r="D30" s="159"/>
      <c r="E30" s="159"/>
      <c r="F30" s="159"/>
      <c r="G30" s="159"/>
      <c r="H30" s="159"/>
      <c r="I30" s="159"/>
      <c r="J30" s="159"/>
      <c r="K30" s="159"/>
      <c r="L30" s="20"/>
    </row>
    <row r="31" spans="1:12" ht="11.25" customHeight="1">
      <c r="A31" s="157"/>
      <c r="B31" s="159"/>
      <c r="C31" s="159"/>
      <c r="D31" s="159"/>
      <c r="E31" s="159"/>
      <c r="F31" s="159"/>
      <c r="G31" s="159"/>
      <c r="H31" s="159"/>
      <c r="I31" s="159"/>
      <c r="J31" s="159"/>
      <c r="K31" s="159"/>
      <c r="L31" s="20"/>
    </row>
    <row r="32" spans="1:12" ht="11.25" customHeight="1">
      <c r="A32" s="157"/>
      <c r="B32" s="159"/>
      <c r="C32" s="159"/>
      <c r="D32" s="159"/>
      <c r="E32" s="159"/>
      <c r="F32" s="159"/>
      <c r="G32" s="159"/>
      <c r="H32" s="159"/>
      <c r="I32" s="159"/>
      <c r="J32" s="159"/>
      <c r="K32" s="159"/>
      <c r="L32" s="20"/>
    </row>
    <row r="33" spans="1:12" ht="11.25" customHeight="1">
      <c r="A33" s="157"/>
      <c r="B33" s="159"/>
      <c r="C33" s="159"/>
      <c r="D33" s="159"/>
      <c r="E33" s="159"/>
      <c r="F33" s="159"/>
      <c r="G33" s="159"/>
      <c r="H33" s="159"/>
      <c r="I33" s="159"/>
      <c r="J33" s="159"/>
      <c r="K33" s="159"/>
      <c r="L33" s="20"/>
    </row>
    <row r="34" spans="1:12" ht="11.25" customHeight="1">
      <c r="A34" s="157"/>
      <c r="B34" s="159"/>
      <c r="C34" s="159"/>
      <c r="D34" s="159"/>
      <c r="E34" s="159"/>
      <c r="F34" s="159"/>
      <c r="G34" s="159"/>
      <c r="H34" s="159"/>
      <c r="I34" s="159"/>
      <c r="J34" s="159"/>
      <c r="K34" s="159"/>
      <c r="L34" s="20"/>
    </row>
    <row r="35" spans="1:12" ht="11.25" customHeight="1">
      <c r="A35" s="157"/>
      <c r="B35" s="159"/>
      <c r="C35" s="159"/>
      <c r="D35" s="159"/>
      <c r="E35" s="159"/>
      <c r="F35" s="159"/>
      <c r="G35" s="159"/>
      <c r="H35" s="159"/>
      <c r="I35" s="159"/>
      <c r="J35" s="159"/>
      <c r="K35" s="159"/>
      <c r="L35" s="20"/>
    </row>
    <row r="36" spans="1:12" ht="11.25" customHeight="1">
      <c r="A36" s="157"/>
      <c r="B36" s="159"/>
      <c r="C36" s="159"/>
      <c r="D36" s="159"/>
      <c r="E36" s="159"/>
      <c r="F36" s="159"/>
      <c r="G36" s="159"/>
      <c r="H36" s="159"/>
      <c r="I36" s="159"/>
      <c r="J36" s="159"/>
      <c r="K36" s="159"/>
      <c r="L36" s="20"/>
    </row>
    <row r="37" spans="1:12" ht="11.25" customHeight="1">
      <c r="A37" s="157"/>
      <c r="B37" s="159"/>
      <c r="C37" s="159"/>
      <c r="D37" s="159"/>
      <c r="E37" s="159"/>
      <c r="F37" s="159"/>
      <c r="G37" s="159"/>
      <c r="H37" s="159"/>
      <c r="I37" s="159"/>
      <c r="J37" s="159"/>
      <c r="K37" s="159"/>
      <c r="L37" s="20"/>
    </row>
    <row r="38" spans="1:12" ht="11.25" customHeight="1">
      <c r="A38" s="157"/>
      <c r="B38" s="159"/>
      <c r="C38" s="159"/>
      <c r="D38" s="159"/>
      <c r="E38" s="159"/>
      <c r="F38" s="159"/>
      <c r="G38" s="159"/>
      <c r="H38" s="159"/>
      <c r="I38" s="159"/>
      <c r="J38" s="159"/>
      <c r="K38" s="159"/>
      <c r="L38" s="20"/>
    </row>
    <row r="39" spans="1:12" ht="11.25" customHeight="1">
      <c r="A39" s="157"/>
      <c r="B39" s="159"/>
      <c r="C39" s="159"/>
      <c r="D39" s="159"/>
      <c r="E39" s="159"/>
      <c r="F39" s="159"/>
      <c r="G39" s="159"/>
      <c r="H39" s="159"/>
      <c r="I39" s="159"/>
      <c r="J39" s="159"/>
      <c r="K39" s="159"/>
      <c r="L39" s="20"/>
    </row>
    <row r="40" spans="1:12" ht="11.25" customHeight="1">
      <c r="A40" s="157"/>
      <c r="B40" s="159"/>
      <c r="C40" s="159"/>
      <c r="D40" s="159"/>
      <c r="E40" s="159"/>
      <c r="F40" s="159"/>
      <c r="G40" s="159"/>
      <c r="H40" s="159"/>
      <c r="I40" s="159"/>
      <c r="J40" s="159"/>
      <c r="K40" s="159"/>
      <c r="L40" s="20"/>
    </row>
    <row r="41" spans="1:12" ht="11.25" customHeight="1">
      <c r="A41" s="157"/>
      <c r="B41" s="159"/>
      <c r="C41" s="159"/>
      <c r="D41" s="159"/>
      <c r="E41" s="159"/>
      <c r="F41" s="159"/>
      <c r="G41" s="159"/>
      <c r="H41" s="159"/>
      <c r="I41" s="159"/>
      <c r="J41" s="159"/>
      <c r="K41" s="159"/>
      <c r="L41" s="20"/>
    </row>
    <row r="42" spans="1:12" ht="11.25" customHeight="1">
      <c r="A42" s="157"/>
      <c r="B42" s="159"/>
      <c r="C42" s="159"/>
      <c r="D42" s="159"/>
      <c r="E42" s="159"/>
      <c r="F42" s="159"/>
      <c r="G42" s="159"/>
      <c r="H42" s="159"/>
      <c r="I42" s="159"/>
      <c r="J42" s="159"/>
      <c r="K42" s="159"/>
      <c r="L42" s="20"/>
    </row>
    <row r="43" spans="1:12" ht="11.25" customHeight="1">
      <c r="A43" s="157"/>
      <c r="B43" s="159"/>
      <c r="C43" s="159"/>
      <c r="D43" s="159"/>
      <c r="E43" s="159"/>
      <c r="F43" s="159"/>
      <c r="G43" s="159"/>
      <c r="H43" s="159"/>
      <c r="I43" s="159"/>
      <c r="J43" s="159"/>
      <c r="K43" s="159"/>
      <c r="L43" s="20"/>
    </row>
    <row r="44" spans="1:12" ht="11.25" customHeight="1">
      <c r="A44" s="157"/>
      <c r="B44" s="159"/>
      <c r="C44" s="159"/>
      <c r="D44" s="159"/>
      <c r="E44" s="159"/>
      <c r="F44" s="159"/>
      <c r="G44" s="159"/>
      <c r="H44" s="159"/>
      <c r="I44" s="159"/>
      <c r="J44" s="159"/>
      <c r="K44" s="159"/>
      <c r="L44" s="20"/>
    </row>
    <row r="45" spans="1:12" ht="11.25" customHeight="1">
      <c r="A45" s="157"/>
      <c r="B45" s="159"/>
      <c r="C45" s="159"/>
      <c r="D45" s="159"/>
      <c r="E45" s="159"/>
      <c r="F45" s="159"/>
      <c r="G45" s="159"/>
      <c r="H45" s="159"/>
      <c r="I45" s="159"/>
      <c r="J45" s="159"/>
      <c r="K45" s="159"/>
      <c r="L45" s="20"/>
    </row>
    <row r="46" spans="1:12" ht="11.25" customHeight="1">
      <c r="A46" s="157"/>
      <c r="B46" s="159"/>
      <c r="C46" s="159"/>
      <c r="D46" s="159"/>
      <c r="E46" s="159"/>
      <c r="F46" s="159"/>
      <c r="G46" s="159"/>
      <c r="H46" s="159"/>
      <c r="I46" s="159"/>
      <c r="J46" s="159"/>
      <c r="K46" s="159"/>
      <c r="L46" s="48"/>
    </row>
    <row r="47" spans="1:12" ht="11.25" customHeight="1">
      <c r="A47" s="157"/>
      <c r="B47" s="159"/>
      <c r="C47" s="159"/>
      <c r="D47" s="159"/>
      <c r="E47" s="159"/>
      <c r="F47" s="159"/>
      <c r="G47" s="159"/>
      <c r="H47" s="159"/>
      <c r="I47" s="159"/>
      <c r="J47" s="159"/>
      <c r="K47" s="159"/>
      <c r="L47" s="20"/>
    </row>
    <row r="48" spans="1:12" ht="11.25" customHeight="1">
      <c r="A48" s="157"/>
      <c r="B48" s="159"/>
      <c r="C48" s="159"/>
      <c r="D48" s="159"/>
      <c r="E48" s="159"/>
      <c r="F48" s="159"/>
      <c r="G48" s="159"/>
      <c r="H48" s="159"/>
      <c r="I48" s="159"/>
      <c r="J48" s="159"/>
      <c r="K48" s="159"/>
      <c r="L48" s="20"/>
    </row>
    <row r="49" spans="1:12" ht="11.25" customHeight="1">
      <c r="A49" s="157"/>
      <c r="B49" s="159"/>
      <c r="C49" s="159"/>
      <c r="D49" s="159"/>
      <c r="E49" s="159"/>
      <c r="F49" s="159"/>
      <c r="G49" s="159"/>
      <c r="H49" s="159"/>
      <c r="I49" s="159"/>
      <c r="J49" s="159"/>
      <c r="K49" s="159"/>
      <c r="L49" s="20"/>
    </row>
    <row r="50" spans="1:12" ht="11.25" customHeight="1">
      <c r="A50" s="157"/>
      <c r="B50" s="159"/>
      <c r="C50" s="159"/>
      <c r="D50" s="159"/>
      <c r="E50" s="159"/>
      <c r="F50" s="159"/>
      <c r="G50" s="159"/>
      <c r="H50" s="159"/>
      <c r="I50" s="159"/>
      <c r="J50" s="159"/>
      <c r="K50" s="159"/>
      <c r="L50" s="20"/>
    </row>
    <row r="51" spans="1:12" ht="11.25" customHeight="1">
      <c r="A51" s="157"/>
      <c r="B51" s="159"/>
      <c r="C51" s="159"/>
      <c r="D51" s="159"/>
      <c r="E51" s="159"/>
      <c r="F51" s="159"/>
      <c r="G51" s="159"/>
      <c r="H51" s="159"/>
      <c r="I51" s="159"/>
      <c r="J51" s="159"/>
      <c r="K51" s="159"/>
      <c r="L51" s="20"/>
    </row>
    <row r="52" spans="1:12" ht="11.25" customHeight="1">
      <c r="A52" s="182"/>
      <c r="B52" s="182"/>
      <c r="C52" s="182"/>
      <c r="D52" s="182"/>
      <c r="E52" s="182"/>
      <c r="F52" s="182"/>
      <c r="G52" s="182"/>
      <c r="H52" s="182"/>
      <c r="I52" s="182"/>
      <c r="J52" s="182"/>
      <c r="K52" s="182"/>
      <c r="L52" s="20"/>
    </row>
    <row r="53" spans="1:12" ht="11.25" customHeight="1">
      <c r="L53" s="15"/>
    </row>
    <row r="54" spans="1:12" ht="11.25" customHeight="1">
      <c r="A54" s="183"/>
      <c r="B54" s="159"/>
      <c r="C54" s="159"/>
      <c r="D54" s="159"/>
      <c r="E54" s="159"/>
      <c r="F54" s="159"/>
      <c r="G54" s="159"/>
      <c r="H54" s="159"/>
      <c r="I54" s="159"/>
      <c r="J54" s="159"/>
      <c r="K54" s="159"/>
      <c r="L54" s="14"/>
    </row>
    <row r="55" spans="1:12" ht="11.25" customHeight="1">
      <c r="A55" s="183"/>
      <c r="B55" s="184"/>
      <c r="C55" s="184"/>
      <c r="D55" s="184"/>
      <c r="E55" s="184"/>
      <c r="F55" s="184"/>
      <c r="G55" s="159"/>
      <c r="H55" s="159"/>
      <c r="I55" s="159"/>
      <c r="J55" s="159"/>
      <c r="K55" s="159"/>
      <c r="L55" s="14"/>
    </row>
    <row r="56" spans="1:12" ht="11.25" customHeight="1">
      <c r="A56" s="173"/>
      <c r="B56" s="185"/>
      <c r="C56" s="185"/>
      <c r="D56" s="186"/>
      <c r="E56" s="186"/>
      <c r="F56" s="186"/>
      <c r="G56" s="159"/>
      <c r="H56" s="159"/>
      <c r="I56" s="159"/>
      <c r="J56" s="159"/>
      <c r="K56" s="159"/>
      <c r="L56" s="14"/>
    </row>
    <row r="57" spans="1:12" ht="11.25" customHeight="1">
      <c r="L57" s="14"/>
    </row>
    <row r="58" spans="1:12" ht="12">
      <c r="A58" s="943" t="str">
        <f>"Gráfico N° 11: Comparación de la máxima potencia coincidente de potencia (MW) por tipo de generación en el SEIN en "&amp;'1. Resumen'!Q4</f>
        <v>Gráfico N° 11: Comparación de la máxima potencia coincidente de potencia (MW) por tipo de generación en el SEIN en noviembre</v>
      </c>
      <c r="B58" s="943"/>
      <c r="C58" s="943"/>
      <c r="D58" s="943"/>
      <c r="E58" s="943"/>
      <c r="F58" s="943"/>
      <c r="G58" s="943"/>
      <c r="H58" s="943"/>
      <c r="I58" s="943"/>
      <c r="J58" s="943"/>
      <c r="K58" s="943"/>
      <c r="L58" s="14"/>
    </row>
    <row r="59" spans="1:12" ht="12">
      <c r="A59" s="173"/>
      <c r="B59" s="185"/>
      <c r="C59" s="185"/>
      <c r="D59" s="186"/>
      <c r="E59" s="186"/>
      <c r="F59" s="186"/>
      <c r="G59" s="159"/>
      <c r="H59" s="159"/>
      <c r="I59" s="159"/>
      <c r="J59" s="159"/>
      <c r="K59" s="159"/>
      <c r="L59" s="14"/>
    </row>
    <row r="60" spans="1:12" ht="12">
      <c r="A60" s="173"/>
      <c r="B60" s="185"/>
      <c r="C60" s="185"/>
      <c r="D60" s="186"/>
      <c r="E60" s="186"/>
      <c r="F60" s="186"/>
      <c r="G60" s="159"/>
      <c r="H60" s="159"/>
      <c r="I60" s="159"/>
      <c r="J60" s="159"/>
      <c r="K60" s="159"/>
      <c r="L60" s="14"/>
    </row>
    <row r="61" spans="1:12" ht="12.75">
      <c r="A61" s="23"/>
      <c r="B61" s="175"/>
      <c r="C61" s="175"/>
      <c r="D61" s="176"/>
      <c r="E61" s="176"/>
      <c r="F61" s="176"/>
      <c r="G61" s="91"/>
      <c r="H61" s="91"/>
      <c r="I61" s="91"/>
      <c r="J61" s="91"/>
      <c r="K61" s="91"/>
      <c r="L61" s="14"/>
    </row>
    <row r="62" spans="1:12" ht="12.75">
      <c r="A62" s="23"/>
      <c r="B62" s="175"/>
      <c r="C62" s="175"/>
      <c r="D62" s="176"/>
      <c r="E62" s="176"/>
      <c r="F62" s="176"/>
      <c r="G62" s="91"/>
      <c r="H62" s="91"/>
      <c r="I62" s="91"/>
      <c r="J62" s="91"/>
      <c r="K62" s="91"/>
    </row>
  </sheetData>
  <mergeCells count="11">
    <mergeCell ref="A22:K22"/>
    <mergeCell ref="A58:K58"/>
    <mergeCell ref="A2:K2"/>
    <mergeCell ref="A4:K4"/>
    <mergeCell ref="B6:D6"/>
    <mergeCell ref="E6:F6"/>
    <mergeCell ref="G6:K6"/>
    <mergeCell ref="F7:F9"/>
    <mergeCell ref="I7:I9"/>
    <mergeCell ref="K7:K9"/>
    <mergeCell ref="A6:A9"/>
  </mergeCells>
  <pageMargins left="0.7" right="0.59782608695652173" top="0.86956521739130432" bottom="0.61458333333333337" header="0.3" footer="0.3"/>
  <pageSetup orientation="portrait" r:id="rId1"/>
  <headerFooter>
    <oddHeader>&amp;R&amp;7Informe de la Operación Mensual - Noviembre 2018
INFSGI-MES-11-2018
10/12/2018
Versión: 01</oddHeader>
    <oddFooter>&amp;L&amp;7COES, 2018&amp;C8&amp;R&amp;7Dirección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FB5BA-1DD1-41DB-B49C-3B532BCE1B90}">
  <sheetPr>
    <tabColor theme="4"/>
  </sheetPr>
  <dimension ref="A1:O73"/>
  <sheetViews>
    <sheetView showGridLines="0" view="pageBreakPreview" zoomScale="145" zoomScaleNormal="100" zoomScaleSheetLayoutView="145" zoomScalePageLayoutView="145" workbookViewId="0">
      <selection activeCell="C17" sqref="C17"/>
    </sheetView>
  </sheetViews>
  <sheetFormatPr defaultColWidth="9.33203125" defaultRowHeight="11.25"/>
  <cols>
    <col min="1" max="1" width="26.5" style="3" customWidth="1"/>
    <col min="2" max="2" width="11.33203125" style="3" customWidth="1"/>
    <col min="3" max="3" width="10.83203125" style="3" customWidth="1"/>
    <col min="4" max="4" width="8.6640625" style="3" customWidth="1"/>
    <col min="5" max="9" width="9.33203125" style="3"/>
    <col min="10" max="10" width="11.83203125" style="3" customWidth="1"/>
    <col min="11" max="11" width="9.33203125" style="3" customWidth="1"/>
    <col min="12" max="12" width="27.83203125" style="3" customWidth="1"/>
    <col min="13" max="16384" width="9.33203125" style="3"/>
  </cols>
  <sheetData>
    <row r="1" spans="1:15" ht="11.25" customHeight="1">
      <c r="A1" s="948" t="s">
        <v>282</v>
      </c>
      <c r="B1" s="948"/>
      <c r="C1" s="948"/>
      <c r="D1" s="948"/>
      <c r="E1" s="948"/>
      <c r="F1" s="948"/>
      <c r="G1" s="948"/>
      <c r="H1" s="948"/>
      <c r="I1" s="948"/>
      <c r="J1" s="948"/>
    </row>
    <row r="2" spans="1:15" ht="7.5" customHeight="1">
      <c r="A2" s="92"/>
      <c r="B2" s="91"/>
      <c r="C2" s="91"/>
      <c r="D2" s="91"/>
      <c r="E2" s="91"/>
      <c r="F2" s="91"/>
      <c r="G2" s="91"/>
      <c r="H2" s="91"/>
      <c r="I2" s="91"/>
      <c r="J2" s="91"/>
      <c r="K2" s="45"/>
      <c r="L2" s="45"/>
    </row>
    <row r="3" spans="1:15" ht="11.25" customHeight="1">
      <c r="A3" s="949" t="s">
        <v>129</v>
      </c>
      <c r="B3" s="951" t="str">
        <f>+'1. Resumen'!Q4</f>
        <v>noviembre</v>
      </c>
      <c r="C3" s="952"/>
      <c r="D3" s="953"/>
      <c r="E3" s="159"/>
      <c r="F3" s="159"/>
      <c r="G3" s="954" t="s">
        <v>281</v>
      </c>
      <c r="H3" s="954"/>
      <c r="I3" s="954"/>
      <c r="J3" s="159"/>
      <c r="K3" s="171"/>
      <c r="L3" s="171"/>
    </row>
    <row r="4" spans="1:15" ht="11.25" customHeight="1">
      <c r="A4" s="949"/>
      <c r="B4" s="772">
        <v>2018</v>
      </c>
      <c r="C4" s="773">
        <v>2017</v>
      </c>
      <c r="D4" s="955" t="s">
        <v>35</v>
      </c>
      <c r="E4" s="159"/>
      <c r="F4" s="159"/>
      <c r="G4" s="159"/>
      <c r="H4" s="159"/>
      <c r="I4" s="159"/>
      <c r="J4" s="159"/>
      <c r="K4" s="31"/>
      <c r="L4" s="152"/>
    </row>
    <row r="5" spans="1:15" ht="11.25" customHeight="1">
      <c r="A5" s="949"/>
      <c r="B5" s="774">
        <f>+'8. Max Potencia'!D8</f>
        <v>43431.822916666664</v>
      </c>
      <c r="C5" s="774">
        <f>+'8. Max Potencia'!E8</f>
        <v>43060.802083333336</v>
      </c>
      <c r="D5" s="955"/>
      <c r="E5" s="159"/>
      <c r="F5" s="159"/>
      <c r="G5" s="159"/>
      <c r="H5" s="159"/>
      <c r="I5" s="159"/>
      <c r="J5" s="159"/>
      <c r="K5" s="31"/>
      <c r="L5" s="26"/>
    </row>
    <row r="6" spans="1:15" ht="11.25" customHeight="1" thickBot="1">
      <c r="A6" s="950"/>
      <c r="B6" s="775">
        <f>+'8. Max Potencia'!D9</f>
        <v>43431.822916666664</v>
      </c>
      <c r="C6" s="775">
        <f>+'8. Max Potencia'!E9</f>
        <v>43060.802083333336</v>
      </c>
      <c r="D6" s="956"/>
      <c r="E6" s="159"/>
      <c r="F6" s="159"/>
      <c r="G6" s="159"/>
      <c r="H6" s="159"/>
      <c r="I6" s="159"/>
      <c r="J6" s="159"/>
      <c r="K6" s="32"/>
      <c r="L6" s="275" t="s">
        <v>280</v>
      </c>
      <c r="M6" s="3">
        <v>2018</v>
      </c>
      <c r="N6" s="3">
        <v>2017</v>
      </c>
    </row>
    <row r="7" spans="1:15" ht="9.75" customHeight="1">
      <c r="A7" s="556" t="s">
        <v>91</v>
      </c>
      <c r="B7" s="557">
        <v>1084.5119199999999</v>
      </c>
      <c r="C7" s="557">
        <v>1034.1817000000001</v>
      </c>
      <c r="D7" s="558">
        <f>IF(C7=0,"",B7/C7-1)</f>
        <v>4.8666709147918485E-2</v>
      </c>
      <c r="E7" s="159"/>
      <c r="F7" s="159"/>
      <c r="G7" s="159"/>
      <c r="H7" s="159"/>
      <c r="I7" s="159"/>
      <c r="J7" s="159"/>
      <c r="K7" s="30"/>
      <c r="L7" s="372" t="s">
        <v>127</v>
      </c>
      <c r="N7" s="3">
        <v>0</v>
      </c>
      <c r="O7" s="368"/>
    </row>
    <row r="8" spans="1:15" ht="9.75" customHeight="1">
      <c r="A8" s="559" t="s">
        <v>93</v>
      </c>
      <c r="B8" s="560">
        <v>850.9742399999999</v>
      </c>
      <c r="C8" s="560">
        <v>861.51136000000008</v>
      </c>
      <c r="D8" s="561">
        <f t="shared" ref="D8:D63" si="0">IF(C8=0,"",B8/C8-1)</f>
        <v>-1.223097046567112E-2</v>
      </c>
      <c r="E8" s="159"/>
      <c r="F8" s="159"/>
      <c r="G8" s="159"/>
      <c r="H8" s="159"/>
      <c r="I8" s="159"/>
      <c r="J8" s="159"/>
      <c r="K8" s="33"/>
      <c r="L8" s="372" t="s">
        <v>559</v>
      </c>
      <c r="N8" s="3">
        <v>0</v>
      </c>
      <c r="O8" s="368"/>
    </row>
    <row r="9" spans="1:15" ht="9.75" customHeight="1">
      <c r="A9" s="562" t="s">
        <v>92</v>
      </c>
      <c r="B9" s="563">
        <v>775.56464000000005</v>
      </c>
      <c r="C9" s="563">
        <v>987.46943999999974</v>
      </c>
      <c r="D9" s="564">
        <f t="shared" si="0"/>
        <v>-0.21459378023891018</v>
      </c>
      <c r="E9" s="609"/>
      <c r="F9" s="159"/>
      <c r="G9" s="159"/>
      <c r="H9" s="159"/>
      <c r="I9" s="159"/>
      <c r="J9" s="159"/>
      <c r="K9" s="32"/>
      <c r="L9" s="372" t="s">
        <v>126</v>
      </c>
      <c r="M9" s="3">
        <v>0</v>
      </c>
      <c r="N9" s="3">
        <v>0</v>
      </c>
      <c r="O9" s="368"/>
    </row>
    <row r="10" spans="1:15" ht="9.75" customHeight="1">
      <c r="A10" s="559" t="s">
        <v>267</v>
      </c>
      <c r="B10" s="560">
        <v>549.24084000000005</v>
      </c>
      <c r="C10" s="560">
        <v>553.13129000000004</v>
      </c>
      <c r="D10" s="561">
        <f t="shared" si="0"/>
        <v>-7.0335019376683849E-3</v>
      </c>
      <c r="E10" s="159"/>
      <c r="F10" s="159"/>
      <c r="G10" s="159"/>
      <c r="H10" s="159"/>
      <c r="I10" s="159"/>
      <c r="J10" s="159"/>
      <c r="K10" s="32"/>
      <c r="L10" s="368" t="s">
        <v>109</v>
      </c>
      <c r="M10" s="371">
        <v>0</v>
      </c>
      <c r="N10" s="371">
        <v>0</v>
      </c>
      <c r="O10" s="368"/>
    </row>
    <row r="11" spans="1:15" ht="9.75" customHeight="1">
      <c r="A11" s="562" t="s">
        <v>542</v>
      </c>
      <c r="B11" s="563">
        <v>486.56</v>
      </c>
      <c r="C11" s="563">
        <v>535.02229</v>
      </c>
      <c r="D11" s="564">
        <f t="shared" si="0"/>
        <v>-9.057994574394268E-2</v>
      </c>
      <c r="E11" s="159"/>
      <c r="F11" s="159"/>
      <c r="G11" s="159"/>
      <c r="H11" s="159"/>
      <c r="I11" s="159"/>
      <c r="J11" s="159"/>
      <c r="K11" s="32"/>
      <c r="L11" s="333" t="s">
        <v>271</v>
      </c>
      <c r="M11" s="371">
        <v>0</v>
      </c>
      <c r="N11" s="371">
        <v>0</v>
      </c>
      <c r="O11" s="368"/>
    </row>
    <row r="12" spans="1:15" ht="9.75" customHeight="1">
      <c r="A12" s="559" t="s">
        <v>264</v>
      </c>
      <c r="B12" s="560">
        <v>466.91724999999997</v>
      </c>
      <c r="C12" s="560">
        <v>453.11304999999999</v>
      </c>
      <c r="D12" s="561">
        <f t="shared" si="0"/>
        <v>3.0465244821352933E-2</v>
      </c>
      <c r="E12" s="159"/>
      <c r="F12" s="159"/>
      <c r="G12" s="159"/>
      <c r="H12" s="159"/>
      <c r="I12" s="159"/>
      <c r="J12" s="159"/>
      <c r="K12" s="30"/>
      <c r="L12" s="372" t="s">
        <v>272</v>
      </c>
      <c r="M12" s="351">
        <v>0</v>
      </c>
      <c r="N12" s="3">
        <v>0</v>
      </c>
      <c r="O12" s="368"/>
    </row>
    <row r="13" spans="1:15" ht="9.75" customHeight="1">
      <c r="A13" s="562" t="s">
        <v>269</v>
      </c>
      <c r="B13" s="563">
        <v>355.07754</v>
      </c>
      <c r="C13" s="563">
        <v>184.57752000000002</v>
      </c>
      <c r="D13" s="564">
        <f t="shared" si="0"/>
        <v>0.92373123227573961</v>
      </c>
      <c r="E13" s="159"/>
      <c r="F13" s="159"/>
      <c r="G13" s="159"/>
      <c r="H13" s="159"/>
      <c r="I13" s="159"/>
      <c r="J13" s="159"/>
      <c r="K13" s="33"/>
      <c r="L13" s="333" t="s">
        <v>263</v>
      </c>
      <c r="M13" s="371">
        <v>0</v>
      </c>
      <c r="N13" s="371">
        <v>0</v>
      </c>
      <c r="O13" s="368"/>
    </row>
    <row r="14" spans="1:15" ht="9.75" customHeight="1">
      <c r="A14" s="559" t="s">
        <v>104</v>
      </c>
      <c r="B14" s="560">
        <v>290.99266</v>
      </c>
      <c r="C14" s="560">
        <v>193.77581000000001</v>
      </c>
      <c r="D14" s="561">
        <f t="shared" si="0"/>
        <v>0.50169755450899678</v>
      </c>
      <c r="E14" s="159"/>
      <c r="F14" s="159"/>
      <c r="G14" s="159"/>
      <c r="H14" s="159"/>
      <c r="I14" s="159"/>
      <c r="J14" s="159"/>
      <c r="K14" s="33"/>
      <c r="L14" s="333" t="s">
        <v>122</v>
      </c>
      <c r="M14" s="371">
        <v>0</v>
      </c>
      <c r="N14" s="371">
        <v>0</v>
      </c>
      <c r="O14" s="368"/>
    </row>
    <row r="15" spans="1:15" ht="9.75" customHeight="1">
      <c r="A15" s="562" t="s">
        <v>94</v>
      </c>
      <c r="B15" s="563">
        <v>269.30380999999994</v>
      </c>
      <c r="C15" s="563">
        <v>305.30876999999998</v>
      </c>
      <c r="D15" s="564">
        <f t="shared" si="0"/>
        <v>-0.11792966183054632</v>
      </c>
      <c r="E15" s="159"/>
      <c r="F15" s="159"/>
      <c r="G15" s="159"/>
      <c r="H15" s="159"/>
      <c r="I15" s="159"/>
      <c r="J15" s="159"/>
      <c r="K15" s="33"/>
      <c r="L15" s="333" t="s">
        <v>117</v>
      </c>
      <c r="M15" s="371">
        <v>0</v>
      </c>
      <c r="N15" s="371">
        <v>5.06149</v>
      </c>
      <c r="O15" s="368"/>
    </row>
    <row r="16" spans="1:15" ht="9.75" customHeight="1">
      <c r="A16" s="559" t="s">
        <v>98</v>
      </c>
      <c r="B16" s="560">
        <v>196.16767999999999</v>
      </c>
      <c r="C16" s="560">
        <v>88.555390000000003</v>
      </c>
      <c r="D16" s="561">
        <f t="shared" si="0"/>
        <v>1.21519751649222</v>
      </c>
      <c r="E16" s="159"/>
      <c r="F16" s="159"/>
      <c r="G16" s="159"/>
      <c r="H16" s="159"/>
      <c r="I16" s="159"/>
      <c r="J16" s="159"/>
      <c r="K16" s="33"/>
      <c r="L16" s="368" t="s">
        <v>116</v>
      </c>
      <c r="M16" s="371">
        <v>0</v>
      </c>
      <c r="N16" s="371">
        <v>0</v>
      </c>
      <c r="O16" s="368"/>
    </row>
    <row r="17" spans="1:15" ht="9.75" customHeight="1">
      <c r="A17" s="562" t="s">
        <v>97</v>
      </c>
      <c r="B17" s="563">
        <v>183.33494999999999</v>
      </c>
      <c r="C17" s="563">
        <v>133.06617999999997</v>
      </c>
      <c r="D17" s="564">
        <f t="shared" si="0"/>
        <v>0.37777269926889034</v>
      </c>
      <c r="E17" s="159"/>
      <c r="F17" s="159"/>
      <c r="G17" s="159"/>
      <c r="H17" s="159"/>
      <c r="I17" s="159"/>
      <c r="J17" s="159"/>
      <c r="K17" s="33"/>
      <c r="L17" s="372" t="s">
        <v>115</v>
      </c>
      <c r="M17" s="3">
        <v>0</v>
      </c>
      <c r="N17" s="3">
        <v>0</v>
      </c>
      <c r="O17" s="368"/>
    </row>
    <row r="18" spans="1:15" ht="9.75" customHeight="1">
      <c r="A18" s="559" t="s">
        <v>95</v>
      </c>
      <c r="B18" s="560">
        <v>171.84598000000003</v>
      </c>
      <c r="C18" s="560">
        <v>218.89408999999998</v>
      </c>
      <c r="D18" s="561">
        <f t="shared" si="0"/>
        <v>-0.21493549688801539</v>
      </c>
      <c r="E18" s="159"/>
      <c r="F18" s="159"/>
      <c r="G18" s="159"/>
      <c r="H18" s="159"/>
      <c r="I18" s="159"/>
      <c r="J18" s="159"/>
      <c r="K18" s="33"/>
      <c r="L18" s="368" t="s">
        <v>113</v>
      </c>
      <c r="M18" s="371">
        <v>0</v>
      </c>
      <c r="N18" s="371">
        <v>0</v>
      </c>
      <c r="O18" s="368"/>
    </row>
    <row r="19" spans="1:15" ht="9.75" customHeight="1">
      <c r="A19" s="562" t="s">
        <v>96</v>
      </c>
      <c r="B19" s="563">
        <v>159.51792</v>
      </c>
      <c r="C19" s="563">
        <v>166.30297999999999</v>
      </c>
      <c r="D19" s="564">
        <f t="shared" si="0"/>
        <v>-4.0799389163080457E-2</v>
      </c>
      <c r="E19" s="159"/>
      <c r="F19" s="159"/>
      <c r="G19" s="159"/>
      <c r="H19" s="159"/>
      <c r="I19" s="159"/>
      <c r="J19" s="159"/>
      <c r="K19" s="33"/>
      <c r="L19" s="370" t="s">
        <v>114</v>
      </c>
      <c r="M19" s="371">
        <v>0</v>
      </c>
      <c r="N19" s="371">
        <v>0</v>
      </c>
      <c r="O19" s="368"/>
    </row>
    <row r="20" spans="1:15" ht="9.75" customHeight="1">
      <c r="A20" s="559" t="s">
        <v>102</v>
      </c>
      <c r="B20" s="560">
        <v>118.47295</v>
      </c>
      <c r="C20" s="560">
        <v>0</v>
      </c>
      <c r="D20" s="561" t="str">
        <f t="shared" si="0"/>
        <v/>
      </c>
      <c r="E20" s="159"/>
      <c r="F20" s="159"/>
      <c r="G20" s="159"/>
      <c r="H20" s="159"/>
      <c r="I20" s="159"/>
      <c r="J20" s="159"/>
      <c r="K20" s="38"/>
      <c r="L20" s="368" t="s">
        <v>639</v>
      </c>
      <c r="M20" s="371">
        <v>0</v>
      </c>
      <c r="N20" s="371"/>
      <c r="O20" s="368"/>
    </row>
    <row r="21" spans="1:15" ht="9.75" customHeight="1">
      <c r="A21" s="562" t="s">
        <v>99</v>
      </c>
      <c r="B21" s="563">
        <v>111.08458999999999</v>
      </c>
      <c r="C21" s="563">
        <v>99.40428</v>
      </c>
      <c r="D21" s="564">
        <f t="shared" si="0"/>
        <v>0.11750308940419862</v>
      </c>
      <c r="E21" s="159"/>
      <c r="F21" s="159"/>
      <c r="G21" s="159"/>
      <c r="H21" s="159"/>
      <c r="I21" s="159"/>
      <c r="J21" s="159"/>
      <c r="K21" s="33"/>
      <c r="L21" s="372" t="s">
        <v>111</v>
      </c>
      <c r="M21" s="3">
        <v>0</v>
      </c>
      <c r="N21" s="3">
        <v>0</v>
      </c>
      <c r="O21" s="368"/>
    </row>
    <row r="22" spans="1:15" ht="9.75" customHeight="1">
      <c r="A22" s="559" t="s">
        <v>265</v>
      </c>
      <c r="B22" s="560">
        <v>93.96275</v>
      </c>
      <c r="C22" s="560">
        <v>95.163479999999993</v>
      </c>
      <c r="D22" s="561">
        <f t="shared" si="0"/>
        <v>-1.2617550345993989E-2</v>
      </c>
      <c r="E22" s="159"/>
      <c r="F22" s="159"/>
      <c r="G22" s="159"/>
      <c r="H22" s="159"/>
      <c r="I22" s="159"/>
      <c r="J22" s="159"/>
      <c r="K22" s="33"/>
      <c r="L22" s="372" t="s">
        <v>580</v>
      </c>
      <c r="M22" s="3">
        <v>0.26600000000000001</v>
      </c>
      <c r="O22" s="368"/>
    </row>
    <row r="23" spans="1:15" ht="9.75" customHeight="1">
      <c r="A23" s="562" t="s">
        <v>100</v>
      </c>
      <c r="B23" s="563">
        <v>90.183350000000004</v>
      </c>
      <c r="C23" s="563">
        <v>89.821479999999994</v>
      </c>
      <c r="D23" s="564">
        <f t="shared" si="0"/>
        <v>4.0287690650389063E-3</v>
      </c>
      <c r="E23" s="159"/>
      <c r="F23" s="159"/>
      <c r="G23" s="159"/>
      <c r="H23" s="159"/>
      <c r="I23" s="159"/>
      <c r="J23" s="159"/>
      <c r="K23" s="33"/>
      <c r="L23" s="368" t="s">
        <v>123</v>
      </c>
      <c r="M23" s="371">
        <v>0.74155000000000004</v>
      </c>
      <c r="N23" s="371">
        <v>0.54905000000000004</v>
      </c>
      <c r="O23" s="368"/>
    </row>
    <row r="24" spans="1:15" ht="9.75" customHeight="1">
      <c r="A24" s="559" t="s">
        <v>558</v>
      </c>
      <c r="B24" s="560">
        <v>85.860109999999992</v>
      </c>
      <c r="C24" s="560">
        <v>89.401129999999995</v>
      </c>
      <c r="D24" s="561">
        <f t="shared" si="0"/>
        <v>-3.9608224191349795E-2</v>
      </c>
      <c r="E24" s="159"/>
      <c r="F24" s="159"/>
      <c r="G24" s="159"/>
      <c r="H24" s="159"/>
      <c r="I24" s="159"/>
      <c r="J24" s="159"/>
      <c r="K24" s="38"/>
      <c r="L24" s="368" t="s">
        <v>121</v>
      </c>
      <c r="M24" s="371">
        <v>1.9159999999999999</v>
      </c>
      <c r="N24" s="371">
        <v>2.0759999999999996</v>
      </c>
      <c r="O24" s="368"/>
    </row>
    <row r="25" spans="1:15" ht="9.75" customHeight="1">
      <c r="A25" s="562" t="s">
        <v>103</v>
      </c>
      <c r="B25" s="563">
        <v>64.279889999999995</v>
      </c>
      <c r="C25" s="563">
        <v>90.136269999999996</v>
      </c>
      <c r="D25" s="564">
        <f t="shared" si="0"/>
        <v>-0.28685877505248447</v>
      </c>
      <c r="E25" s="159"/>
      <c r="F25" s="159"/>
      <c r="G25" s="159"/>
      <c r="H25" s="159"/>
      <c r="I25" s="159"/>
      <c r="J25" s="159"/>
      <c r="K25" s="33"/>
      <c r="L25" s="372" t="s">
        <v>119</v>
      </c>
      <c r="M25" s="351">
        <v>3.5634100000000002</v>
      </c>
      <c r="N25" s="3">
        <v>2.1384400000000001</v>
      </c>
      <c r="O25" s="368"/>
    </row>
    <row r="26" spans="1:15" ht="9.75" customHeight="1">
      <c r="A26" s="559" t="s">
        <v>105</v>
      </c>
      <c r="B26" s="560">
        <v>46.686279999999996</v>
      </c>
      <c r="C26" s="560">
        <v>48.548999999999999</v>
      </c>
      <c r="D26" s="561">
        <f t="shared" si="0"/>
        <v>-3.8367834558899361E-2</v>
      </c>
      <c r="E26" s="159"/>
      <c r="F26" s="159"/>
      <c r="G26" s="159"/>
      <c r="H26" s="159"/>
      <c r="I26" s="159"/>
      <c r="J26" s="159"/>
      <c r="K26" s="33"/>
      <c r="L26" s="368" t="s">
        <v>120</v>
      </c>
      <c r="M26" s="371">
        <v>3.6</v>
      </c>
      <c r="N26" s="371">
        <v>0</v>
      </c>
      <c r="O26" s="368"/>
    </row>
    <row r="27" spans="1:15" ht="9.75" customHeight="1">
      <c r="A27" s="562" t="s">
        <v>101</v>
      </c>
      <c r="B27" s="563">
        <v>46.317439999999998</v>
      </c>
      <c r="C27" s="563">
        <v>29.406659999999999</v>
      </c>
      <c r="D27" s="564">
        <f t="shared" si="0"/>
        <v>0.57506632851197659</v>
      </c>
      <c r="E27" s="159"/>
      <c r="F27" s="159"/>
      <c r="G27" s="159"/>
      <c r="H27" s="159"/>
      <c r="I27" s="159"/>
      <c r="J27" s="159"/>
      <c r="K27" s="33"/>
      <c r="L27" s="368" t="s">
        <v>118</v>
      </c>
      <c r="M27" s="371">
        <v>4.6071500000000007</v>
      </c>
      <c r="N27" s="371">
        <v>4.93</v>
      </c>
      <c r="O27" s="368"/>
    </row>
    <row r="28" spans="1:15" ht="9.75" customHeight="1">
      <c r="A28" s="559" t="s">
        <v>266</v>
      </c>
      <c r="B28" s="560">
        <v>37.287109999999998</v>
      </c>
      <c r="C28" s="560">
        <v>24.198560000000001</v>
      </c>
      <c r="D28" s="561">
        <f t="shared" si="0"/>
        <v>0.54088135822958061</v>
      </c>
      <c r="E28" s="159"/>
      <c r="F28" s="159"/>
      <c r="G28" s="159"/>
      <c r="H28" s="159"/>
      <c r="I28" s="159"/>
      <c r="J28" s="159"/>
      <c r="K28" s="33"/>
      <c r="L28" s="368" t="s">
        <v>560</v>
      </c>
      <c r="M28" s="371">
        <v>6.80809</v>
      </c>
      <c r="N28" s="371">
        <v>3.3071000000000002</v>
      </c>
      <c r="O28" s="368"/>
    </row>
    <row r="29" spans="1:15" ht="9.75" customHeight="1">
      <c r="A29" s="565" t="s">
        <v>112</v>
      </c>
      <c r="B29" s="566">
        <v>36.785289999999996</v>
      </c>
      <c r="C29" s="566">
        <v>6.3584100000000001</v>
      </c>
      <c r="D29" s="567">
        <f t="shared" si="0"/>
        <v>4.7852969531691096</v>
      </c>
      <c r="E29" s="159"/>
      <c r="F29" s="159"/>
      <c r="G29" s="159"/>
      <c r="H29" s="159"/>
      <c r="I29" s="159"/>
      <c r="J29" s="159"/>
      <c r="K29" s="33"/>
      <c r="L29" s="369" t="s">
        <v>125</v>
      </c>
      <c r="M29" s="371">
        <v>9.9937000000000005</v>
      </c>
      <c r="N29" s="371">
        <v>0</v>
      </c>
      <c r="O29" s="368"/>
    </row>
    <row r="30" spans="1:15" ht="9.75" customHeight="1">
      <c r="A30" s="568" t="s">
        <v>106</v>
      </c>
      <c r="B30" s="569">
        <v>28.226569999999999</v>
      </c>
      <c r="C30" s="569">
        <v>28.249770000000002</v>
      </c>
      <c r="D30" s="570">
        <f t="shared" si="0"/>
        <v>-8.2124562430074821E-4</v>
      </c>
      <c r="E30" s="159"/>
      <c r="F30" s="159"/>
      <c r="G30" s="159"/>
      <c r="H30" s="159"/>
      <c r="I30" s="159"/>
      <c r="J30" s="159"/>
      <c r="K30" s="33"/>
      <c r="L30" s="333" t="s">
        <v>124</v>
      </c>
      <c r="M30" s="371">
        <v>10.795730000000001</v>
      </c>
      <c r="N30" s="371">
        <v>0</v>
      </c>
      <c r="O30" s="368"/>
    </row>
    <row r="31" spans="1:15" ht="9.75" customHeight="1">
      <c r="A31" s="571" t="s">
        <v>273</v>
      </c>
      <c r="B31" s="572">
        <v>22.909990000000001</v>
      </c>
      <c r="C31" s="572">
        <v>9.0790100000000002</v>
      </c>
      <c r="D31" s="573">
        <f t="shared" si="0"/>
        <v>1.523401780590615</v>
      </c>
      <c r="E31" s="159"/>
      <c r="F31" s="159"/>
      <c r="G31" s="159"/>
      <c r="H31" s="159"/>
      <c r="I31" s="159"/>
      <c r="J31" s="159"/>
      <c r="K31" s="33"/>
      <c r="L31" s="333" t="s">
        <v>110</v>
      </c>
      <c r="M31" s="371">
        <v>13.09163</v>
      </c>
      <c r="N31" s="371">
        <v>12.668480000000001</v>
      </c>
      <c r="O31" s="368"/>
    </row>
    <row r="32" spans="1:15" ht="9.75" customHeight="1">
      <c r="A32" s="568" t="s">
        <v>500</v>
      </c>
      <c r="B32" s="569">
        <v>19.996960000000001</v>
      </c>
      <c r="C32" s="569"/>
      <c r="D32" s="570" t="str">
        <f t="shared" si="0"/>
        <v/>
      </c>
      <c r="E32" s="159"/>
      <c r="F32" s="159"/>
      <c r="G32" s="159"/>
      <c r="H32" s="159"/>
      <c r="I32" s="159"/>
      <c r="J32" s="159"/>
      <c r="K32" s="33"/>
      <c r="L32" s="368" t="s">
        <v>107</v>
      </c>
      <c r="M32" s="371">
        <v>15.375999999999999</v>
      </c>
      <c r="N32" s="371">
        <v>17.072000000000003</v>
      </c>
      <c r="O32" s="368"/>
    </row>
    <row r="33" spans="1:15" ht="9.75" customHeight="1">
      <c r="A33" s="571" t="s">
        <v>108</v>
      </c>
      <c r="B33" s="572">
        <v>18.991630000000001</v>
      </c>
      <c r="C33" s="572">
        <v>3.5305200000000001</v>
      </c>
      <c r="D33" s="573">
        <f t="shared" si="0"/>
        <v>4.379272741692442</v>
      </c>
      <c r="E33" s="159"/>
      <c r="F33" s="159"/>
      <c r="G33" s="159"/>
      <c r="H33" s="159"/>
      <c r="I33" s="159"/>
      <c r="J33" s="159"/>
      <c r="K33" s="33"/>
      <c r="L33" s="333" t="s">
        <v>270</v>
      </c>
      <c r="M33" s="371">
        <v>16.693739999999998</v>
      </c>
      <c r="N33" s="371">
        <v>28.47157</v>
      </c>
      <c r="O33" s="368"/>
    </row>
    <row r="34" spans="1:15" ht="9.75" customHeight="1">
      <c r="A34" s="568" t="s">
        <v>557</v>
      </c>
      <c r="B34" s="569">
        <v>18.95092</v>
      </c>
      <c r="C34" s="569">
        <v>6.3966700000000003</v>
      </c>
      <c r="D34" s="570">
        <f t="shared" si="0"/>
        <v>1.9626227396442211</v>
      </c>
      <c r="E34" s="159"/>
      <c r="F34" s="159"/>
      <c r="G34" s="159"/>
      <c r="H34" s="159"/>
      <c r="I34" s="159"/>
      <c r="J34" s="159"/>
      <c r="K34" s="33"/>
      <c r="L34" s="368" t="s">
        <v>268</v>
      </c>
      <c r="M34" s="371">
        <v>18.333669999999998</v>
      </c>
      <c r="N34" s="371">
        <v>14.577680000000001</v>
      </c>
      <c r="O34" s="368"/>
    </row>
    <row r="35" spans="1:15" ht="9.75" customHeight="1">
      <c r="A35" s="571" t="s">
        <v>268</v>
      </c>
      <c r="B35" s="572">
        <v>18.333669999999998</v>
      </c>
      <c r="C35" s="572">
        <v>14.577680000000001</v>
      </c>
      <c r="D35" s="573">
        <f t="shared" si="0"/>
        <v>0.25765348121237386</v>
      </c>
      <c r="E35" s="159"/>
      <c r="F35" s="159"/>
      <c r="G35" s="159"/>
      <c r="H35" s="159"/>
      <c r="I35" s="159"/>
      <c r="J35" s="159"/>
      <c r="K35" s="33"/>
      <c r="L35" s="369" t="s">
        <v>557</v>
      </c>
      <c r="M35" s="371">
        <v>18.95092</v>
      </c>
      <c r="N35" s="371">
        <v>6.3966700000000003</v>
      </c>
      <c r="O35" s="368"/>
    </row>
    <row r="36" spans="1:15" ht="9.75" customHeight="1">
      <c r="A36" s="568" t="s">
        <v>270</v>
      </c>
      <c r="B36" s="569">
        <v>16.693739999999998</v>
      </c>
      <c r="C36" s="569">
        <v>28.47157</v>
      </c>
      <c r="D36" s="570">
        <f t="shared" si="0"/>
        <v>-0.41366984679805163</v>
      </c>
      <c r="E36" s="159"/>
      <c r="F36" s="159"/>
      <c r="G36" s="159"/>
      <c r="H36" s="159"/>
      <c r="I36" s="159"/>
      <c r="J36" s="159"/>
      <c r="K36" s="43"/>
      <c r="L36" s="333" t="s">
        <v>108</v>
      </c>
      <c r="M36" s="371">
        <v>18.991630000000001</v>
      </c>
      <c r="N36" s="371">
        <v>3.5305200000000001</v>
      </c>
      <c r="O36" s="368"/>
    </row>
    <row r="37" spans="1:15" ht="9.75" customHeight="1">
      <c r="A37" s="571" t="s">
        <v>107</v>
      </c>
      <c r="B37" s="572">
        <v>15.375999999999999</v>
      </c>
      <c r="C37" s="572">
        <v>17.072000000000003</v>
      </c>
      <c r="D37" s="573">
        <f t="shared" si="0"/>
        <v>-9.9343955014058238E-2</v>
      </c>
      <c r="E37" s="159"/>
      <c r="F37" s="159"/>
      <c r="G37" s="159"/>
      <c r="H37" s="159"/>
      <c r="I37" s="159"/>
      <c r="J37" s="159"/>
      <c r="K37" s="43"/>
      <c r="L37" s="372" t="s">
        <v>500</v>
      </c>
      <c r="M37" s="351">
        <v>19.996960000000001</v>
      </c>
      <c r="O37" s="368"/>
    </row>
    <row r="38" spans="1:15" ht="9.75" customHeight="1">
      <c r="A38" s="568" t="s">
        <v>110</v>
      </c>
      <c r="B38" s="569">
        <v>13.09163</v>
      </c>
      <c r="C38" s="569">
        <v>12.668480000000001</v>
      </c>
      <c r="D38" s="570">
        <f t="shared" si="0"/>
        <v>3.3401797216398466E-2</v>
      </c>
      <c r="E38" s="159"/>
      <c r="F38" s="159"/>
      <c r="G38" s="159"/>
      <c r="H38" s="159"/>
      <c r="I38" s="159"/>
      <c r="J38" s="159"/>
      <c r="K38" s="38"/>
      <c r="L38" s="333" t="s">
        <v>273</v>
      </c>
      <c r="M38" s="371">
        <v>22.909990000000001</v>
      </c>
      <c r="N38" s="371">
        <v>9.0790100000000002</v>
      </c>
      <c r="O38" s="368"/>
    </row>
    <row r="39" spans="1:15" ht="9.75" customHeight="1">
      <c r="A39" s="571" t="s">
        <v>124</v>
      </c>
      <c r="B39" s="572">
        <v>10.795730000000001</v>
      </c>
      <c r="C39" s="572">
        <v>0</v>
      </c>
      <c r="D39" s="573" t="str">
        <f t="shared" si="0"/>
        <v/>
      </c>
      <c r="E39" s="159"/>
      <c r="F39" s="159"/>
      <c r="G39" s="159"/>
      <c r="H39" s="159"/>
      <c r="I39" s="159"/>
      <c r="J39" s="159"/>
      <c r="K39" s="38"/>
      <c r="L39" s="333" t="s">
        <v>106</v>
      </c>
      <c r="M39" s="371">
        <v>28.226569999999999</v>
      </c>
      <c r="N39" s="371">
        <v>28.249770000000002</v>
      </c>
      <c r="O39" s="368"/>
    </row>
    <row r="40" spans="1:15" ht="9.75" customHeight="1">
      <c r="A40" s="568" t="s">
        <v>125</v>
      </c>
      <c r="B40" s="569">
        <v>9.9937000000000005</v>
      </c>
      <c r="C40" s="569">
        <v>0</v>
      </c>
      <c r="D40" s="570" t="str">
        <f t="shared" si="0"/>
        <v/>
      </c>
      <c r="E40" s="159"/>
      <c r="F40" s="159"/>
      <c r="G40" s="159"/>
      <c r="H40" s="159"/>
      <c r="I40" s="159"/>
      <c r="J40" s="159"/>
      <c r="K40" s="38"/>
      <c r="L40" s="333" t="s">
        <v>112</v>
      </c>
      <c r="M40" s="371">
        <v>36.785289999999996</v>
      </c>
      <c r="N40" s="371">
        <v>6.3584100000000001</v>
      </c>
      <c r="O40" s="368"/>
    </row>
    <row r="41" spans="1:15" ht="9.75" customHeight="1">
      <c r="A41" s="571" t="s">
        <v>560</v>
      </c>
      <c r="B41" s="572">
        <v>6.80809</v>
      </c>
      <c r="C41" s="572">
        <v>3.3071000000000002</v>
      </c>
      <c r="D41" s="573">
        <f t="shared" si="0"/>
        <v>1.0586284055516919</v>
      </c>
      <c r="E41" s="159"/>
      <c r="F41" s="159"/>
      <c r="G41" s="159"/>
      <c r="H41" s="159"/>
      <c r="I41" s="159"/>
      <c r="J41" s="159"/>
      <c r="K41" s="43"/>
      <c r="L41" s="333" t="s">
        <v>266</v>
      </c>
      <c r="M41" s="371">
        <v>37.287109999999998</v>
      </c>
      <c r="N41" s="371">
        <v>24.198560000000001</v>
      </c>
      <c r="O41" s="368"/>
    </row>
    <row r="42" spans="1:15" ht="9.75" customHeight="1">
      <c r="A42" s="568" t="s">
        <v>118</v>
      </c>
      <c r="B42" s="569">
        <v>4.6071500000000007</v>
      </c>
      <c r="C42" s="569">
        <v>4.93</v>
      </c>
      <c r="D42" s="570">
        <f t="shared" si="0"/>
        <v>-6.5486815415821242E-2</v>
      </c>
      <c r="E42" s="159"/>
      <c r="F42" s="159"/>
      <c r="G42" s="159"/>
      <c r="H42" s="159"/>
      <c r="I42" s="159"/>
      <c r="J42" s="159"/>
      <c r="K42" s="43"/>
      <c r="L42" s="368" t="s">
        <v>101</v>
      </c>
      <c r="M42" s="371">
        <v>46.317439999999998</v>
      </c>
      <c r="N42" s="371">
        <v>29.406659999999999</v>
      </c>
      <c r="O42" s="368"/>
    </row>
    <row r="43" spans="1:15" ht="9.75" customHeight="1">
      <c r="A43" s="571" t="s">
        <v>120</v>
      </c>
      <c r="B43" s="572">
        <v>3.6</v>
      </c>
      <c r="C43" s="572">
        <v>0</v>
      </c>
      <c r="D43" s="573" t="str">
        <f t="shared" si="0"/>
        <v/>
      </c>
      <c r="E43" s="159"/>
      <c r="F43" s="159"/>
      <c r="G43" s="159"/>
      <c r="H43" s="159"/>
      <c r="I43" s="159"/>
      <c r="J43" s="159"/>
      <c r="K43" s="43"/>
      <c r="L43" s="333" t="s">
        <v>105</v>
      </c>
      <c r="M43" s="371">
        <v>46.686279999999996</v>
      </c>
      <c r="N43" s="371">
        <v>48.548999999999999</v>
      </c>
      <c r="O43" s="368"/>
    </row>
    <row r="44" spans="1:15" ht="9.75" customHeight="1">
      <c r="A44" s="568" t="s">
        <v>119</v>
      </c>
      <c r="B44" s="569">
        <v>3.5634100000000002</v>
      </c>
      <c r="C44" s="569">
        <v>2.1384400000000001</v>
      </c>
      <c r="D44" s="570">
        <f t="shared" si="0"/>
        <v>0.66635958923327276</v>
      </c>
      <c r="E44" s="159"/>
      <c r="F44" s="159"/>
      <c r="G44" s="159"/>
      <c r="H44" s="159"/>
      <c r="I44" s="159"/>
      <c r="J44" s="159"/>
      <c r="K44" s="160"/>
      <c r="L44" s="333" t="s">
        <v>103</v>
      </c>
      <c r="M44" s="371">
        <v>64.279889999999995</v>
      </c>
      <c r="N44" s="371">
        <v>90.136269999999996</v>
      </c>
      <c r="O44" s="368"/>
    </row>
    <row r="45" spans="1:15" ht="9.75" customHeight="1">
      <c r="A45" s="571" t="s">
        <v>121</v>
      </c>
      <c r="B45" s="572">
        <v>1.9159999999999999</v>
      </c>
      <c r="C45" s="572">
        <v>2.0759999999999996</v>
      </c>
      <c r="D45" s="573">
        <f t="shared" si="0"/>
        <v>-7.7071290944123128E-2</v>
      </c>
      <c r="E45" s="159"/>
      <c r="F45" s="159"/>
      <c r="G45" s="159"/>
      <c r="H45" s="159"/>
      <c r="I45" s="159"/>
      <c r="J45" s="159"/>
      <c r="L45" s="368" t="s">
        <v>558</v>
      </c>
      <c r="M45" s="371">
        <v>85.860109999999992</v>
      </c>
      <c r="N45" s="371">
        <v>89.401129999999995</v>
      </c>
      <c r="O45" s="368"/>
    </row>
    <row r="46" spans="1:15" ht="9.75" customHeight="1">
      <c r="A46" s="568" t="s">
        <v>123</v>
      </c>
      <c r="B46" s="569">
        <v>0.74155000000000004</v>
      </c>
      <c r="C46" s="569">
        <v>0.54905000000000004</v>
      </c>
      <c r="D46" s="570">
        <f t="shared" si="0"/>
        <v>0.35060559147618608</v>
      </c>
      <c r="E46" s="159"/>
      <c r="F46" s="159"/>
      <c r="G46" s="159"/>
      <c r="H46" s="159"/>
      <c r="I46" s="159"/>
      <c r="J46" s="159"/>
      <c r="L46" s="370" t="s">
        <v>100</v>
      </c>
      <c r="M46" s="371">
        <v>90.183350000000004</v>
      </c>
      <c r="N46" s="371">
        <v>89.821479999999994</v>
      </c>
      <c r="O46" s="368"/>
    </row>
    <row r="47" spans="1:15" ht="9.75" customHeight="1">
      <c r="A47" s="571" t="s">
        <v>580</v>
      </c>
      <c r="B47" s="572">
        <v>0.26600000000000001</v>
      </c>
      <c r="C47" s="572"/>
      <c r="D47" s="573" t="str">
        <f t="shared" si="0"/>
        <v/>
      </c>
      <c r="E47" s="159"/>
      <c r="F47" s="159"/>
      <c r="G47" s="159"/>
      <c r="H47" s="159"/>
      <c r="I47" s="159"/>
      <c r="J47" s="159"/>
      <c r="L47" s="368" t="s">
        <v>265</v>
      </c>
      <c r="M47" s="371">
        <v>93.96275</v>
      </c>
      <c r="N47" s="371">
        <v>95.163479999999993</v>
      </c>
      <c r="O47" s="368"/>
    </row>
    <row r="48" spans="1:15" ht="9.75" customHeight="1">
      <c r="A48" s="568" t="s">
        <v>126</v>
      </c>
      <c r="B48" s="569">
        <v>0</v>
      </c>
      <c r="C48" s="569">
        <v>0</v>
      </c>
      <c r="D48" s="570" t="str">
        <f t="shared" si="0"/>
        <v/>
      </c>
      <c r="E48" s="159"/>
      <c r="F48" s="159"/>
      <c r="G48" s="159"/>
      <c r="H48" s="159"/>
      <c r="I48" s="159"/>
      <c r="J48" s="159"/>
      <c r="L48" s="368" t="s">
        <v>99</v>
      </c>
      <c r="M48" s="371">
        <v>111.08458999999999</v>
      </c>
      <c r="N48" s="371">
        <v>99.40428</v>
      </c>
      <c r="O48" s="368"/>
    </row>
    <row r="49" spans="1:15" ht="9.75" customHeight="1">
      <c r="A49" s="571" t="s">
        <v>109</v>
      </c>
      <c r="B49" s="572">
        <v>0</v>
      </c>
      <c r="C49" s="572">
        <v>0</v>
      </c>
      <c r="D49" s="573" t="str">
        <f t="shared" si="0"/>
        <v/>
      </c>
      <c r="E49" s="159"/>
      <c r="F49" s="159"/>
      <c r="G49" s="159"/>
      <c r="H49" s="159"/>
      <c r="I49" s="159"/>
      <c r="J49" s="159"/>
      <c r="L49" s="333" t="s">
        <v>102</v>
      </c>
      <c r="M49" s="371">
        <v>118.47295</v>
      </c>
      <c r="N49" s="371">
        <v>0</v>
      </c>
      <c r="O49" s="368"/>
    </row>
    <row r="50" spans="1:15" ht="9.75" customHeight="1">
      <c r="A50" s="568" t="s">
        <v>271</v>
      </c>
      <c r="B50" s="569">
        <v>0</v>
      </c>
      <c r="C50" s="569">
        <v>0</v>
      </c>
      <c r="D50" s="570" t="str">
        <f t="shared" si="0"/>
        <v/>
      </c>
      <c r="E50" s="159"/>
      <c r="F50" s="159"/>
      <c r="G50" s="159"/>
      <c r="H50" s="159"/>
      <c r="I50" s="159"/>
      <c r="J50" s="159"/>
      <c r="L50" s="333" t="s">
        <v>96</v>
      </c>
      <c r="M50" s="371">
        <v>159.51792</v>
      </c>
      <c r="N50" s="371">
        <v>166.30297999999999</v>
      </c>
      <c r="O50" s="368"/>
    </row>
    <row r="51" spans="1:15" ht="9.75" customHeight="1">
      <c r="A51" s="571" t="s">
        <v>272</v>
      </c>
      <c r="B51" s="572">
        <v>0</v>
      </c>
      <c r="C51" s="572">
        <v>0</v>
      </c>
      <c r="D51" s="573" t="str">
        <f t="shared" si="0"/>
        <v/>
      </c>
      <c r="E51" s="159"/>
      <c r="F51" s="159"/>
      <c r="G51" s="159"/>
      <c r="H51" s="159"/>
      <c r="I51" s="159"/>
      <c r="J51" s="159"/>
      <c r="L51" s="333" t="s">
        <v>95</v>
      </c>
      <c r="M51" s="371">
        <v>171.84598000000003</v>
      </c>
      <c r="N51" s="371">
        <v>218.89408999999998</v>
      </c>
      <c r="O51" s="368"/>
    </row>
    <row r="52" spans="1:15" ht="9.75" customHeight="1">
      <c r="A52" s="568" t="s">
        <v>263</v>
      </c>
      <c r="B52" s="569">
        <v>0</v>
      </c>
      <c r="C52" s="569">
        <v>0</v>
      </c>
      <c r="D52" s="570" t="str">
        <f t="shared" si="0"/>
        <v/>
      </c>
      <c r="E52" s="159"/>
      <c r="F52" s="159"/>
      <c r="G52" s="159"/>
      <c r="H52" s="159"/>
      <c r="I52" s="159"/>
      <c r="J52" s="159"/>
      <c r="L52" s="333" t="s">
        <v>97</v>
      </c>
      <c r="M52" s="371">
        <v>183.33494999999999</v>
      </c>
      <c r="N52" s="371">
        <v>133.06617999999997</v>
      </c>
      <c r="O52" s="368"/>
    </row>
    <row r="53" spans="1:15" ht="9.75" customHeight="1">
      <c r="A53" s="571" t="s">
        <v>122</v>
      </c>
      <c r="B53" s="572">
        <v>0</v>
      </c>
      <c r="C53" s="572">
        <v>0</v>
      </c>
      <c r="D53" s="573" t="str">
        <f t="shared" si="0"/>
        <v/>
      </c>
      <c r="E53" s="159"/>
      <c r="F53" s="159"/>
      <c r="G53" s="159"/>
      <c r="H53" s="159"/>
      <c r="I53" s="159"/>
      <c r="J53" s="159"/>
      <c r="L53" s="333" t="s">
        <v>98</v>
      </c>
      <c r="M53" s="371">
        <v>196.16767999999999</v>
      </c>
      <c r="N53" s="371">
        <v>88.555390000000003</v>
      </c>
      <c r="O53" s="368"/>
    </row>
    <row r="54" spans="1:15" ht="9.75" customHeight="1">
      <c r="A54" s="568" t="s">
        <v>117</v>
      </c>
      <c r="B54" s="569">
        <v>0</v>
      </c>
      <c r="C54" s="569">
        <v>5.06149</v>
      </c>
      <c r="D54" s="570">
        <f t="shared" si="0"/>
        <v>-1</v>
      </c>
      <c r="E54" s="159"/>
      <c r="F54" s="159"/>
      <c r="G54" s="159"/>
      <c r="H54" s="159"/>
      <c r="I54" s="159"/>
      <c r="J54" s="159"/>
      <c r="L54" s="333" t="s">
        <v>94</v>
      </c>
      <c r="M54" s="371">
        <v>269.30380999999994</v>
      </c>
      <c r="N54" s="371">
        <v>305.30876999999998</v>
      </c>
      <c r="O54" s="368"/>
    </row>
    <row r="55" spans="1:15" ht="9.75" customHeight="1">
      <c r="A55" s="571" t="s">
        <v>116</v>
      </c>
      <c r="B55" s="572">
        <v>0</v>
      </c>
      <c r="C55" s="572">
        <v>0</v>
      </c>
      <c r="D55" s="573" t="str">
        <f t="shared" si="0"/>
        <v/>
      </c>
      <c r="E55" s="159"/>
      <c r="F55" s="159"/>
      <c r="G55" s="159"/>
      <c r="H55" s="159"/>
      <c r="I55" s="159"/>
      <c r="J55" s="159"/>
      <c r="L55" s="333" t="s">
        <v>104</v>
      </c>
      <c r="M55" s="371">
        <v>290.99266</v>
      </c>
      <c r="N55" s="371">
        <v>193.77581000000001</v>
      </c>
      <c r="O55" s="368"/>
    </row>
    <row r="56" spans="1:15" ht="9.75" customHeight="1">
      <c r="A56" s="568" t="s">
        <v>115</v>
      </c>
      <c r="B56" s="569">
        <v>0</v>
      </c>
      <c r="C56" s="569">
        <v>0</v>
      </c>
      <c r="D56" s="570" t="str">
        <f t="shared" si="0"/>
        <v/>
      </c>
      <c r="E56" s="159"/>
      <c r="F56" s="159"/>
      <c r="G56" s="159"/>
      <c r="H56" s="159"/>
      <c r="I56" s="159"/>
      <c r="J56" s="159"/>
      <c r="L56" s="333" t="s">
        <v>269</v>
      </c>
      <c r="M56" s="371">
        <v>355.07754</v>
      </c>
      <c r="N56" s="371">
        <v>184.57752000000002</v>
      </c>
      <c r="O56" s="368"/>
    </row>
    <row r="57" spans="1:15" ht="9.75" customHeight="1">
      <c r="A57" s="571" t="s">
        <v>113</v>
      </c>
      <c r="B57" s="572">
        <v>0</v>
      </c>
      <c r="C57" s="572">
        <v>0</v>
      </c>
      <c r="D57" s="573" t="str">
        <f t="shared" si="0"/>
        <v/>
      </c>
      <c r="E57" s="159"/>
      <c r="F57" s="159"/>
      <c r="G57" s="159"/>
      <c r="H57" s="159"/>
      <c r="I57" s="159"/>
      <c r="J57" s="159"/>
      <c r="L57" s="333" t="s">
        <v>264</v>
      </c>
      <c r="M57" s="371">
        <v>466.91724999999997</v>
      </c>
      <c r="N57" s="371">
        <v>453.11304999999999</v>
      </c>
      <c r="O57" s="368"/>
    </row>
    <row r="58" spans="1:15" ht="9.75" customHeight="1">
      <c r="A58" s="568" t="s">
        <v>114</v>
      </c>
      <c r="B58" s="569">
        <v>0</v>
      </c>
      <c r="C58" s="569">
        <v>0</v>
      </c>
      <c r="D58" s="570" t="str">
        <f t="shared" si="0"/>
        <v/>
      </c>
      <c r="E58" s="159"/>
      <c r="F58" s="159"/>
      <c r="G58" s="159"/>
      <c r="H58" s="159"/>
      <c r="I58" s="159"/>
      <c r="J58" s="159"/>
      <c r="L58" s="333" t="s">
        <v>542</v>
      </c>
      <c r="M58" s="371">
        <v>486.56</v>
      </c>
      <c r="N58" s="371">
        <v>535.02229</v>
      </c>
      <c r="O58" s="368"/>
    </row>
    <row r="59" spans="1:15" ht="9.75" customHeight="1">
      <c r="A59" s="551" t="s">
        <v>639</v>
      </c>
      <c r="B59" s="552">
        <v>0</v>
      </c>
      <c r="C59" s="552"/>
      <c r="D59" s="573" t="str">
        <f t="shared" si="0"/>
        <v/>
      </c>
      <c r="E59" s="159"/>
      <c r="F59" s="159"/>
      <c r="G59" s="159"/>
      <c r="H59" s="159"/>
      <c r="I59" s="159"/>
      <c r="J59" s="159"/>
      <c r="L59" s="368" t="s">
        <v>267</v>
      </c>
      <c r="M59" s="371">
        <v>549.24084000000005</v>
      </c>
      <c r="N59" s="371">
        <v>553.13129000000004</v>
      </c>
      <c r="O59" s="368"/>
    </row>
    <row r="60" spans="1:15" ht="9.75" customHeight="1">
      <c r="A60" s="574" t="s">
        <v>111</v>
      </c>
      <c r="B60" s="575">
        <v>0</v>
      </c>
      <c r="C60" s="575">
        <v>0</v>
      </c>
      <c r="D60" s="576" t="str">
        <f t="shared" si="0"/>
        <v/>
      </c>
      <c r="E60" s="159"/>
      <c r="F60" s="159"/>
      <c r="G60" s="159"/>
      <c r="H60" s="159"/>
      <c r="I60" s="159"/>
      <c r="J60" s="159"/>
      <c r="L60" s="333" t="s">
        <v>92</v>
      </c>
      <c r="M60" s="371">
        <v>775.56464000000005</v>
      </c>
      <c r="N60" s="371">
        <v>987.46943999999974</v>
      </c>
      <c r="O60" s="368"/>
    </row>
    <row r="61" spans="1:15" ht="9.75" customHeight="1">
      <c r="A61" s="551" t="s">
        <v>559</v>
      </c>
      <c r="B61" s="552"/>
      <c r="C61" s="552">
        <v>0</v>
      </c>
      <c r="D61" s="564" t="str">
        <f t="shared" si="0"/>
        <v/>
      </c>
      <c r="E61" s="159"/>
      <c r="F61" s="159"/>
      <c r="G61" s="159"/>
      <c r="H61" s="159"/>
      <c r="I61" s="159"/>
      <c r="J61" s="159"/>
      <c r="L61" s="333" t="s">
        <v>93</v>
      </c>
      <c r="M61" s="371">
        <v>850.9742399999999</v>
      </c>
      <c r="N61" s="371">
        <v>861.51136000000008</v>
      </c>
      <c r="O61" s="368"/>
    </row>
    <row r="62" spans="1:15" ht="9.75" customHeight="1">
      <c r="A62" s="559" t="s">
        <v>127</v>
      </c>
      <c r="B62" s="560"/>
      <c r="C62" s="560">
        <v>0</v>
      </c>
      <c r="D62" s="561"/>
      <c r="E62" s="159"/>
      <c r="F62" s="159"/>
      <c r="G62" s="159"/>
      <c r="H62" s="159"/>
      <c r="I62" s="159"/>
      <c r="J62" s="159"/>
      <c r="L62" s="333" t="s">
        <v>91</v>
      </c>
      <c r="M62" s="371">
        <v>1084.5119199999999</v>
      </c>
      <c r="N62" s="371">
        <v>1034.1817000000001</v>
      </c>
      <c r="O62" s="368"/>
    </row>
    <row r="63" spans="1:15" ht="9.75" customHeight="1">
      <c r="A63" s="553" t="s">
        <v>44</v>
      </c>
      <c r="B63" s="554">
        <f>SUM(B7:B62)</f>
        <v>6785.7919300000003</v>
      </c>
      <c r="C63" s="554">
        <f>SUM(C7:C62)</f>
        <v>6425.4569199999996</v>
      </c>
      <c r="D63" s="555">
        <f t="shared" si="0"/>
        <v>5.6079281907317036E-2</v>
      </c>
      <c r="E63" s="191"/>
      <c r="F63" s="191"/>
      <c r="G63" s="191"/>
      <c r="H63" s="192"/>
      <c r="I63" s="192"/>
      <c r="J63" s="192"/>
      <c r="L63" s="333"/>
      <c r="M63" s="371"/>
      <c r="N63" s="371"/>
    </row>
    <row r="64" spans="1:15" ht="32.25" customHeight="1">
      <c r="A64" s="939" t="str">
        <f>"Cuadro N° 8: Participación de las empresas generadoras del COES en la máxima potencia coincidente (MW) en "&amp;'1. Resumen'!Q4</f>
        <v>Cuadro N° 8: Participación de las empresas generadoras del COES en la máxima potencia coincidente (MW) en noviembre</v>
      </c>
      <c r="B64" s="939"/>
      <c r="C64" s="939"/>
      <c r="D64" s="939"/>
      <c r="E64" s="174"/>
      <c r="F64" s="939" t="str">
        <f>"Gráfico N° 12: Comparación de la máxima potencia coincidente  (MW) de las empresas generadoras del COES en "&amp;'1. Resumen'!Q4</f>
        <v>Gráfico N° 12: Comparación de la máxima potencia coincidente  (MW) de las empresas generadoras del COES en noviembre</v>
      </c>
      <c r="G64" s="939"/>
      <c r="H64" s="939"/>
      <c r="I64" s="939"/>
      <c r="J64" s="939"/>
    </row>
    <row r="65" spans="1:10" ht="7.5" customHeight="1">
      <c r="A65" s="547"/>
      <c r="B65" s="547"/>
      <c r="C65" s="547"/>
      <c r="D65" s="547"/>
      <c r="E65" s="174"/>
      <c r="F65" s="547"/>
      <c r="G65" s="547"/>
      <c r="H65" s="547"/>
      <c r="I65" s="547"/>
      <c r="J65" s="547"/>
    </row>
    <row r="66" spans="1:10" ht="12.75" customHeight="1">
      <c r="A66" s="941" t="s">
        <v>541</v>
      </c>
      <c r="B66" s="941"/>
      <c r="C66" s="941"/>
      <c r="D66" s="941"/>
      <c r="E66" s="941"/>
      <c r="F66" s="941"/>
      <c r="G66" s="941"/>
      <c r="H66" s="941"/>
      <c r="I66" s="941"/>
      <c r="J66" s="941"/>
    </row>
    <row r="67" spans="1:10" ht="12.75" customHeight="1">
      <c r="A67" s="941" t="s">
        <v>561</v>
      </c>
      <c r="B67" s="941"/>
      <c r="C67" s="941"/>
      <c r="D67" s="941"/>
      <c r="E67" s="941"/>
      <c r="F67" s="941"/>
      <c r="G67" s="941"/>
      <c r="H67" s="941"/>
      <c r="I67" s="941"/>
      <c r="J67" s="941"/>
    </row>
    <row r="68" spans="1:10" ht="12.75" customHeight="1">
      <c r="A68" s="941" t="s">
        <v>555</v>
      </c>
      <c r="B68" s="941"/>
      <c r="C68" s="941"/>
      <c r="D68" s="941"/>
      <c r="E68" s="941"/>
      <c r="F68" s="941"/>
      <c r="G68" s="941"/>
      <c r="H68" s="941"/>
      <c r="I68" s="941"/>
      <c r="J68" s="941"/>
    </row>
    <row r="69" spans="1:10">
      <c r="A69" s="941" t="s">
        <v>556</v>
      </c>
      <c r="B69" s="941"/>
      <c r="C69" s="941"/>
      <c r="D69" s="941"/>
      <c r="E69" s="941"/>
      <c r="F69" s="941"/>
      <c r="G69" s="941"/>
      <c r="H69" s="941"/>
      <c r="I69" s="941"/>
      <c r="J69" s="941"/>
    </row>
    <row r="70" spans="1:10">
      <c r="A70" s="934"/>
      <c r="B70" s="934"/>
      <c r="C70" s="934"/>
      <c r="D70" s="934"/>
      <c r="E70" s="934"/>
      <c r="F70" s="934"/>
      <c r="G70" s="934"/>
      <c r="H70" s="934"/>
      <c r="I70" s="934"/>
      <c r="J70" s="934"/>
    </row>
    <row r="71" spans="1:10">
      <c r="A71" s="933"/>
      <c r="B71" s="933"/>
      <c r="C71" s="933"/>
      <c r="D71" s="933"/>
      <c r="E71" s="933"/>
      <c r="F71" s="933"/>
      <c r="G71" s="933"/>
      <c r="H71" s="933"/>
      <c r="I71" s="933"/>
      <c r="J71" s="933"/>
    </row>
    <row r="72" spans="1:10">
      <c r="A72" s="957"/>
      <c r="B72" s="957"/>
      <c r="C72" s="957"/>
      <c r="D72" s="957"/>
      <c r="E72" s="957"/>
      <c r="F72" s="957"/>
      <c r="G72" s="957"/>
      <c r="H72" s="957"/>
      <c r="I72" s="957"/>
      <c r="J72" s="957"/>
    </row>
    <row r="73" spans="1:10">
      <c r="A73" s="958"/>
      <c r="B73" s="958"/>
      <c r="C73" s="958"/>
      <c r="D73" s="958"/>
      <c r="E73" s="958"/>
      <c r="F73" s="958"/>
      <c r="G73" s="958"/>
      <c r="H73" s="958"/>
      <c r="I73" s="958"/>
      <c r="J73" s="958"/>
    </row>
  </sheetData>
  <autoFilter ref="L6:N62" xr:uid="{51C3E269-94FB-4FDB-993A-26794E6E080A}">
    <sortState xmlns:xlrd2="http://schemas.microsoft.com/office/spreadsheetml/2017/richdata2" ref="L7:N62">
      <sortCondition ref="M6:M62"/>
    </sortState>
  </autoFilter>
  <mergeCells count="15">
    <mergeCell ref="A69:J69"/>
    <mergeCell ref="A70:J70"/>
    <mergeCell ref="A71:J71"/>
    <mergeCell ref="A72:J72"/>
    <mergeCell ref="A73:J73"/>
    <mergeCell ref="A68:J68"/>
    <mergeCell ref="A66:J66"/>
    <mergeCell ref="A64:D64"/>
    <mergeCell ref="F64:J64"/>
    <mergeCell ref="A1:J1"/>
    <mergeCell ref="A3:A6"/>
    <mergeCell ref="B3:D3"/>
    <mergeCell ref="G3:I3"/>
    <mergeCell ref="D4:D6"/>
    <mergeCell ref="A67:J67"/>
  </mergeCells>
  <pageMargins left="0.7" right="0.5892857142857143" top="0.86956521739130432" bottom="0.61458333333333337" header="0.3" footer="0.3"/>
  <pageSetup orientation="portrait" r:id="rId1"/>
  <headerFooter>
    <oddHeader>&amp;R&amp;7Informe de la Operación Mensual - Noviembre 2018
INFSGI-MES-11-2018
10/12/2018
Versión: 01</oddHeader>
    <oddFooter>&amp;L&amp;7COES, 2018&amp;C9&amp;R&amp;7Dirección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FFC84-8601-4039-BAF5-E8D89E970AE5}">
  <sheetPr>
    <tabColor theme="4"/>
  </sheetPr>
  <dimension ref="A1:AL65"/>
  <sheetViews>
    <sheetView showGridLines="0" view="pageBreakPreview" zoomScale="130" zoomScaleNormal="100" zoomScaleSheetLayoutView="130" zoomScalePageLayoutView="130" workbookViewId="0">
      <selection activeCell="C29" sqref="C29:F29"/>
    </sheetView>
  </sheetViews>
  <sheetFormatPr defaultColWidth="9.33203125" defaultRowHeight="11.25"/>
  <cols>
    <col min="1" max="1" width="7.6640625" style="95" customWidth="1"/>
    <col min="2" max="2" width="9.83203125" style="95" customWidth="1"/>
    <col min="3" max="3" width="29.6640625" style="95" customWidth="1"/>
    <col min="4" max="5" width="12.6640625" style="95" customWidth="1"/>
    <col min="6" max="6" width="12.1640625" style="95" customWidth="1"/>
    <col min="7" max="8" width="9.33203125" style="95"/>
    <col min="9" max="9" width="9.33203125" style="95" customWidth="1"/>
    <col min="10" max="11" width="9.33203125" style="476" customWidth="1"/>
    <col min="12" max="31" width="9.33203125" style="476"/>
    <col min="32" max="16384" width="9.33203125" style="95"/>
  </cols>
  <sheetData>
    <row r="1" spans="1:38" ht="11.25" customHeight="1"/>
    <row r="2" spans="1:38" ht="17.25" customHeight="1">
      <c r="A2" s="944" t="s">
        <v>283</v>
      </c>
      <c r="B2" s="944"/>
      <c r="C2" s="944"/>
      <c r="D2" s="944"/>
      <c r="E2" s="944"/>
      <c r="F2" s="944"/>
      <c r="G2" s="944"/>
      <c r="H2" s="944"/>
    </row>
    <row r="3" spans="1:38" ht="11.25" customHeight="1">
      <c r="A3" s="198"/>
      <c r="B3" s="198"/>
      <c r="C3" s="198"/>
      <c r="D3" s="198"/>
      <c r="E3" s="198"/>
      <c r="F3" s="102"/>
      <c r="G3" s="102"/>
      <c r="H3" s="102"/>
      <c r="I3" s="45"/>
      <c r="J3" s="477"/>
    </row>
    <row r="4" spans="1:38" ht="11.25" customHeight="1">
      <c r="A4" s="959" t="s">
        <v>284</v>
      </c>
      <c r="B4" s="959"/>
      <c r="C4" s="959"/>
      <c r="D4" s="959"/>
      <c r="E4" s="959"/>
      <c r="F4" s="959"/>
      <c r="G4" s="959"/>
      <c r="H4" s="959"/>
      <c r="I4" s="45"/>
      <c r="J4" s="477"/>
    </row>
    <row r="5" spans="1:38" ht="11.25" customHeight="1">
      <c r="A5" s="97"/>
      <c r="B5" s="199"/>
      <c r="C5" s="99"/>
      <c r="D5" s="99"/>
      <c r="E5" s="100"/>
      <c r="F5" s="96"/>
      <c r="G5" s="96"/>
      <c r="H5" s="101"/>
      <c r="I5" s="200"/>
      <c r="J5" s="478"/>
    </row>
    <row r="6" spans="1:38" ht="42.75" customHeight="1">
      <c r="A6" s="97"/>
      <c r="C6" s="776" t="s">
        <v>130</v>
      </c>
      <c r="D6" s="777" t="s">
        <v>810</v>
      </c>
      <c r="E6" s="777" t="s">
        <v>811</v>
      </c>
      <c r="F6" s="778" t="s">
        <v>131</v>
      </c>
      <c r="G6" s="207"/>
      <c r="H6" s="208"/>
    </row>
    <row r="7" spans="1:38" ht="11.25" customHeight="1">
      <c r="A7" s="97"/>
      <c r="C7" s="209" t="s">
        <v>132</v>
      </c>
      <c r="D7" s="863">
        <v>22.347930000000002</v>
      </c>
      <c r="E7" s="864">
        <v>29.134000780000001</v>
      </c>
      <c r="F7" s="210">
        <f>IF(E7=0,"",(D7-E7)/E7)</f>
        <v>-0.23292615495014754</v>
      </c>
      <c r="G7" s="158"/>
      <c r="H7" s="653"/>
    </row>
    <row r="8" spans="1:38" ht="11.25" customHeight="1">
      <c r="A8" s="97"/>
      <c r="C8" s="211" t="s">
        <v>133</v>
      </c>
      <c r="D8" s="865">
        <v>86.469229999999996</v>
      </c>
      <c r="E8" s="866">
        <v>63.667999270000003</v>
      </c>
      <c r="F8" s="212">
        <f t="shared" ref="F8:F28" si="0">IF(E8=0,"",(D8-E8)/E8)</f>
        <v>0.35812701814777775</v>
      </c>
      <c r="G8" s="158"/>
      <c r="H8" s="653"/>
    </row>
    <row r="9" spans="1:38" ht="11.25" customHeight="1">
      <c r="A9" s="97"/>
      <c r="C9" s="209" t="s">
        <v>134</v>
      </c>
      <c r="D9" s="867">
        <v>75.240799999999993</v>
      </c>
      <c r="E9" s="868">
        <v>52.650001529999997</v>
      </c>
      <c r="F9" s="210">
        <f t="shared" si="0"/>
        <v>0.42907498221301565</v>
      </c>
      <c r="G9" s="158"/>
      <c r="H9" s="653"/>
      <c r="M9" s="479" t="s">
        <v>290</v>
      </c>
      <c r="N9" s="480"/>
      <c r="O9" s="480"/>
      <c r="P9" s="480"/>
      <c r="Q9" s="480"/>
      <c r="R9" s="480"/>
      <c r="S9" s="480"/>
      <c r="T9" s="480"/>
      <c r="U9" s="480"/>
      <c r="V9" s="480"/>
      <c r="W9" s="480"/>
      <c r="X9" s="480"/>
      <c r="Y9" s="480"/>
      <c r="Z9" s="480"/>
      <c r="AA9" s="480"/>
      <c r="AB9" s="480"/>
      <c r="AC9" s="480"/>
      <c r="AD9" s="480"/>
      <c r="AE9" s="480"/>
      <c r="AF9" s="376"/>
      <c r="AG9" s="376"/>
      <c r="AH9" s="376"/>
      <c r="AI9" s="376"/>
      <c r="AJ9" s="376"/>
      <c r="AK9" s="376"/>
      <c r="AL9" s="376"/>
    </row>
    <row r="10" spans="1:38" ht="11.25" customHeight="1">
      <c r="A10" s="97"/>
      <c r="C10" s="211" t="s">
        <v>135</v>
      </c>
      <c r="D10" s="865">
        <v>48.296669999999999</v>
      </c>
      <c r="E10" s="866">
        <v>40.923000340000002</v>
      </c>
      <c r="F10" s="212">
        <f t="shared" si="0"/>
        <v>0.18018399429996429</v>
      </c>
      <c r="G10" s="158"/>
      <c r="H10" s="653"/>
      <c r="M10" s="479" t="s">
        <v>291</v>
      </c>
      <c r="N10" s="480"/>
      <c r="O10" s="480"/>
      <c r="P10" s="480"/>
      <c r="Q10" s="480"/>
      <c r="R10" s="480"/>
      <c r="S10" s="480"/>
      <c r="T10" s="480"/>
      <c r="AD10" s="480"/>
      <c r="AE10" s="480"/>
      <c r="AF10" s="376"/>
      <c r="AG10" s="376"/>
      <c r="AH10" s="376"/>
      <c r="AI10" s="376"/>
      <c r="AJ10" s="376"/>
      <c r="AK10" s="376"/>
      <c r="AL10" s="376"/>
    </row>
    <row r="11" spans="1:38" ht="11.25" customHeight="1">
      <c r="A11" s="97"/>
      <c r="C11" s="209" t="s">
        <v>136</v>
      </c>
      <c r="D11" s="867">
        <v>1.591696</v>
      </c>
      <c r="E11" s="868">
        <v>28.045000080000001</v>
      </c>
      <c r="F11" s="210">
        <f>IF(E11=0,"",(D11-E11)/E11)</f>
        <v>-0.94324492795651305</v>
      </c>
      <c r="G11" s="158"/>
      <c r="H11" s="653"/>
      <c r="M11" s="480"/>
      <c r="N11" s="481">
        <v>2016</v>
      </c>
      <c r="O11" s="481">
        <v>2017</v>
      </c>
      <c r="P11" s="481">
        <v>2018</v>
      </c>
      <c r="Q11" s="480"/>
      <c r="R11" s="480"/>
      <c r="S11" s="480"/>
      <c r="T11" s="480"/>
      <c r="AD11" s="480"/>
      <c r="AE11" s="480"/>
      <c r="AF11" s="376"/>
      <c r="AG11" s="376"/>
      <c r="AH11" s="376"/>
      <c r="AI11" s="376"/>
      <c r="AJ11" s="376"/>
      <c r="AK11" s="376"/>
      <c r="AL11" s="376"/>
    </row>
    <row r="12" spans="1:38" ht="11.25" customHeight="1">
      <c r="A12" s="97"/>
      <c r="C12" s="211" t="s">
        <v>137</v>
      </c>
      <c r="D12" s="865">
        <v>2.2693099999999999</v>
      </c>
      <c r="E12" s="866">
        <v>3.5620000360000001</v>
      </c>
      <c r="F12" s="212">
        <f t="shared" si="0"/>
        <v>-0.36291129223335028</v>
      </c>
      <c r="G12" s="158"/>
      <c r="H12" s="653"/>
      <c r="M12" s="482">
        <v>1</v>
      </c>
      <c r="N12" s="483">
        <v>138.54</v>
      </c>
      <c r="O12" s="483">
        <v>93.1</v>
      </c>
      <c r="P12" s="483">
        <v>104.46</v>
      </c>
      <c r="Q12" s="480"/>
      <c r="R12" s="480"/>
      <c r="S12" s="480"/>
      <c r="T12" s="480"/>
      <c r="AD12" s="480"/>
      <c r="AE12" s="480"/>
      <c r="AF12" s="376"/>
      <c r="AG12" s="376"/>
      <c r="AH12" s="376"/>
      <c r="AI12" s="376"/>
      <c r="AJ12" s="376"/>
      <c r="AK12" s="376"/>
      <c r="AL12" s="376"/>
    </row>
    <row r="13" spans="1:38" ht="11.25" customHeight="1">
      <c r="A13" s="97"/>
      <c r="C13" s="209" t="s">
        <v>138</v>
      </c>
      <c r="D13" s="867">
        <v>62.508330000000001</v>
      </c>
      <c r="E13" s="868">
        <v>50.462001800000003</v>
      </c>
      <c r="F13" s="210">
        <f t="shared" si="0"/>
        <v>0.23872077544097739</v>
      </c>
      <c r="G13" s="158"/>
      <c r="H13" s="653"/>
      <c r="M13" s="482">
        <v>2</v>
      </c>
      <c r="N13" s="483">
        <v>140.53</v>
      </c>
      <c r="O13" s="483">
        <v>93.1</v>
      </c>
      <c r="P13" s="483">
        <v>103.4720001</v>
      </c>
      <c r="Q13" s="480"/>
      <c r="R13" s="480"/>
      <c r="S13" s="480"/>
      <c r="T13" s="480"/>
      <c r="AD13" s="480"/>
      <c r="AE13" s="480"/>
      <c r="AF13" s="376"/>
      <c r="AG13" s="376"/>
      <c r="AH13" s="376"/>
      <c r="AI13" s="376"/>
      <c r="AJ13" s="376"/>
      <c r="AK13" s="376"/>
      <c r="AL13" s="376"/>
    </row>
    <row r="14" spans="1:38" ht="11.25" customHeight="1">
      <c r="A14" s="97"/>
      <c r="C14" s="211" t="s">
        <v>139</v>
      </c>
      <c r="D14" s="865">
        <v>211.434</v>
      </c>
      <c r="E14" s="866">
        <v>217.97300720000001</v>
      </c>
      <c r="F14" s="212">
        <f t="shared" si="0"/>
        <v>-2.9999160373101529E-2</v>
      </c>
      <c r="G14" s="158"/>
      <c r="H14" s="653"/>
      <c r="M14" s="482">
        <v>3</v>
      </c>
      <c r="N14" s="483">
        <v>140.53</v>
      </c>
      <c r="O14" s="483">
        <v>98.74</v>
      </c>
      <c r="P14" s="483">
        <v>106.08699799999999</v>
      </c>
      <c r="Q14" s="480"/>
      <c r="R14" s="480"/>
      <c r="S14" s="480"/>
      <c r="T14" s="480"/>
      <c r="AD14" s="480"/>
      <c r="AE14" s="480"/>
      <c r="AF14" s="376"/>
      <c r="AG14" s="376"/>
      <c r="AH14" s="376"/>
      <c r="AI14" s="376"/>
      <c r="AJ14" s="376"/>
      <c r="AK14" s="376"/>
      <c r="AL14" s="376"/>
    </row>
    <row r="15" spans="1:38" ht="11.25" customHeight="1">
      <c r="A15" s="97"/>
      <c r="C15" s="209" t="s">
        <v>140</v>
      </c>
      <c r="D15" s="867">
        <v>8.7936669999999992</v>
      </c>
      <c r="E15" s="868">
        <v>3.4</v>
      </c>
      <c r="F15" s="210">
        <f t="shared" si="0"/>
        <v>1.5863726470588233</v>
      </c>
      <c r="G15" s="158"/>
      <c r="H15" s="653"/>
      <c r="M15" s="482">
        <v>4</v>
      </c>
      <c r="N15" s="483">
        <v>137.43800000000002</v>
      </c>
      <c r="O15" s="483">
        <v>98.74</v>
      </c>
      <c r="P15" s="483">
        <v>112.7200012</v>
      </c>
      <c r="Q15" s="480"/>
      <c r="R15" s="480"/>
      <c r="S15" s="480"/>
      <c r="T15" s="480"/>
      <c r="AD15" s="480"/>
      <c r="AE15" s="480"/>
      <c r="AF15" s="376"/>
      <c r="AG15" s="376"/>
      <c r="AH15" s="376"/>
      <c r="AI15" s="376"/>
      <c r="AJ15" s="376"/>
      <c r="AK15" s="376"/>
      <c r="AL15" s="376"/>
    </row>
    <row r="16" spans="1:38" ht="11.25" customHeight="1">
      <c r="A16" s="97"/>
      <c r="C16" s="211" t="s">
        <v>141</v>
      </c>
      <c r="D16" s="865">
        <v>27.209969999999998</v>
      </c>
      <c r="E16" s="866">
        <v>13.411000250000001</v>
      </c>
      <c r="F16" s="212">
        <f t="shared" si="0"/>
        <v>1.0289291993712397</v>
      </c>
      <c r="G16" s="158"/>
      <c r="H16" s="653"/>
      <c r="M16" s="482">
        <v>5</v>
      </c>
      <c r="N16" s="483">
        <v>137.43800000000002</v>
      </c>
      <c r="O16" s="483">
        <v>125.15</v>
      </c>
      <c r="P16" s="483">
        <v>122.3190002</v>
      </c>
      <c r="Q16" s="480"/>
      <c r="R16" s="480"/>
      <c r="S16" s="480"/>
      <c r="T16" s="480"/>
      <c r="AD16" s="480"/>
      <c r="AE16" s="480"/>
      <c r="AF16" s="376"/>
      <c r="AG16" s="376"/>
      <c r="AH16" s="376"/>
      <c r="AI16" s="376"/>
      <c r="AJ16" s="376"/>
      <c r="AK16" s="376"/>
      <c r="AL16" s="376"/>
    </row>
    <row r="17" spans="1:38" ht="11.25" customHeight="1">
      <c r="A17" s="97"/>
      <c r="C17" s="209" t="s">
        <v>142</v>
      </c>
      <c r="D17" s="867">
        <v>116.9593</v>
      </c>
      <c r="E17" s="868">
        <v>102.9599991</v>
      </c>
      <c r="F17" s="210">
        <f t="shared" si="0"/>
        <v>0.13596834714813041</v>
      </c>
      <c r="G17" s="158"/>
      <c r="H17" s="653"/>
      <c r="M17" s="482">
        <v>6</v>
      </c>
      <c r="N17" s="483">
        <v>137.43800000000002</v>
      </c>
      <c r="O17" s="483">
        <v>125.15</v>
      </c>
      <c r="P17" s="483">
        <v>126.1559982</v>
      </c>
      <c r="Q17" s="480"/>
      <c r="R17" s="480"/>
      <c r="S17" s="480"/>
      <c r="T17" s="480"/>
      <c r="AD17" s="480"/>
      <c r="AE17" s="480"/>
      <c r="AF17" s="376"/>
      <c r="AG17" s="376"/>
      <c r="AH17" s="376"/>
      <c r="AI17" s="376"/>
      <c r="AJ17" s="376"/>
      <c r="AK17" s="376"/>
      <c r="AL17" s="376"/>
    </row>
    <row r="18" spans="1:38" ht="11.25" customHeight="1">
      <c r="A18" s="97"/>
      <c r="C18" s="211" t="s">
        <v>143</v>
      </c>
      <c r="D18" s="865">
        <v>0.51503299999999996</v>
      </c>
      <c r="E18" s="866">
        <v>2.864000082</v>
      </c>
      <c r="F18" s="212">
        <f t="shared" si="0"/>
        <v>-0.82017004704820407</v>
      </c>
      <c r="G18" s="158"/>
      <c r="H18" s="653"/>
      <c r="M18" s="482">
        <v>7</v>
      </c>
      <c r="N18" s="483">
        <v>151.05499267578099</v>
      </c>
      <c r="O18" s="483">
        <v>142.99</v>
      </c>
      <c r="P18" s="483">
        <v>142.9900055</v>
      </c>
      <c r="Q18" s="480"/>
      <c r="R18" s="480"/>
      <c r="S18" s="480"/>
      <c r="T18" s="480"/>
      <c r="AD18" s="480"/>
      <c r="AE18" s="480"/>
      <c r="AF18" s="376"/>
      <c r="AG18" s="376"/>
      <c r="AH18" s="376"/>
      <c r="AI18" s="376"/>
      <c r="AJ18" s="376"/>
      <c r="AK18" s="376"/>
      <c r="AL18" s="376"/>
    </row>
    <row r="19" spans="1:38" ht="12.75" customHeight="1">
      <c r="A19" s="97"/>
      <c r="C19" s="209" t="s">
        <v>144</v>
      </c>
      <c r="D19" s="867">
        <v>31.6539</v>
      </c>
      <c r="E19" s="868">
        <v>8.0369997019999992</v>
      </c>
      <c r="F19" s="210">
        <f t="shared" si="0"/>
        <v>2.9385219825406934</v>
      </c>
      <c r="G19" s="158"/>
      <c r="H19" s="653"/>
      <c r="M19" s="482">
        <v>8</v>
      </c>
      <c r="N19" s="483">
        <v>151.05499267578099</v>
      </c>
      <c r="O19" s="483">
        <v>142.99</v>
      </c>
      <c r="P19" s="483">
        <v>134.13600159999999</v>
      </c>
      <c r="Q19" s="480"/>
      <c r="R19" s="480"/>
      <c r="S19" s="480"/>
      <c r="T19" s="480"/>
      <c r="AD19" s="480"/>
      <c r="AE19" s="480"/>
      <c r="AF19" s="376"/>
      <c r="AG19" s="376"/>
      <c r="AH19" s="376"/>
      <c r="AI19" s="376"/>
      <c r="AJ19" s="376"/>
      <c r="AK19" s="376"/>
      <c r="AL19" s="376"/>
    </row>
    <row r="20" spans="1:38" ht="13.5" customHeight="1">
      <c r="A20" s="97"/>
      <c r="C20" s="211" t="s">
        <v>145</v>
      </c>
      <c r="D20" s="865">
        <v>9.8262999999999998</v>
      </c>
      <c r="E20" s="866">
        <v>3.4849998950000001</v>
      </c>
      <c r="F20" s="212">
        <f t="shared" si="0"/>
        <v>1.8195983632877555</v>
      </c>
      <c r="G20" s="158"/>
      <c r="H20" s="653"/>
      <c r="M20" s="482">
        <v>9</v>
      </c>
      <c r="N20" s="483">
        <v>165.00500489999999</v>
      </c>
      <c r="O20" s="483">
        <v>159.53</v>
      </c>
      <c r="P20" s="483">
        <v>153.34500120000001</v>
      </c>
      <c r="Q20" s="480"/>
      <c r="R20" s="480"/>
      <c r="S20" s="480"/>
      <c r="T20" s="480"/>
      <c r="AD20" s="480"/>
      <c r="AE20" s="480"/>
      <c r="AF20" s="376"/>
      <c r="AG20" s="376"/>
      <c r="AH20" s="376"/>
      <c r="AI20" s="376"/>
      <c r="AJ20" s="376"/>
      <c r="AK20" s="376"/>
      <c r="AL20" s="376"/>
    </row>
    <row r="21" spans="1:38" ht="11.25" hidden="1" customHeight="1">
      <c r="A21" s="97"/>
      <c r="C21" s="209" t="s">
        <v>146</v>
      </c>
      <c r="D21" s="869">
        <v>0</v>
      </c>
      <c r="E21" s="870">
        <v>46.021999360000002</v>
      </c>
      <c r="F21" s="210"/>
      <c r="G21" s="158"/>
      <c r="H21" s="653"/>
      <c r="M21" s="482">
        <v>10</v>
      </c>
      <c r="N21" s="483">
        <v>165.00500489999999</v>
      </c>
      <c r="O21" s="483">
        <v>159.53</v>
      </c>
      <c r="P21" s="483">
        <v>153.0590057</v>
      </c>
      <c r="Q21" s="480"/>
      <c r="R21" s="480"/>
      <c r="S21" s="480"/>
      <c r="T21" s="480"/>
      <c r="AD21" s="480"/>
      <c r="AE21" s="480"/>
      <c r="AF21" s="376"/>
      <c r="AG21" s="376"/>
      <c r="AH21" s="376"/>
      <c r="AI21" s="376"/>
      <c r="AJ21" s="376"/>
      <c r="AK21" s="376"/>
      <c r="AL21" s="376"/>
    </row>
    <row r="22" spans="1:38" ht="11.25" customHeight="1">
      <c r="A22" s="97"/>
      <c r="C22" s="211" t="s">
        <v>147</v>
      </c>
      <c r="D22" s="865">
        <v>3.032</v>
      </c>
      <c r="E22" s="866">
        <v>2.2249999049999998</v>
      </c>
      <c r="F22" s="212">
        <f t="shared" si="0"/>
        <v>0.3626966873960385</v>
      </c>
      <c r="G22" s="158"/>
      <c r="H22" s="653"/>
      <c r="M22" s="482">
        <v>11</v>
      </c>
      <c r="N22" s="483">
        <v>186.45199584960901</v>
      </c>
      <c r="O22" s="483">
        <v>184.94</v>
      </c>
      <c r="P22" s="483">
        <v>162.93200680000001</v>
      </c>
      <c r="Q22" s="484"/>
      <c r="R22" s="484"/>
      <c r="S22" s="484"/>
      <c r="T22" s="484"/>
      <c r="AD22" s="484"/>
      <c r="AE22" s="484"/>
      <c r="AF22" s="377"/>
      <c r="AG22" s="377"/>
      <c r="AH22" s="377"/>
      <c r="AI22" s="377"/>
      <c r="AJ22" s="377"/>
      <c r="AK22" s="377"/>
      <c r="AL22" s="377"/>
    </row>
    <row r="23" spans="1:38" ht="11.25" customHeight="1">
      <c r="A23" s="97"/>
      <c r="C23" s="209" t="s">
        <v>148</v>
      </c>
      <c r="D23" s="867">
        <v>2.0048330000000001</v>
      </c>
      <c r="E23" s="868">
        <v>3.6559998990000002</v>
      </c>
      <c r="F23" s="210">
        <f t="shared" si="0"/>
        <v>-0.45163209644826086</v>
      </c>
      <c r="G23" s="158"/>
      <c r="H23" s="653"/>
      <c r="M23" s="482">
        <v>12</v>
      </c>
      <c r="N23" s="483">
        <v>186.45199584960901</v>
      </c>
      <c r="O23" s="483">
        <v>184.94</v>
      </c>
      <c r="P23" s="483">
        <v>172.76199339999999</v>
      </c>
      <c r="Q23" s="484"/>
      <c r="R23" s="484"/>
      <c r="S23" s="484"/>
      <c r="T23" s="484"/>
      <c r="AD23" s="484"/>
      <c r="AE23" s="484"/>
      <c r="AF23" s="377"/>
      <c r="AG23" s="377"/>
      <c r="AH23" s="377"/>
      <c r="AI23" s="377"/>
      <c r="AJ23" s="377"/>
      <c r="AK23" s="377"/>
      <c r="AL23" s="377"/>
    </row>
    <row r="24" spans="1:38" ht="11.25" customHeight="1">
      <c r="A24" s="97"/>
      <c r="C24" s="211" t="s">
        <v>592</v>
      </c>
      <c r="D24" s="865">
        <v>0.19653300000000001</v>
      </c>
      <c r="E24" s="866">
        <v>4.625</v>
      </c>
      <c r="F24" s="212">
        <f t="shared" si="0"/>
        <v>-0.95750637837837849</v>
      </c>
      <c r="G24" s="158"/>
      <c r="H24" s="653"/>
      <c r="M24" s="482">
        <v>13</v>
      </c>
      <c r="N24" s="483">
        <v>195.64999389648401</v>
      </c>
      <c r="O24" s="483">
        <v>203.73</v>
      </c>
      <c r="P24" s="483">
        <v>182.13900760000001</v>
      </c>
      <c r="Q24" s="484"/>
      <c r="R24" s="484"/>
      <c r="S24" s="484"/>
      <c r="T24" s="484"/>
      <c r="AD24" s="484"/>
      <c r="AE24" s="484"/>
      <c r="AF24" s="377"/>
      <c r="AG24" s="377"/>
      <c r="AH24" s="377"/>
      <c r="AI24" s="377"/>
      <c r="AJ24" s="377"/>
      <c r="AK24" s="377"/>
      <c r="AL24" s="377"/>
    </row>
    <row r="25" spans="1:38" ht="11.25" customHeight="1">
      <c r="A25" s="97"/>
      <c r="C25" s="209" t="s">
        <v>149</v>
      </c>
      <c r="D25" s="867">
        <v>140.999</v>
      </c>
      <c r="E25" s="868">
        <v>92.206001279999995</v>
      </c>
      <c r="F25" s="210">
        <f t="shared" si="0"/>
        <v>0.52917378524887271</v>
      </c>
      <c r="G25" s="158"/>
      <c r="H25" s="653"/>
      <c r="M25" s="482">
        <v>14</v>
      </c>
      <c r="N25" s="483">
        <v>195.64999389648401</v>
      </c>
      <c r="O25" s="483">
        <v>203.73</v>
      </c>
      <c r="P25" s="483">
        <v>191.4750061</v>
      </c>
      <c r="Q25" s="484"/>
      <c r="R25" s="484"/>
      <c r="S25" s="484"/>
      <c r="T25" s="484"/>
      <c r="AD25" s="484"/>
      <c r="AE25" s="484"/>
      <c r="AF25" s="377"/>
      <c r="AG25" s="377"/>
      <c r="AH25" s="377"/>
      <c r="AI25" s="377"/>
      <c r="AJ25" s="377"/>
      <c r="AK25" s="377"/>
      <c r="AL25" s="377"/>
    </row>
    <row r="26" spans="1:38" ht="11.25" customHeight="1">
      <c r="A26" s="97"/>
      <c r="C26" s="211" t="s">
        <v>150</v>
      </c>
      <c r="D26" s="865">
        <v>11.6</v>
      </c>
      <c r="E26" s="866">
        <v>23.193000789999999</v>
      </c>
      <c r="F26" s="212">
        <f t="shared" si="0"/>
        <v>-0.49984910943470889</v>
      </c>
      <c r="G26" s="654"/>
      <c r="H26" s="654"/>
      <c r="M26" s="482">
        <v>15</v>
      </c>
      <c r="N26" s="483">
        <v>201.93600463867099</v>
      </c>
      <c r="O26" s="483">
        <v>203.73</v>
      </c>
      <c r="P26" s="483">
        <v>198.43899540000001</v>
      </c>
      <c r="Q26" s="484"/>
      <c r="R26" s="484"/>
      <c r="S26" s="484"/>
      <c r="T26" s="484"/>
      <c r="AD26" s="484"/>
      <c r="AE26" s="484"/>
      <c r="AF26" s="377"/>
      <c r="AG26" s="377"/>
      <c r="AH26" s="377"/>
      <c r="AI26" s="377"/>
      <c r="AJ26" s="377"/>
      <c r="AK26" s="377"/>
      <c r="AL26" s="377"/>
    </row>
    <row r="27" spans="1:38" ht="11.25" customHeight="1">
      <c r="A27" s="97"/>
      <c r="C27" s="209" t="s">
        <v>151</v>
      </c>
      <c r="D27" s="867">
        <v>12.631</v>
      </c>
      <c r="E27" s="868">
        <v>19.706</v>
      </c>
      <c r="F27" s="210">
        <f t="shared" si="0"/>
        <v>-0.35902770729726985</v>
      </c>
      <c r="G27" s="654"/>
      <c r="H27" s="654"/>
      <c r="M27" s="482">
        <v>16</v>
      </c>
      <c r="N27" s="483">
        <v>201.93600463867099</v>
      </c>
      <c r="O27" s="483">
        <v>222.8</v>
      </c>
      <c r="P27" s="483">
        <v>201.52999879999999</v>
      </c>
      <c r="Q27" s="484"/>
      <c r="R27" s="484"/>
      <c r="S27" s="484"/>
      <c r="T27" s="484"/>
      <c r="AD27" s="484"/>
      <c r="AE27" s="484"/>
      <c r="AF27" s="377"/>
      <c r="AG27" s="377"/>
      <c r="AH27" s="377"/>
      <c r="AI27" s="377"/>
      <c r="AJ27" s="377"/>
      <c r="AK27" s="377"/>
      <c r="AL27" s="377"/>
    </row>
    <row r="28" spans="1:38" ht="11.25" customHeight="1">
      <c r="A28" s="97"/>
      <c r="C28" s="211" t="s">
        <v>152</v>
      </c>
      <c r="D28" s="871">
        <v>254.40170000000001</v>
      </c>
      <c r="E28" s="872">
        <v>235.6000061</v>
      </c>
      <c r="F28" s="212">
        <f t="shared" si="0"/>
        <v>7.9803452517822338E-2</v>
      </c>
      <c r="G28" s="654"/>
      <c r="H28" s="654"/>
      <c r="M28" s="482">
        <v>17</v>
      </c>
      <c r="N28" s="483">
        <v>201.93600463867099</v>
      </c>
      <c r="O28" s="483">
        <v>222.8</v>
      </c>
      <c r="P28" s="483">
        <v>206.03700259999999</v>
      </c>
      <c r="Q28" s="484"/>
      <c r="R28" s="484"/>
      <c r="S28" s="484"/>
      <c r="T28" s="484"/>
      <c r="AD28" s="484"/>
      <c r="AE28" s="484"/>
      <c r="AF28" s="377"/>
      <c r="AG28" s="377"/>
      <c r="AH28" s="377"/>
      <c r="AI28" s="377"/>
      <c r="AJ28" s="377"/>
      <c r="AK28" s="377"/>
      <c r="AL28" s="377"/>
    </row>
    <row r="29" spans="1:38" ht="35.25" customHeight="1">
      <c r="A29" s="94"/>
      <c r="C29" s="960" t="str">
        <f>"Cuadro N°9: Volúmen útil de los principales embalses y lagunas del SEIN al término del periodo mensual ("&amp;'1. Resumen'!Q7&amp;" de "&amp;'1. Resumen'!Q4&amp;") "</f>
        <v xml:space="preserve">Cuadro N°9: Volúmen útil de los principales embalses y lagunas del SEIN al término del periodo mensual (30 de noviembre) </v>
      </c>
      <c r="D29" s="960"/>
      <c r="E29" s="960"/>
      <c r="F29" s="960"/>
      <c r="G29" s="654"/>
      <c r="H29" s="654"/>
      <c r="I29" s="203"/>
      <c r="J29" s="485"/>
      <c r="M29" s="482">
        <v>18</v>
      </c>
      <c r="N29" s="483">
        <v>207.58900451660099</v>
      </c>
      <c r="O29" s="483">
        <v>225.58</v>
      </c>
      <c r="P29" s="483">
        <v>213.67399599999999</v>
      </c>
      <c r="Q29" s="484"/>
      <c r="R29" s="484"/>
      <c r="S29" s="484"/>
      <c r="T29" s="484"/>
      <c r="AD29" s="484"/>
      <c r="AE29" s="484"/>
      <c r="AF29" s="377"/>
      <c r="AG29" s="377"/>
      <c r="AH29" s="377"/>
      <c r="AI29" s="377"/>
      <c r="AJ29" s="377"/>
      <c r="AK29" s="377"/>
      <c r="AL29" s="377"/>
    </row>
    <row r="30" spans="1:38" ht="11.25" customHeight="1">
      <c r="A30" s="94"/>
      <c r="B30" s="215"/>
      <c r="C30" s="215"/>
      <c r="D30" s="215"/>
      <c r="E30" s="215"/>
      <c r="F30" s="213"/>
      <c r="G30" s="654"/>
      <c r="H30" s="654"/>
      <c r="M30" s="482">
        <v>19</v>
      </c>
      <c r="N30" s="483">
        <v>207.58900451660099</v>
      </c>
      <c r="O30" s="483">
        <v>225.58</v>
      </c>
      <c r="P30" s="483">
        <v>216.75700380000001</v>
      </c>
      <c r="Q30" s="484"/>
      <c r="R30" s="484"/>
      <c r="S30" s="484"/>
      <c r="T30" s="484"/>
      <c r="AD30" s="484"/>
      <c r="AE30" s="484"/>
      <c r="AF30" s="377"/>
      <c r="AG30" s="377"/>
      <c r="AH30" s="377"/>
      <c r="AI30" s="377"/>
      <c r="AJ30" s="377"/>
      <c r="AK30" s="377"/>
      <c r="AL30" s="377"/>
    </row>
    <row r="31" spans="1:38" ht="11.25" customHeight="1">
      <c r="A31" s="94"/>
      <c r="B31" s="215"/>
      <c r="C31" s="215"/>
      <c r="D31" s="215"/>
      <c r="E31" s="215"/>
      <c r="F31" s="213"/>
      <c r="G31" s="213"/>
      <c r="H31" s="213"/>
      <c r="I31" s="203"/>
      <c r="J31" s="485"/>
      <c r="M31" s="482">
        <v>20</v>
      </c>
      <c r="N31" s="483">
        <v>205.7</v>
      </c>
      <c r="O31" s="483">
        <v>226.61</v>
      </c>
      <c r="P31" s="483">
        <v>217.29400630000001</v>
      </c>
      <c r="Q31" s="484"/>
      <c r="R31" s="484"/>
      <c r="S31" s="484"/>
      <c r="T31" s="484"/>
      <c r="AD31" s="484"/>
      <c r="AE31" s="484"/>
      <c r="AF31" s="377"/>
      <c r="AG31" s="377"/>
      <c r="AH31" s="377"/>
      <c r="AI31" s="377"/>
      <c r="AJ31" s="377"/>
      <c r="AK31" s="377"/>
      <c r="AL31" s="377"/>
    </row>
    <row r="32" spans="1:38" ht="11.25" customHeight="1">
      <c r="A32" s="959" t="s">
        <v>476</v>
      </c>
      <c r="B32" s="959"/>
      <c r="C32" s="959"/>
      <c r="D32" s="959"/>
      <c r="E32" s="959"/>
      <c r="F32" s="959"/>
      <c r="G32" s="959"/>
      <c r="H32" s="959"/>
      <c r="I32" s="202"/>
      <c r="J32" s="485"/>
      <c r="M32" s="482">
        <v>21</v>
      </c>
      <c r="N32" s="483">
        <v>205.7</v>
      </c>
      <c r="O32" s="483">
        <v>226.61</v>
      </c>
      <c r="P32" s="483">
        <v>218.3190002</v>
      </c>
      <c r="Q32" s="484"/>
      <c r="R32" s="484"/>
      <c r="S32" s="484"/>
      <c r="T32" s="484"/>
      <c r="AD32" s="484"/>
      <c r="AE32" s="484"/>
      <c r="AF32" s="377"/>
      <c r="AG32" s="377"/>
      <c r="AH32" s="377"/>
      <c r="AI32" s="377"/>
      <c r="AJ32" s="377"/>
      <c r="AK32" s="377"/>
      <c r="AL32" s="377"/>
    </row>
    <row r="33" spans="1:38" ht="11.25" customHeight="1">
      <c r="A33" s="94"/>
      <c r="B33" s="102"/>
      <c r="C33" s="102"/>
      <c r="D33" s="102"/>
      <c r="E33" s="102"/>
      <c r="F33" s="102"/>
      <c r="G33" s="102"/>
      <c r="H33" s="102"/>
      <c r="I33" s="202"/>
      <c r="J33" s="485"/>
      <c r="M33" s="482">
        <v>22</v>
      </c>
      <c r="N33" s="483">
        <v>204.65</v>
      </c>
      <c r="O33" s="483">
        <v>227.42</v>
      </c>
      <c r="P33" s="483">
        <v>218.79899599999999</v>
      </c>
      <c r="Q33" s="484"/>
      <c r="R33" s="484"/>
      <c r="S33" s="484"/>
      <c r="T33" s="484"/>
      <c r="AD33" s="484"/>
      <c r="AE33" s="484"/>
      <c r="AF33" s="377"/>
      <c r="AG33" s="377"/>
      <c r="AH33" s="377"/>
      <c r="AI33" s="377"/>
      <c r="AJ33" s="377"/>
      <c r="AK33" s="377"/>
      <c r="AL33" s="377"/>
    </row>
    <row r="34" spans="1:38" ht="11.25" customHeight="1">
      <c r="A34" s="94"/>
      <c r="B34" s="102"/>
      <c r="C34" s="102"/>
      <c r="D34" s="102"/>
      <c r="E34" s="102"/>
      <c r="F34" s="102"/>
      <c r="G34" s="102"/>
      <c r="H34" s="102"/>
      <c r="I34" s="202"/>
      <c r="J34" s="485"/>
      <c r="M34" s="482">
        <v>23</v>
      </c>
      <c r="N34" s="483">
        <v>204.65</v>
      </c>
      <c r="O34" s="483">
        <v>227.42</v>
      </c>
      <c r="P34" s="483">
        <v>217.8880005</v>
      </c>
      <c r="Q34" s="484"/>
      <c r="R34" s="484"/>
      <c r="S34" s="484"/>
      <c r="T34" s="484"/>
      <c r="AD34" s="484"/>
      <c r="AE34" s="484"/>
      <c r="AF34" s="377"/>
      <c r="AG34" s="377"/>
      <c r="AH34" s="377"/>
      <c r="AI34" s="377"/>
      <c r="AJ34" s="377"/>
      <c r="AK34" s="377"/>
      <c r="AL34" s="377"/>
    </row>
    <row r="35" spans="1:38" ht="11.25" customHeight="1">
      <c r="A35" s="94"/>
      <c r="B35" s="102"/>
      <c r="C35" s="102"/>
      <c r="D35" s="102"/>
      <c r="E35" s="102"/>
      <c r="F35" s="102"/>
      <c r="G35" s="102"/>
      <c r="H35" s="102"/>
      <c r="I35" s="204"/>
      <c r="J35" s="485"/>
      <c r="M35" s="482">
        <v>24</v>
      </c>
      <c r="N35" s="483">
        <v>200.38</v>
      </c>
      <c r="O35" s="483">
        <v>227.45</v>
      </c>
      <c r="P35" s="483">
        <v>216.04899599999999</v>
      </c>
      <c r="Q35" s="484"/>
      <c r="R35" s="484"/>
      <c r="S35" s="484"/>
      <c r="T35" s="484"/>
      <c r="AD35" s="484"/>
      <c r="AE35" s="484"/>
      <c r="AF35" s="377"/>
      <c r="AG35" s="377"/>
      <c r="AH35" s="377"/>
      <c r="AI35" s="377"/>
      <c r="AJ35" s="377"/>
      <c r="AK35" s="377"/>
      <c r="AL35" s="377"/>
    </row>
    <row r="36" spans="1:38" ht="11.25" customHeight="1">
      <c r="A36" s="94"/>
      <c r="B36" s="102"/>
      <c r="C36" s="102"/>
      <c r="D36" s="102"/>
      <c r="E36" s="102"/>
      <c r="F36" s="102"/>
      <c r="G36" s="102"/>
      <c r="H36" s="102"/>
      <c r="I36" s="202"/>
      <c r="J36" s="485"/>
      <c r="M36" s="482">
        <v>25</v>
      </c>
      <c r="N36" s="483">
        <v>200.38</v>
      </c>
      <c r="O36" s="483">
        <v>227.45</v>
      </c>
      <c r="P36" s="483">
        <v>212.24600219999999</v>
      </c>
      <c r="Q36" s="484"/>
      <c r="R36" s="484"/>
      <c r="S36" s="484"/>
      <c r="T36" s="484"/>
      <c r="AD36" s="484"/>
      <c r="AE36" s="484"/>
      <c r="AF36" s="377"/>
      <c r="AG36" s="377"/>
      <c r="AH36" s="377"/>
      <c r="AI36" s="377"/>
      <c r="AJ36" s="377"/>
      <c r="AK36" s="377"/>
      <c r="AL36" s="377"/>
    </row>
    <row r="37" spans="1:38" ht="11.25" customHeight="1">
      <c r="A37" s="94"/>
      <c r="B37" s="102"/>
      <c r="C37" s="102"/>
      <c r="D37" s="102"/>
      <c r="E37" s="102"/>
      <c r="F37" s="102"/>
      <c r="G37" s="102"/>
      <c r="H37" s="102"/>
      <c r="I37" s="202"/>
      <c r="J37" s="486"/>
      <c r="M37" s="482">
        <v>26</v>
      </c>
      <c r="N37" s="483">
        <v>193.55099487304599</v>
      </c>
      <c r="O37" s="483">
        <v>225.56</v>
      </c>
      <c r="P37" s="483">
        <v>210.22099299999999</v>
      </c>
      <c r="Q37" s="484"/>
      <c r="R37" s="484"/>
      <c r="S37" s="484"/>
      <c r="T37" s="484"/>
      <c r="AD37" s="484"/>
      <c r="AE37" s="484"/>
      <c r="AF37" s="377"/>
      <c r="AG37" s="377"/>
      <c r="AH37" s="377"/>
      <c r="AI37" s="377"/>
      <c r="AJ37" s="377"/>
      <c r="AK37" s="377"/>
      <c r="AL37" s="377"/>
    </row>
    <row r="38" spans="1:38" ht="11.25" customHeight="1">
      <c r="A38" s="94"/>
      <c r="B38" s="102"/>
      <c r="C38" s="102"/>
      <c r="D38" s="102"/>
      <c r="E38" s="102"/>
      <c r="F38" s="102"/>
      <c r="G38" s="102"/>
      <c r="H38" s="102"/>
      <c r="I38" s="202"/>
      <c r="J38" s="486"/>
      <c r="M38" s="482">
        <v>27</v>
      </c>
      <c r="N38" s="483">
        <v>193.55099487304599</v>
      </c>
      <c r="O38" s="483">
        <v>225.56</v>
      </c>
      <c r="P38" s="483">
        <v>209.85200499999999</v>
      </c>
      <c r="Q38" s="484"/>
      <c r="R38" s="484"/>
      <c r="S38" s="484"/>
      <c r="T38" s="484"/>
      <c r="AD38" s="484"/>
      <c r="AE38" s="484"/>
      <c r="AF38" s="377"/>
      <c r="AG38" s="377"/>
      <c r="AH38" s="377"/>
      <c r="AI38" s="377"/>
      <c r="AJ38" s="377"/>
      <c r="AK38" s="377"/>
      <c r="AL38" s="377"/>
    </row>
    <row r="39" spans="1:38" ht="11.25" customHeight="1">
      <c r="A39" s="94"/>
      <c r="B39" s="102"/>
      <c r="C39" s="102"/>
      <c r="D39" s="102"/>
      <c r="E39" s="102"/>
      <c r="F39" s="102"/>
      <c r="G39" s="102"/>
      <c r="H39" s="102"/>
      <c r="I39" s="202"/>
      <c r="J39" s="487"/>
      <c r="M39" s="482">
        <v>28</v>
      </c>
      <c r="N39" s="483">
        <v>186.01199339999999</v>
      </c>
      <c r="O39" s="488">
        <v>225.56</v>
      </c>
      <c r="P39" s="488">
        <v>203.92900090000001</v>
      </c>
      <c r="Q39" s="484"/>
      <c r="R39" s="484"/>
      <c r="S39" s="484"/>
      <c r="T39" s="484"/>
      <c r="AD39" s="484"/>
      <c r="AE39" s="484"/>
      <c r="AF39" s="377"/>
      <c r="AG39" s="377"/>
      <c r="AH39" s="377"/>
      <c r="AI39" s="377"/>
      <c r="AJ39" s="377"/>
      <c r="AK39" s="377"/>
      <c r="AL39" s="377"/>
    </row>
    <row r="40" spans="1:38" ht="11.25" customHeight="1">
      <c r="A40" s="94"/>
      <c r="B40" s="102"/>
      <c r="C40" s="102"/>
      <c r="D40" s="102"/>
      <c r="E40" s="102"/>
      <c r="F40" s="102"/>
      <c r="G40" s="102"/>
      <c r="H40" s="102"/>
      <c r="I40" s="202"/>
      <c r="J40" s="487"/>
      <c r="M40" s="482">
        <v>29</v>
      </c>
      <c r="N40" s="483">
        <v>186.01199339999999</v>
      </c>
      <c r="O40" s="483">
        <v>222.04</v>
      </c>
      <c r="P40" s="483">
        <v>200.56300350000001</v>
      </c>
      <c r="Q40" s="484"/>
      <c r="R40" s="484"/>
      <c r="S40" s="484"/>
      <c r="T40" s="484"/>
      <c r="AD40" s="484"/>
      <c r="AE40" s="484"/>
      <c r="AF40" s="377"/>
      <c r="AG40" s="377"/>
      <c r="AH40" s="377"/>
      <c r="AI40" s="377"/>
      <c r="AJ40" s="377"/>
      <c r="AK40" s="377"/>
      <c r="AL40" s="377"/>
    </row>
    <row r="41" spans="1:38" ht="11.25" customHeight="1">
      <c r="A41" s="94"/>
      <c r="B41" s="102"/>
      <c r="C41" s="102"/>
      <c r="D41" s="102"/>
      <c r="E41" s="102"/>
      <c r="F41" s="102"/>
      <c r="G41" s="102"/>
      <c r="H41" s="102"/>
      <c r="I41" s="202"/>
      <c r="J41" s="487"/>
      <c r="M41" s="482">
        <v>30</v>
      </c>
      <c r="N41" s="483">
        <v>186.01199339999999</v>
      </c>
      <c r="O41" s="483">
        <v>222.04</v>
      </c>
      <c r="P41" s="483">
        <v>194.94900509999999</v>
      </c>
      <c r="Q41" s="484"/>
      <c r="R41" s="484"/>
      <c r="S41" s="484"/>
      <c r="T41" s="484"/>
      <c r="AD41" s="484"/>
      <c r="AE41" s="484"/>
      <c r="AF41" s="377"/>
      <c r="AG41" s="377"/>
      <c r="AH41" s="377"/>
      <c r="AI41" s="377"/>
      <c r="AJ41" s="377"/>
      <c r="AK41" s="377"/>
      <c r="AL41" s="377"/>
    </row>
    <row r="42" spans="1:38" ht="11.25" customHeight="1">
      <c r="A42" s="94"/>
      <c r="B42" s="102"/>
      <c r="C42" s="102"/>
      <c r="D42" s="102"/>
      <c r="E42" s="102"/>
      <c r="F42" s="102"/>
      <c r="G42" s="102"/>
      <c r="H42" s="102"/>
      <c r="I42" s="204"/>
      <c r="J42" s="486"/>
      <c r="M42" s="482">
        <v>31</v>
      </c>
      <c r="N42" s="483">
        <v>178.58200070000001</v>
      </c>
      <c r="O42" s="483">
        <v>213.13</v>
      </c>
      <c r="P42" s="483">
        <v>188.386</v>
      </c>
      <c r="Q42" s="484"/>
      <c r="R42" s="484"/>
      <c r="S42" s="484"/>
      <c r="T42" s="484"/>
      <c r="AD42" s="484"/>
      <c r="AE42" s="484"/>
      <c r="AF42" s="377"/>
      <c r="AG42" s="377"/>
      <c r="AH42" s="377"/>
      <c r="AI42" s="377"/>
      <c r="AJ42" s="377"/>
      <c r="AK42" s="377"/>
      <c r="AL42" s="377"/>
    </row>
    <row r="43" spans="1:38" ht="11.25" customHeight="1">
      <c r="A43" s="94"/>
      <c r="B43" s="102"/>
      <c r="C43" s="102"/>
      <c r="D43" s="102"/>
      <c r="E43" s="102"/>
      <c r="F43" s="102"/>
      <c r="G43" s="102"/>
      <c r="H43" s="102"/>
      <c r="I43" s="202"/>
      <c r="J43" s="486"/>
      <c r="M43" s="482">
        <v>32</v>
      </c>
      <c r="N43" s="483">
        <v>178.58200070000001</v>
      </c>
      <c r="O43" s="483">
        <v>213.13</v>
      </c>
      <c r="P43" s="483">
        <v>184.72900390000001</v>
      </c>
      <c r="Q43" s="484"/>
      <c r="R43" s="484"/>
      <c r="S43" s="484"/>
      <c r="T43" s="484"/>
      <c r="AD43" s="484"/>
      <c r="AE43" s="484"/>
      <c r="AF43" s="377"/>
      <c r="AG43" s="377"/>
      <c r="AH43" s="377"/>
      <c r="AI43" s="377"/>
      <c r="AJ43" s="377"/>
      <c r="AK43" s="377"/>
      <c r="AL43" s="377"/>
    </row>
    <row r="44" spans="1:38" ht="11.25" customHeight="1">
      <c r="A44" s="94"/>
      <c r="B44" s="102"/>
      <c r="C44" s="102"/>
      <c r="D44" s="102"/>
      <c r="E44" s="102"/>
      <c r="F44" s="102"/>
      <c r="G44" s="102"/>
      <c r="H44" s="102"/>
      <c r="I44" s="202"/>
      <c r="J44" s="486"/>
      <c r="M44" s="482">
        <v>33</v>
      </c>
      <c r="N44" s="483">
        <v>169.01100159999999</v>
      </c>
      <c r="O44" s="483">
        <v>205.97</v>
      </c>
      <c r="P44" s="483">
        <v>178.8809967</v>
      </c>
      <c r="Q44" s="484"/>
      <c r="R44" s="484"/>
      <c r="S44" s="484"/>
      <c r="T44" s="484"/>
      <c r="AD44" s="484"/>
      <c r="AE44" s="484"/>
      <c r="AF44" s="377"/>
      <c r="AG44" s="377"/>
      <c r="AH44" s="377"/>
      <c r="AI44" s="377"/>
      <c r="AJ44" s="377"/>
      <c r="AK44" s="377"/>
      <c r="AL44" s="377"/>
    </row>
    <row r="45" spans="1:38" ht="11.25" customHeight="1">
      <c r="A45" s="94"/>
      <c r="B45" s="102"/>
      <c r="C45" s="102"/>
      <c r="D45" s="102"/>
      <c r="E45" s="102"/>
      <c r="F45" s="102"/>
      <c r="G45" s="102"/>
      <c r="H45" s="102"/>
      <c r="I45" s="205"/>
      <c r="J45" s="489"/>
      <c r="M45" s="482">
        <v>34</v>
      </c>
      <c r="N45" s="483">
        <v>169.01100159999999</v>
      </c>
      <c r="O45" s="483">
        <v>199.49</v>
      </c>
      <c r="P45" s="483">
        <v>176.98599239999999</v>
      </c>
      <c r="Q45" s="484"/>
      <c r="R45" s="484"/>
      <c r="S45" s="484"/>
      <c r="T45" s="484"/>
      <c r="AD45" s="484"/>
      <c r="AE45" s="484"/>
      <c r="AF45" s="377"/>
      <c r="AG45" s="377"/>
      <c r="AH45" s="377"/>
      <c r="AI45" s="377"/>
      <c r="AJ45" s="377"/>
      <c r="AK45" s="377"/>
      <c r="AL45" s="377"/>
    </row>
    <row r="46" spans="1:38" ht="11.25" customHeight="1">
      <c r="A46" s="94"/>
      <c r="B46" s="102"/>
      <c r="C46" s="102"/>
      <c r="D46" s="102"/>
      <c r="E46" s="102"/>
      <c r="F46" s="102"/>
      <c r="G46" s="102"/>
      <c r="H46" s="102"/>
      <c r="I46" s="206"/>
      <c r="J46" s="490"/>
      <c r="M46" s="482">
        <v>35</v>
      </c>
      <c r="N46" s="491">
        <v>158.09199523925699</v>
      </c>
      <c r="O46" s="483">
        <v>193.4</v>
      </c>
      <c r="P46" s="483">
        <v>173.36999510000001</v>
      </c>
      <c r="Q46" s="484"/>
      <c r="R46" s="484"/>
      <c r="S46" s="484"/>
      <c r="T46" s="484"/>
      <c r="AD46" s="484"/>
      <c r="AE46" s="484"/>
      <c r="AF46" s="377"/>
      <c r="AG46" s="377"/>
      <c r="AH46" s="377"/>
      <c r="AI46" s="377"/>
      <c r="AJ46" s="377"/>
      <c r="AK46" s="377"/>
      <c r="AL46" s="377"/>
    </row>
    <row r="47" spans="1:38" ht="11.25" customHeight="1">
      <c r="A47" s="94"/>
      <c r="B47" s="102"/>
      <c r="C47" s="102"/>
      <c r="D47" s="102"/>
      <c r="E47" s="102"/>
      <c r="F47" s="102"/>
      <c r="G47" s="102"/>
      <c r="H47" s="102"/>
      <c r="I47" s="206"/>
      <c r="J47" s="490"/>
      <c r="M47" s="482">
        <v>36</v>
      </c>
      <c r="N47" s="491">
        <v>158.09199523925699</v>
      </c>
      <c r="O47" s="483">
        <v>187.93</v>
      </c>
      <c r="P47" s="483">
        <v>167.63</v>
      </c>
      <c r="Q47" s="484"/>
      <c r="R47" s="484"/>
      <c r="S47" s="484"/>
      <c r="T47" s="484"/>
      <c r="AD47" s="484"/>
      <c r="AE47" s="484"/>
      <c r="AF47" s="377"/>
      <c r="AG47" s="377"/>
      <c r="AH47" s="377"/>
      <c r="AI47" s="377"/>
      <c r="AJ47" s="377"/>
      <c r="AK47" s="377"/>
      <c r="AL47" s="377"/>
    </row>
    <row r="48" spans="1:38" ht="11.25" customHeight="1">
      <c r="A48" s="94"/>
      <c r="B48" s="102"/>
      <c r="C48" s="102"/>
      <c r="D48" s="102"/>
      <c r="E48" s="102"/>
      <c r="F48" s="102"/>
      <c r="G48" s="102"/>
      <c r="H48" s="102"/>
      <c r="I48" s="206"/>
      <c r="J48" s="490"/>
      <c r="M48" s="482">
        <v>37</v>
      </c>
      <c r="N48" s="483">
        <v>147.0650024</v>
      </c>
      <c r="O48" s="483">
        <v>182.85</v>
      </c>
      <c r="P48" s="483">
        <v>162.30700680000001</v>
      </c>
      <c r="Q48" s="484"/>
      <c r="R48" s="484"/>
      <c r="S48" s="484"/>
      <c r="T48" s="484"/>
      <c r="AD48" s="484"/>
      <c r="AE48" s="484"/>
      <c r="AF48" s="377"/>
      <c r="AG48" s="377"/>
      <c r="AH48" s="377"/>
      <c r="AI48" s="377"/>
      <c r="AJ48" s="377"/>
      <c r="AK48" s="377"/>
      <c r="AL48" s="377"/>
    </row>
    <row r="49" spans="1:38" ht="11.25" customHeight="1">
      <c r="A49" s="94"/>
      <c r="B49" s="102"/>
      <c r="C49" s="102"/>
      <c r="D49" s="102"/>
      <c r="E49" s="102"/>
      <c r="F49" s="102"/>
      <c r="G49" s="102"/>
      <c r="H49" s="102"/>
      <c r="I49" s="206"/>
      <c r="J49" s="490"/>
      <c r="M49" s="482">
        <v>38</v>
      </c>
      <c r="N49" s="483">
        <v>147.0650024</v>
      </c>
      <c r="O49" s="483">
        <v>179.77</v>
      </c>
      <c r="P49" s="483">
        <v>159.02699279999999</v>
      </c>
      <c r="Q49" s="484"/>
      <c r="R49" s="484"/>
      <c r="S49" s="484"/>
      <c r="T49" s="484"/>
      <c r="AD49" s="484"/>
      <c r="AE49" s="484"/>
      <c r="AF49" s="377"/>
      <c r="AG49" s="377"/>
      <c r="AH49" s="377"/>
      <c r="AI49" s="377"/>
      <c r="AJ49" s="377"/>
      <c r="AK49" s="377"/>
      <c r="AL49" s="377"/>
    </row>
    <row r="50" spans="1:38" ht="12.75">
      <c r="A50" s="94"/>
      <c r="B50" s="102"/>
      <c r="C50" s="102"/>
      <c r="D50" s="102"/>
      <c r="E50" s="102"/>
      <c r="F50" s="102"/>
      <c r="G50" s="102"/>
      <c r="H50" s="102"/>
      <c r="I50" s="206"/>
      <c r="J50" s="490"/>
      <c r="M50" s="482">
        <v>39</v>
      </c>
      <c r="N50" s="483">
        <v>139.11000060000001</v>
      </c>
      <c r="O50" s="483">
        <v>173.62</v>
      </c>
      <c r="P50" s="483">
        <v>153.61700440000001</v>
      </c>
      <c r="Q50" s="484"/>
      <c r="R50" s="484"/>
      <c r="S50" s="484"/>
      <c r="T50" s="484"/>
      <c r="AD50" s="484"/>
      <c r="AE50" s="484"/>
      <c r="AF50" s="377"/>
      <c r="AG50" s="377"/>
      <c r="AH50" s="377"/>
      <c r="AI50" s="377"/>
      <c r="AJ50" s="377"/>
      <c r="AK50" s="377"/>
      <c r="AL50" s="377"/>
    </row>
    <row r="51" spans="1:38" ht="12.75">
      <c r="A51" s="94"/>
      <c r="B51" s="102"/>
      <c r="C51" s="102"/>
      <c r="D51" s="102"/>
      <c r="E51" s="102"/>
      <c r="F51" s="102"/>
      <c r="G51" s="102"/>
      <c r="H51" s="102"/>
      <c r="I51" s="206"/>
      <c r="J51" s="490"/>
      <c r="M51" s="482">
        <v>40</v>
      </c>
      <c r="N51" s="483">
        <v>139.11000060000001</v>
      </c>
      <c r="O51" s="483">
        <v>163</v>
      </c>
      <c r="P51" s="483">
        <v>151.72999569999999</v>
      </c>
      <c r="Q51" s="484"/>
      <c r="R51" s="484"/>
      <c r="S51" s="484"/>
      <c r="T51" s="484"/>
      <c r="AD51" s="484"/>
      <c r="AE51" s="484"/>
      <c r="AF51" s="377"/>
      <c r="AG51" s="377"/>
      <c r="AH51" s="377"/>
      <c r="AI51" s="377"/>
      <c r="AJ51" s="377"/>
      <c r="AK51" s="377"/>
      <c r="AL51" s="377"/>
    </row>
    <row r="52" spans="1:38" ht="12.75">
      <c r="A52" s="94"/>
      <c r="B52" s="102"/>
      <c r="C52" s="102"/>
      <c r="D52" s="102"/>
      <c r="E52" s="102"/>
      <c r="F52" s="102"/>
      <c r="G52" s="102"/>
      <c r="H52" s="102"/>
      <c r="I52" s="206"/>
      <c r="J52" s="490"/>
      <c r="M52" s="482">
        <v>41</v>
      </c>
      <c r="N52" s="483">
        <v>139.11000060000001</v>
      </c>
      <c r="O52" s="483">
        <v>156.5</v>
      </c>
      <c r="P52" s="483">
        <v>147.996002197265</v>
      </c>
      <c r="Q52" s="484"/>
      <c r="R52" s="484"/>
      <c r="S52" s="484"/>
      <c r="T52" s="484"/>
      <c r="AD52" s="484"/>
      <c r="AE52" s="484"/>
      <c r="AF52" s="377"/>
      <c r="AG52" s="377"/>
      <c r="AH52" s="377"/>
      <c r="AI52" s="377"/>
      <c r="AJ52" s="377"/>
      <c r="AK52" s="377"/>
      <c r="AL52" s="377"/>
    </row>
    <row r="53" spans="1:38" ht="12.75">
      <c r="A53" s="94"/>
      <c r="B53" s="102"/>
      <c r="C53" s="102"/>
      <c r="D53" s="102"/>
      <c r="E53" s="102"/>
      <c r="F53" s="102"/>
      <c r="G53" s="102"/>
      <c r="H53" s="102"/>
      <c r="I53" s="206"/>
      <c r="J53" s="490"/>
      <c r="M53" s="482">
        <v>42</v>
      </c>
      <c r="N53" s="483">
        <v>128.34500120000001</v>
      </c>
      <c r="O53" s="483">
        <v>152.78</v>
      </c>
      <c r="P53" s="483">
        <v>144.53999328613199</v>
      </c>
      <c r="Q53" s="484"/>
      <c r="R53" s="484"/>
      <c r="S53" s="484"/>
      <c r="T53" s="484"/>
      <c r="AD53" s="484"/>
      <c r="AE53" s="484"/>
      <c r="AF53" s="377"/>
      <c r="AG53" s="377"/>
      <c r="AH53" s="377"/>
      <c r="AI53" s="377"/>
      <c r="AJ53" s="377"/>
      <c r="AK53" s="377"/>
      <c r="AL53" s="377"/>
    </row>
    <row r="54" spans="1:38" ht="12.75">
      <c r="A54" s="94"/>
      <c r="B54" s="102"/>
      <c r="C54" s="102"/>
      <c r="D54" s="102"/>
      <c r="E54" s="102"/>
      <c r="F54" s="102"/>
      <c r="G54" s="102"/>
      <c r="H54" s="102"/>
      <c r="I54" s="206"/>
      <c r="J54" s="490"/>
      <c r="M54" s="482">
        <v>43</v>
      </c>
      <c r="N54" s="483">
        <v>128.34500120000001</v>
      </c>
      <c r="O54" s="483">
        <v>148.63</v>
      </c>
      <c r="P54" s="483">
        <v>143.72300720214801</v>
      </c>
      <c r="Q54" s="484"/>
      <c r="R54" s="484"/>
      <c r="S54" s="484"/>
      <c r="T54" s="484"/>
      <c r="AD54" s="484"/>
      <c r="AE54" s="484"/>
      <c r="AF54" s="377"/>
      <c r="AG54" s="377"/>
      <c r="AH54" s="377"/>
      <c r="AI54" s="377"/>
      <c r="AJ54" s="377"/>
      <c r="AK54" s="377"/>
      <c r="AL54" s="377"/>
    </row>
    <row r="55" spans="1:38" ht="12.75">
      <c r="A55" s="94"/>
      <c r="B55" s="102"/>
      <c r="C55" s="102"/>
      <c r="D55" s="102"/>
      <c r="E55" s="102"/>
      <c r="F55" s="102"/>
      <c r="G55" s="102"/>
      <c r="H55" s="102"/>
      <c r="I55" s="206"/>
      <c r="J55" s="490"/>
      <c r="M55" s="482">
        <v>44</v>
      </c>
      <c r="N55" s="483">
        <v>121.20099639999999</v>
      </c>
      <c r="O55" s="483">
        <v>142.91</v>
      </c>
      <c r="P55" s="483">
        <v>142.33900449999999</v>
      </c>
      <c r="Q55" s="484"/>
      <c r="R55" s="484"/>
      <c r="S55" s="484"/>
      <c r="T55" s="484"/>
      <c r="AD55" s="484"/>
      <c r="AE55" s="484"/>
      <c r="AF55" s="377"/>
      <c r="AG55" s="377"/>
      <c r="AH55" s="377"/>
      <c r="AI55" s="377"/>
      <c r="AJ55" s="377"/>
      <c r="AK55" s="377"/>
      <c r="AL55" s="377"/>
    </row>
    <row r="56" spans="1:38" ht="12.75">
      <c r="A56" s="94"/>
      <c r="B56" s="102"/>
      <c r="C56" s="102"/>
      <c r="D56" s="102"/>
      <c r="E56" s="102"/>
      <c r="F56" s="102"/>
      <c r="G56" s="102"/>
      <c r="H56" s="102"/>
      <c r="I56" s="206"/>
      <c r="J56" s="490"/>
      <c r="M56" s="482">
        <v>45</v>
      </c>
      <c r="N56" s="483">
        <v>121.20099639999999</v>
      </c>
      <c r="O56" s="483">
        <v>137.04</v>
      </c>
      <c r="P56" s="483">
        <v>143.13200380000001</v>
      </c>
      <c r="Q56" s="484"/>
      <c r="R56" s="484"/>
      <c r="S56" s="484"/>
      <c r="T56" s="484"/>
      <c r="AD56" s="484"/>
      <c r="AE56" s="484"/>
      <c r="AF56" s="377"/>
      <c r="AG56" s="377"/>
      <c r="AH56" s="377"/>
      <c r="AI56" s="377"/>
      <c r="AJ56" s="377"/>
      <c r="AK56" s="377"/>
      <c r="AL56" s="377"/>
    </row>
    <row r="57" spans="1:38" ht="12.75">
      <c r="A57" s="94"/>
      <c r="B57" s="102"/>
      <c r="C57" s="102"/>
      <c r="D57" s="102"/>
      <c r="E57" s="102"/>
      <c r="F57" s="102"/>
      <c r="G57" s="102"/>
      <c r="H57" s="102"/>
      <c r="M57" s="482">
        <v>46</v>
      </c>
      <c r="N57" s="483">
        <v>112.1429977</v>
      </c>
      <c r="O57" s="483">
        <v>131.22999999999999</v>
      </c>
      <c r="P57" s="483">
        <v>141.37</v>
      </c>
      <c r="Q57" s="484"/>
      <c r="R57" s="484"/>
      <c r="S57" s="484"/>
      <c r="T57" s="484"/>
      <c r="AD57" s="484"/>
      <c r="AE57" s="484"/>
      <c r="AF57" s="377"/>
      <c r="AG57" s="377"/>
      <c r="AH57" s="377"/>
      <c r="AI57" s="377"/>
      <c r="AJ57" s="377"/>
      <c r="AK57" s="377"/>
      <c r="AL57" s="377"/>
    </row>
    <row r="58" spans="1:38" ht="12.75">
      <c r="A58" s="94"/>
      <c r="B58" s="102"/>
      <c r="C58" s="102"/>
      <c r="D58" s="102"/>
      <c r="E58" s="102"/>
      <c r="F58" s="102"/>
      <c r="G58" s="102"/>
      <c r="H58" s="102"/>
      <c r="M58" s="482">
        <v>47</v>
      </c>
      <c r="N58" s="483">
        <v>112.1429977</v>
      </c>
      <c r="O58" s="483">
        <v>125.5</v>
      </c>
      <c r="P58" s="483">
        <v>140.33900449999999</v>
      </c>
      <c r="Q58" s="484"/>
      <c r="R58" s="484"/>
      <c r="S58" s="484"/>
      <c r="T58" s="484"/>
      <c r="AD58" s="484"/>
      <c r="AE58" s="484"/>
      <c r="AF58" s="377"/>
      <c r="AG58" s="377"/>
      <c r="AH58" s="377"/>
      <c r="AI58" s="377"/>
      <c r="AJ58" s="377"/>
      <c r="AK58" s="377"/>
      <c r="AL58" s="377"/>
    </row>
    <row r="59" spans="1:38" ht="12.75">
      <c r="A59" s="373" t="s">
        <v>528</v>
      </c>
      <c r="B59" s="102"/>
      <c r="C59" s="102"/>
      <c r="D59" s="102"/>
      <c r="E59" s="102"/>
      <c r="F59" s="102"/>
      <c r="G59" s="102"/>
      <c r="H59" s="102"/>
      <c r="M59" s="482">
        <v>48</v>
      </c>
      <c r="N59" s="483">
        <v>101.13500209999999</v>
      </c>
      <c r="O59" s="483">
        <v>120.41</v>
      </c>
      <c r="P59" s="483">
        <v>137.8150024</v>
      </c>
      <c r="Q59" s="484"/>
      <c r="R59" s="484"/>
      <c r="S59" s="484"/>
      <c r="T59" s="484"/>
      <c r="AD59" s="484"/>
      <c r="AE59" s="484"/>
      <c r="AF59" s="377"/>
      <c r="AG59" s="377"/>
      <c r="AH59" s="377"/>
      <c r="AI59" s="377"/>
      <c r="AJ59" s="377"/>
      <c r="AK59" s="377"/>
      <c r="AL59" s="377"/>
    </row>
    <row r="60" spans="1:38" ht="12.75">
      <c r="A60" s="93"/>
      <c r="B60" s="102"/>
      <c r="C60" s="102"/>
      <c r="D60" s="102"/>
      <c r="E60" s="102"/>
      <c r="F60" s="102"/>
      <c r="G60" s="102"/>
      <c r="H60" s="102"/>
      <c r="M60" s="482">
        <v>49</v>
      </c>
      <c r="N60" s="483">
        <v>101.13500209999999</v>
      </c>
      <c r="O60" s="483">
        <v>115.91300200000001</v>
      </c>
      <c r="P60" s="483"/>
      <c r="Q60" s="484"/>
      <c r="R60" s="484"/>
      <c r="S60" s="484"/>
      <c r="T60" s="484"/>
      <c r="AD60" s="484"/>
      <c r="AE60" s="484"/>
      <c r="AF60" s="377"/>
      <c r="AG60" s="377"/>
      <c r="AH60" s="377"/>
      <c r="AI60" s="377"/>
      <c r="AJ60" s="377"/>
      <c r="AK60" s="377"/>
      <c r="AL60" s="377"/>
    </row>
    <row r="61" spans="1:38">
      <c r="M61" s="482">
        <v>50</v>
      </c>
      <c r="N61" s="483">
        <v>96.752998349999999</v>
      </c>
      <c r="O61" s="483">
        <v>110.0599976</v>
      </c>
      <c r="P61" s="483"/>
      <c r="Q61" s="484"/>
      <c r="R61" s="484"/>
      <c r="S61" s="484"/>
      <c r="T61" s="484"/>
      <c r="AD61" s="480"/>
      <c r="AE61" s="480"/>
      <c r="AF61" s="376"/>
      <c r="AG61" s="376"/>
      <c r="AH61" s="376"/>
      <c r="AI61" s="376"/>
      <c r="AJ61" s="376"/>
      <c r="AK61" s="376"/>
      <c r="AL61" s="376"/>
    </row>
    <row r="62" spans="1:38">
      <c r="M62" s="482">
        <v>51</v>
      </c>
      <c r="N62" s="483">
        <v>96.752998349999999</v>
      </c>
      <c r="O62" s="483">
        <v>107.5970001</v>
      </c>
      <c r="P62" s="483"/>
      <c r="Q62" s="484"/>
      <c r="R62" s="484"/>
      <c r="S62" s="484"/>
      <c r="T62" s="484"/>
      <c r="AD62" s="480"/>
      <c r="AE62" s="480"/>
      <c r="AF62" s="376"/>
      <c r="AG62" s="376"/>
      <c r="AH62" s="376"/>
      <c r="AI62" s="376"/>
      <c r="AJ62" s="376"/>
      <c r="AK62" s="376"/>
      <c r="AL62" s="376"/>
    </row>
    <row r="63" spans="1:38">
      <c r="M63" s="482">
        <v>52</v>
      </c>
      <c r="N63" s="483">
        <v>96.752998349999999</v>
      </c>
      <c r="O63" s="483">
        <v>104.4029999</v>
      </c>
      <c r="P63" s="483"/>
      <c r="Q63" s="484"/>
      <c r="R63" s="484"/>
      <c r="S63" s="484"/>
      <c r="T63" s="484"/>
      <c r="AD63" s="480"/>
      <c r="AE63" s="480"/>
      <c r="AF63" s="376"/>
      <c r="AG63" s="376"/>
      <c r="AH63" s="376"/>
      <c r="AI63" s="376"/>
      <c r="AJ63" s="376"/>
      <c r="AK63" s="376"/>
      <c r="AL63" s="376"/>
    </row>
    <row r="64" spans="1:38">
      <c r="M64" s="482">
        <v>53</v>
      </c>
      <c r="N64" s="483"/>
      <c r="O64" s="483"/>
      <c r="P64" s="492"/>
      <c r="Q64" s="484"/>
      <c r="R64" s="484"/>
      <c r="S64" s="484"/>
      <c r="T64" s="484"/>
      <c r="AD64" s="480"/>
      <c r="AE64" s="480"/>
      <c r="AF64" s="376"/>
      <c r="AG64" s="376"/>
      <c r="AH64" s="376"/>
      <c r="AI64" s="376"/>
      <c r="AJ64" s="376"/>
      <c r="AK64" s="376"/>
      <c r="AL64" s="376"/>
    </row>
    <row r="65" spans="13:38">
      <c r="M65" s="480"/>
      <c r="N65" s="480"/>
      <c r="O65" s="480"/>
      <c r="P65" s="480"/>
      <c r="Q65" s="480"/>
      <c r="R65" s="480"/>
      <c r="S65" s="480"/>
      <c r="T65" s="480"/>
      <c r="AD65" s="480"/>
      <c r="AE65" s="480"/>
      <c r="AF65" s="376"/>
      <c r="AG65" s="376"/>
      <c r="AH65" s="376"/>
      <c r="AI65" s="376"/>
      <c r="AJ65" s="376"/>
      <c r="AK65" s="376"/>
      <c r="AL65" s="376"/>
    </row>
  </sheetData>
  <mergeCells count="4">
    <mergeCell ref="A2:H2"/>
    <mergeCell ref="A4:H4"/>
    <mergeCell ref="C29:F29"/>
    <mergeCell ref="A32:H32"/>
  </mergeCells>
  <pageMargins left="0.7" right="0.7" top="0.86956521739130432" bottom="0.61458333333333337" header="0.3" footer="0.3"/>
  <pageSetup orientation="portrait" r:id="rId1"/>
  <headerFooter>
    <oddHeader>&amp;R&amp;7Informe de la Operación Mensual - Noviembre 2018
INFSGI-MES-11-2018
10/12/2018
Versión: 01</oddHeader>
    <oddFooter>&amp;L&amp;7COES, 2018&amp;C10&amp;R&amp;7Dirección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4190F-AA2D-4885-84D3-7562B601C81E}">
  <sheetPr>
    <tabColor theme="4"/>
  </sheetPr>
  <dimension ref="A1:AE63"/>
  <sheetViews>
    <sheetView showGridLines="0" view="pageBreakPreview" topLeftCell="A4" zoomScale="130" zoomScaleNormal="100" zoomScaleSheetLayoutView="130" zoomScalePageLayoutView="115" workbookViewId="0">
      <selection activeCell="V50" sqref="V50:V53"/>
    </sheetView>
  </sheetViews>
  <sheetFormatPr defaultColWidth="9.33203125" defaultRowHeight="11.25"/>
  <cols>
    <col min="1" max="9" width="9.33203125" style="3"/>
    <col min="10" max="11" width="9.33203125" style="3" customWidth="1"/>
    <col min="12" max="13" width="9.33203125" style="3"/>
    <col min="14" max="28" width="9.33203125" style="650"/>
    <col min="29" max="31" width="9.33203125" style="625"/>
    <col min="32" max="16384" width="9.33203125" style="3"/>
  </cols>
  <sheetData>
    <row r="1" spans="1:22" ht="11.25" customHeight="1">
      <c r="A1" s="160"/>
      <c r="B1" s="160"/>
      <c r="C1" s="160"/>
      <c r="D1" s="160"/>
      <c r="E1" s="160"/>
      <c r="F1" s="160"/>
      <c r="G1" s="160"/>
      <c r="H1" s="160"/>
      <c r="I1" s="160"/>
      <c r="J1" s="160"/>
      <c r="K1" s="160"/>
      <c r="L1" s="160"/>
    </row>
    <row r="2" spans="1:22" ht="11.25" customHeight="1">
      <c r="A2" s="449"/>
      <c r="B2" s="459"/>
      <c r="C2" s="459"/>
      <c r="D2" s="459"/>
      <c r="E2" s="459"/>
      <c r="F2" s="459"/>
      <c r="G2" s="460"/>
      <c r="H2" s="460"/>
      <c r="I2" s="25"/>
      <c r="J2" s="160"/>
      <c r="K2" s="160"/>
      <c r="L2" s="160"/>
    </row>
    <row r="3" spans="1:22" ht="11.25" customHeight="1">
      <c r="A3" s="25"/>
      <c r="B3" s="25"/>
      <c r="C3" s="25"/>
      <c r="D3" s="25"/>
      <c r="E3" s="25"/>
      <c r="F3" s="25"/>
      <c r="G3" s="91"/>
      <c r="H3" s="91"/>
      <c r="I3" s="91"/>
      <c r="J3" s="45"/>
      <c r="K3" s="45"/>
      <c r="L3" s="45"/>
    </row>
    <row r="4" spans="1:22" ht="11.25" customHeight="1">
      <c r="A4" s="25"/>
      <c r="B4" s="25"/>
      <c r="C4" s="25"/>
      <c r="D4" s="25"/>
      <c r="E4" s="25"/>
      <c r="F4" s="25"/>
      <c r="G4" s="91"/>
      <c r="H4" s="91"/>
      <c r="I4" s="91"/>
      <c r="J4" s="45"/>
      <c r="K4" s="45"/>
      <c r="L4" s="45"/>
      <c r="N4" s="655" t="s">
        <v>292</v>
      </c>
      <c r="O4" s="656"/>
      <c r="P4" s="656"/>
      <c r="Q4" s="656"/>
      <c r="R4" s="656"/>
      <c r="S4" s="656"/>
      <c r="T4" s="657" t="s">
        <v>293</v>
      </c>
      <c r="U4" s="656"/>
      <c r="V4" s="656"/>
    </row>
    <row r="5" spans="1:22" ht="11.25" customHeight="1">
      <c r="A5" s="961"/>
      <c r="B5" s="961"/>
      <c r="C5" s="961"/>
      <c r="D5" s="961"/>
      <c r="E5" s="961"/>
      <c r="F5" s="961"/>
      <c r="G5" s="961"/>
      <c r="H5" s="961"/>
      <c r="I5" s="961"/>
      <c r="J5" s="16"/>
      <c r="K5" s="16"/>
      <c r="L5" s="10"/>
      <c r="N5" s="656"/>
      <c r="O5" s="658">
        <v>2016</v>
      </c>
      <c r="P5" s="658">
        <v>2017</v>
      </c>
      <c r="Q5" s="658">
        <v>2018</v>
      </c>
      <c r="R5" s="656"/>
      <c r="S5" s="656"/>
      <c r="T5" s="658">
        <v>2016</v>
      </c>
      <c r="U5" s="658">
        <v>2017</v>
      </c>
      <c r="V5" s="658">
        <v>2018</v>
      </c>
    </row>
    <row r="6" spans="1:22" ht="11.25" customHeight="1">
      <c r="A6" s="84"/>
      <c r="B6" s="193"/>
      <c r="C6" s="86"/>
      <c r="D6" s="87"/>
      <c r="E6" s="87"/>
      <c r="F6" s="88"/>
      <c r="G6" s="83"/>
      <c r="H6" s="83"/>
      <c r="I6" s="89"/>
      <c r="J6" s="16"/>
      <c r="K6" s="16"/>
      <c r="L6" s="7"/>
      <c r="N6" s="659">
        <v>1</v>
      </c>
      <c r="O6" s="660">
        <v>119.86</v>
      </c>
      <c r="P6" s="660">
        <v>27.559000019999999</v>
      </c>
      <c r="Q6" s="661">
        <v>34.76</v>
      </c>
      <c r="R6" s="656"/>
      <c r="S6" s="659">
        <v>1</v>
      </c>
      <c r="T6" s="662">
        <v>150.22999999999999</v>
      </c>
      <c r="U6" s="663">
        <v>122.19600180599998</v>
      </c>
      <c r="V6" s="664">
        <v>210.20000000000002</v>
      </c>
    </row>
    <row r="7" spans="1:22" ht="11.25" customHeight="1">
      <c r="A7" s="84"/>
      <c r="B7" s="962"/>
      <c r="C7" s="962"/>
      <c r="D7" s="194"/>
      <c r="E7" s="194"/>
      <c r="F7" s="88"/>
      <c r="G7" s="83"/>
      <c r="H7" s="83"/>
      <c r="I7" s="89"/>
      <c r="J7" s="5"/>
      <c r="K7" s="5"/>
      <c r="L7" s="20"/>
      <c r="N7" s="659">
        <v>2</v>
      </c>
      <c r="O7" s="660">
        <v>113.21</v>
      </c>
      <c r="P7" s="660">
        <v>36.5890007</v>
      </c>
      <c r="Q7" s="661">
        <v>47.749000549999998</v>
      </c>
      <c r="R7" s="656"/>
      <c r="S7" s="659">
        <v>2</v>
      </c>
      <c r="T7" s="662">
        <v>145.21</v>
      </c>
      <c r="U7" s="663">
        <v>136.535000822</v>
      </c>
      <c r="V7" s="664">
        <v>216.70300435500002</v>
      </c>
    </row>
    <row r="8" spans="1:22" ht="11.25" customHeight="1">
      <c r="A8" s="84"/>
      <c r="B8" s="195"/>
      <c r="C8" s="49"/>
      <c r="D8" s="196"/>
      <c r="E8" s="196"/>
      <c r="F8" s="88"/>
      <c r="G8" s="83"/>
      <c r="H8" s="83"/>
      <c r="I8" s="89"/>
      <c r="J8" s="6"/>
      <c r="K8" s="6"/>
      <c r="L8" s="16"/>
      <c r="N8" s="659">
        <v>3</v>
      </c>
      <c r="O8" s="660">
        <v>117.64</v>
      </c>
      <c r="P8" s="660">
        <v>63.17599869</v>
      </c>
      <c r="Q8" s="661">
        <v>67.130996699999997</v>
      </c>
      <c r="R8" s="656"/>
      <c r="S8" s="659">
        <v>3</v>
      </c>
      <c r="T8" s="662">
        <v>143.88</v>
      </c>
      <c r="U8" s="663">
        <v>170.80799961000002</v>
      </c>
      <c r="V8" s="664">
        <v>232.83600043999999</v>
      </c>
    </row>
    <row r="9" spans="1:22" ht="11.25" customHeight="1">
      <c r="A9" s="84"/>
      <c r="B9" s="195"/>
      <c r="C9" s="49"/>
      <c r="D9" s="196"/>
      <c r="E9" s="196"/>
      <c r="F9" s="88"/>
      <c r="G9" s="83"/>
      <c r="H9" s="83"/>
      <c r="I9" s="89"/>
      <c r="J9" s="5"/>
      <c r="K9" s="8"/>
      <c r="L9" s="21"/>
      <c r="N9" s="659">
        <v>4</v>
      </c>
      <c r="O9" s="660">
        <v>117.64</v>
      </c>
      <c r="P9" s="660">
        <v>113.2139969</v>
      </c>
      <c r="Q9" s="661">
        <v>93.789001459999994</v>
      </c>
      <c r="R9" s="656"/>
      <c r="S9" s="659">
        <v>4</v>
      </c>
      <c r="T9" s="662">
        <v>139.38200000000001</v>
      </c>
      <c r="U9" s="663">
        <v>186.385000214</v>
      </c>
      <c r="V9" s="664">
        <v>271.78000545999998</v>
      </c>
    </row>
    <row r="10" spans="1:22" ht="11.25" customHeight="1">
      <c r="A10" s="84"/>
      <c r="B10" s="195"/>
      <c r="C10" s="49"/>
      <c r="D10" s="196"/>
      <c r="E10" s="196"/>
      <c r="F10" s="88"/>
      <c r="G10" s="83"/>
      <c r="H10" s="83"/>
      <c r="I10" s="89"/>
      <c r="J10" s="5"/>
      <c r="K10" s="5"/>
      <c r="L10" s="20"/>
      <c r="N10" s="659">
        <v>5</v>
      </c>
      <c r="O10" s="660">
        <v>133.43</v>
      </c>
      <c r="P10" s="660">
        <v>156.8220062</v>
      </c>
      <c r="Q10" s="661">
        <v>111.01599880000001</v>
      </c>
      <c r="R10" s="656"/>
      <c r="S10" s="659">
        <v>5</v>
      </c>
      <c r="T10" s="662">
        <v>135.79099490000002</v>
      </c>
      <c r="U10" s="663">
        <v>204.80799868699998</v>
      </c>
      <c r="V10" s="664">
        <v>269.07999802</v>
      </c>
    </row>
    <row r="11" spans="1:22" ht="11.25" customHeight="1">
      <c r="A11" s="84"/>
      <c r="B11" s="196"/>
      <c r="C11" s="49"/>
      <c r="D11" s="196"/>
      <c r="E11" s="196"/>
      <c r="F11" s="88"/>
      <c r="G11" s="83"/>
      <c r="H11" s="83"/>
      <c r="I11" s="89"/>
      <c r="J11" s="5"/>
      <c r="K11" s="5"/>
      <c r="L11" s="20"/>
      <c r="N11" s="659">
        <v>6</v>
      </c>
      <c r="O11" s="660">
        <v>159.2149963</v>
      </c>
      <c r="P11" s="660">
        <v>168.8840027</v>
      </c>
      <c r="Q11" s="661">
        <v>126.6029968</v>
      </c>
      <c r="R11" s="656"/>
      <c r="S11" s="659">
        <v>6</v>
      </c>
      <c r="T11" s="662">
        <v>150.04800029899999</v>
      </c>
      <c r="U11" s="663">
        <v>201.82999366799999</v>
      </c>
      <c r="V11" s="664">
        <v>273.52000047000001</v>
      </c>
    </row>
    <row r="12" spans="1:22" ht="11.25" customHeight="1">
      <c r="A12" s="84"/>
      <c r="B12" s="196"/>
      <c r="C12" s="49"/>
      <c r="D12" s="196"/>
      <c r="E12" s="196"/>
      <c r="F12" s="88"/>
      <c r="G12" s="83"/>
      <c r="H12" s="83"/>
      <c r="I12" s="89"/>
      <c r="J12" s="5"/>
      <c r="K12" s="5"/>
      <c r="L12" s="20"/>
      <c r="N12" s="659">
        <v>7</v>
      </c>
      <c r="O12" s="660">
        <v>186.18299870000001</v>
      </c>
      <c r="P12" s="660">
        <v>196.28300479999999</v>
      </c>
      <c r="Q12" s="661">
        <v>135.7250061</v>
      </c>
      <c r="R12" s="656"/>
      <c r="S12" s="659">
        <v>7</v>
      </c>
      <c r="T12" s="662">
        <v>174.31999966699999</v>
      </c>
      <c r="U12" s="663">
        <v>199.59600258</v>
      </c>
      <c r="V12" s="664">
        <v>302.63299941999998</v>
      </c>
    </row>
    <row r="13" spans="1:22" ht="11.25" customHeight="1">
      <c r="A13" s="84"/>
      <c r="B13" s="196"/>
      <c r="C13" s="49"/>
      <c r="D13" s="196"/>
      <c r="E13" s="196"/>
      <c r="F13" s="88"/>
      <c r="G13" s="83"/>
      <c r="H13" s="83"/>
      <c r="I13" s="89"/>
      <c r="J13" s="6"/>
      <c r="K13" s="6"/>
      <c r="L13" s="16"/>
      <c r="N13" s="659">
        <v>8</v>
      </c>
      <c r="O13" s="660">
        <v>206.53900150000001</v>
      </c>
      <c r="P13" s="660">
        <v>230.18899540000001</v>
      </c>
      <c r="Q13" s="661">
        <v>159.2149963</v>
      </c>
      <c r="R13" s="656"/>
      <c r="S13" s="659">
        <v>8</v>
      </c>
      <c r="T13" s="662">
        <v>262.93500039999998</v>
      </c>
      <c r="U13" s="663">
        <v>214.34299659800001</v>
      </c>
      <c r="V13" s="664">
        <v>328.23703</v>
      </c>
    </row>
    <row r="14" spans="1:22" ht="11.25" customHeight="1">
      <c r="A14" s="84"/>
      <c r="B14" s="196"/>
      <c r="C14" s="49"/>
      <c r="D14" s="196"/>
      <c r="E14" s="196"/>
      <c r="F14" s="88"/>
      <c r="G14" s="83"/>
      <c r="H14" s="83"/>
      <c r="I14" s="89"/>
      <c r="J14" s="5"/>
      <c r="K14" s="8"/>
      <c r="L14" s="21"/>
      <c r="N14" s="659">
        <v>9</v>
      </c>
      <c r="O14" s="660">
        <v>240.9539948</v>
      </c>
      <c r="P14" s="660">
        <v>249.13000489999999</v>
      </c>
      <c r="Q14" s="661">
        <v>186.18299870000001</v>
      </c>
      <c r="R14" s="656"/>
      <c r="S14" s="659">
        <v>9</v>
      </c>
      <c r="T14" s="662">
        <v>279.08800121000002</v>
      </c>
      <c r="U14" s="663">
        <v>250.89400288000002</v>
      </c>
      <c r="V14" s="664">
        <v>343.54049999999995</v>
      </c>
    </row>
    <row r="15" spans="1:22" ht="11.25" customHeight="1">
      <c r="A15" s="84"/>
      <c r="B15" s="196"/>
      <c r="C15" s="49"/>
      <c r="D15" s="196"/>
      <c r="E15" s="196"/>
      <c r="F15" s="88"/>
      <c r="G15" s="83"/>
      <c r="H15" s="83"/>
      <c r="I15" s="89"/>
      <c r="J15" s="5"/>
      <c r="K15" s="8"/>
      <c r="L15" s="20"/>
      <c r="N15" s="659">
        <v>10</v>
      </c>
      <c r="O15" s="660">
        <v>279.86401369999999</v>
      </c>
      <c r="P15" s="660">
        <v>311.77999999999997</v>
      </c>
      <c r="Q15" s="661">
        <v>203.96099849999999</v>
      </c>
      <c r="R15" s="656"/>
      <c r="S15" s="659">
        <v>10</v>
      </c>
      <c r="T15" s="662">
        <v>283.79400062561007</v>
      </c>
      <c r="U15" s="663">
        <v>298.99899296000001</v>
      </c>
      <c r="V15" s="664">
        <v>371.29100467000001</v>
      </c>
    </row>
    <row r="16" spans="1:22" ht="11.25" customHeight="1">
      <c r="A16" s="84"/>
      <c r="B16" s="196"/>
      <c r="C16" s="49"/>
      <c r="D16" s="196"/>
      <c r="E16" s="196"/>
      <c r="F16" s="88"/>
      <c r="G16" s="83"/>
      <c r="H16" s="83"/>
      <c r="I16" s="89"/>
      <c r="J16" s="5"/>
      <c r="K16" s="8"/>
      <c r="L16" s="20"/>
      <c r="N16" s="659">
        <v>11</v>
      </c>
      <c r="O16" s="660">
        <v>308.83</v>
      </c>
      <c r="P16" s="660">
        <v>332.70800000000003</v>
      </c>
      <c r="Q16" s="661">
        <v>230.18899540000001</v>
      </c>
      <c r="R16" s="665"/>
      <c r="S16" s="659">
        <v>11</v>
      </c>
      <c r="T16" s="662">
        <v>286.24</v>
      </c>
      <c r="U16" s="663">
        <v>321.03300188000003</v>
      </c>
      <c r="V16" s="664">
        <v>390.38299555999998</v>
      </c>
    </row>
    <row r="17" spans="1:22" ht="11.25" customHeight="1">
      <c r="A17" s="84"/>
      <c r="B17" s="196"/>
      <c r="C17" s="49"/>
      <c r="D17" s="196"/>
      <c r="E17" s="196"/>
      <c r="F17" s="88"/>
      <c r="G17" s="83"/>
      <c r="H17" s="83"/>
      <c r="I17" s="89"/>
      <c r="J17" s="5"/>
      <c r="K17" s="8"/>
      <c r="L17" s="20"/>
      <c r="N17" s="659">
        <v>12</v>
      </c>
      <c r="O17" s="660">
        <v>308.829986572265</v>
      </c>
      <c r="P17" s="660">
        <v>344.881012</v>
      </c>
      <c r="Q17" s="661">
        <v>282.71701050000001</v>
      </c>
      <c r="R17" s="665"/>
      <c r="S17" s="659">
        <v>12</v>
      </c>
      <c r="T17" s="662">
        <v>285.01299476623473</v>
      </c>
      <c r="U17" s="663">
        <v>332.34900279999999</v>
      </c>
      <c r="V17" s="664">
        <v>412.41217171999995</v>
      </c>
    </row>
    <row r="18" spans="1:22" ht="11.25" customHeight="1">
      <c r="A18" s="84"/>
      <c r="B18" s="196"/>
      <c r="C18" s="49"/>
      <c r="D18" s="196"/>
      <c r="E18" s="196"/>
      <c r="F18" s="88"/>
      <c r="G18" s="83"/>
      <c r="H18" s="83"/>
      <c r="I18" s="89"/>
      <c r="J18" s="5"/>
      <c r="K18" s="8"/>
      <c r="L18" s="20"/>
      <c r="N18" s="659">
        <v>13</v>
      </c>
      <c r="O18" s="660">
        <v>308.829986572265</v>
      </c>
      <c r="P18" s="660">
        <v>338.77499390000003</v>
      </c>
      <c r="Q18" s="661">
        <v>329.68899540000001</v>
      </c>
      <c r="R18" s="665"/>
      <c r="S18" s="659">
        <v>13</v>
      </c>
      <c r="T18" s="662">
        <v>279.96900081634436</v>
      </c>
      <c r="U18" s="663">
        <v>366.02899361000004</v>
      </c>
      <c r="V18" s="664">
        <v>410.83199501000001</v>
      </c>
    </row>
    <row r="19" spans="1:22" ht="11.25" customHeight="1">
      <c r="A19" s="84"/>
      <c r="B19" s="196"/>
      <c r="C19" s="49"/>
      <c r="D19" s="196"/>
      <c r="E19" s="196"/>
      <c r="F19" s="88"/>
      <c r="G19" s="83"/>
      <c r="H19" s="83"/>
      <c r="I19" s="89"/>
      <c r="J19" s="5"/>
      <c r="K19" s="8"/>
      <c r="L19" s="20"/>
      <c r="N19" s="659">
        <v>14</v>
      </c>
      <c r="O19" s="660">
        <v>302.95901489257801</v>
      </c>
      <c r="P19" s="660">
        <v>338.77999390000002</v>
      </c>
      <c r="Q19" s="661">
        <v>329.68899540000001</v>
      </c>
      <c r="R19" s="665"/>
      <c r="S19" s="659">
        <v>14</v>
      </c>
      <c r="T19" s="662">
        <v>286.54100227355917</v>
      </c>
      <c r="U19" s="663">
        <v>382.58400344</v>
      </c>
      <c r="V19" s="664">
        <v>403.70400233999999</v>
      </c>
    </row>
    <row r="20" spans="1:22" ht="11.25" customHeight="1">
      <c r="A20" s="84"/>
      <c r="B20" s="196"/>
      <c r="C20" s="49"/>
      <c r="D20" s="196"/>
      <c r="E20" s="196"/>
      <c r="F20" s="88"/>
      <c r="G20" s="83"/>
      <c r="H20" s="83"/>
      <c r="I20" s="89"/>
      <c r="J20" s="5"/>
      <c r="K20" s="8"/>
      <c r="L20" s="20"/>
      <c r="N20" s="659">
        <v>15</v>
      </c>
      <c r="O20" s="660">
        <v>311.781005859375</v>
      </c>
      <c r="P20" s="660">
        <v>347.94900510000002</v>
      </c>
      <c r="Q20" s="661">
        <v>326.67999270000001</v>
      </c>
      <c r="R20" s="665"/>
      <c r="S20" s="659">
        <v>15</v>
      </c>
      <c r="T20" s="662">
        <v>288.78499984741165</v>
      </c>
      <c r="U20" s="663">
        <v>385.29699126999998</v>
      </c>
      <c r="V20" s="664">
        <v>399.27400204999998</v>
      </c>
    </row>
    <row r="21" spans="1:22" ht="11.25" customHeight="1">
      <c r="A21" s="84"/>
      <c r="B21" s="196"/>
      <c r="C21" s="49"/>
      <c r="D21" s="196"/>
      <c r="E21" s="196"/>
      <c r="F21" s="88"/>
      <c r="G21" s="83"/>
      <c r="H21" s="83"/>
      <c r="I21" s="89"/>
      <c r="J21" s="5"/>
      <c r="K21" s="9"/>
      <c r="L21" s="22"/>
      <c r="N21" s="659">
        <v>16</v>
      </c>
      <c r="O21" s="660">
        <v>320.69100952148398</v>
      </c>
      <c r="P21" s="660">
        <v>354.11401369999999</v>
      </c>
      <c r="Q21" s="661">
        <v>314.7409973</v>
      </c>
      <c r="R21" s="665"/>
      <c r="S21" s="659">
        <v>16</v>
      </c>
      <c r="T21" s="662">
        <v>293.26400000000001</v>
      </c>
      <c r="U21" s="663">
        <v>384.95899003</v>
      </c>
      <c r="V21" s="664">
        <v>394.58499913000003</v>
      </c>
    </row>
    <row r="22" spans="1:22" ht="11.25" customHeight="1">
      <c r="A22" s="97"/>
      <c r="B22" s="196"/>
      <c r="C22" s="49"/>
      <c r="D22" s="196"/>
      <c r="E22" s="196"/>
      <c r="F22" s="88"/>
      <c r="G22" s="83"/>
      <c r="H22" s="83"/>
      <c r="I22" s="89"/>
      <c r="J22" s="5"/>
      <c r="K22" s="8"/>
      <c r="L22" s="20"/>
      <c r="N22" s="659">
        <v>17</v>
      </c>
      <c r="O22" s="660">
        <v>326.67999267578102</v>
      </c>
      <c r="P22" s="660">
        <v>351.02700809999999</v>
      </c>
      <c r="Q22" s="661">
        <v>305.89001459999997</v>
      </c>
      <c r="R22" s="665"/>
      <c r="S22" s="659">
        <v>17</v>
      </c>
      <c r="T22" s="662">
        <v>292.87300071716299</v>
      </c>
      <c r="U22" s="663">
        <v>381.86699488000005</v>
      </c>
      <c r="V22" s="664">
        <v>392.29800030000007</v>
      </c>
    </row>
    <row r="23" spans="1:22" ht="11.25" customHeight="1">
      <c r="A23" s="97"/>
      <c r="B23" s="196"/>
      <c r="C23" s="49"/>
      <c r="D23" s="196"/>
      <c r="E23" s="196"/>
      <c r="F23" s="88"/>
      <c r="G23" s="83"/>
      <c r="H23" s="83"/>
      <c r="I23" s="89"/>
      <c r="J23" s="5"/>
      <c r="K23" s="8"/>
      <c r="L23" s="20"/>
      <c r="N23" s="659">
        <v>18</v>
      </c>
      <c r="O23" s="660">
        <v>314.74099731445301</v>
      </c>
      <c r="P23" s="660">
        <v>354.11401369999999</v>
      </c>
      <c r="Q23" s="661">
        <v>314.7409973</v>
      </c>
      <c r="R23" s="665"/>
      <c r="S23" s="659">
        <v>18</v>
      </c>
      <c r="T23" s="662">
        <v>289.06400012969908</v>
      </c>
      <c r="U23" s="663">
        <v>382.77999115</v>
      </c>
      <c r="V23" s="664">
        <v>390.15600400999995</v>
      </c>
    </row>
    <row r="24" spans="1:22" ht="11.25" customHeight="1">
      <c r="A24" s="97"/>
      <c r="B24" s="196"/>
      <c r="C24" s="49"/>
      <c r="D24" s="196"/>
      <c r="E24" s="196"/>
      <c r="F24" s="88"/>
      <c r="G24" s="83"/>
      <c r="H24" s="83"/>
      <c r="I24" s="89"/>
      <c r="J24" s="8"/>
      <c r="K24" s="8"/>
      <c r="L24" s="20"/>
      <c r="N24" s="659">
        <v>19</v>
      </c>
      <c r="O24" s="660">
        <v>308.829986572265</v>
      </c>
      <c r="P24" s="660">
        <v>363.43499759999997</v>
      </c>
      <c r="Q24" s="661">
        <v>314.7409973</v>
      </c>
      <c r="R24" s="665"/>
      <c r="S24" s="659">
        <v>19</v>
      </c>
      <c r="T24" s="662">
        <v>283.7310012817382</v>
      </c>
      <c r="U24" s="663">
        <v>381.91700169999996</v>
      </c>
      <c r="V24" s="664">
        <v>386.47099490999994</v>
      </c>
    </row>
    <row r="25" spans="1:22" ht="11.25" customHeight="1">
      <c r="A25" s="374" t="s">
        <v>529</v>
      </c>
      <c r="B25" s="196"/>
      <c r="C25" s="49"/>
      <c r="D25" s="196"/>
      <c r="E25" s="196"/>
      <c r="F25" s="88"/>
      <c r="G25" s="83"/>
      <c r="H25" s="83"/>
      <c r="I25" s="89"/>
      <c r="J25" s="5"/>
      <c r="K25" s="9"/>
      <c r="L25" s="22"/>
      <c r="N25" s="659">
        <v>20</v>
      </c>
      <c r="O25" s="660">
        <v>308.8</v>
      </c>
      <c r="P25" s="660">
        <v>366.56100459999999</v>
      </c>
      <c r="Q25" s="661">
        <v>314.7409973</v>
      </c>
      <c r="R25" s="665"/>
      <c r="S25" s="659">
        <v>20</v>
      </c>
      <c r="T25" s="662">
        <v>278.90000000000003</v>
      </c>
      <c r="U25" s="663">
        <v>379.35699083999998</v>
      </c>
      <c r="V25" s="664">
        <v>382.00799562999993</v>
      </c>
    </row>
    <row r="26" spans="1:22" ht="11.25" customHeight="1">
      <c r="A26" s="93"/>
      <c r="B26" s="196"/>
      <c r="C26" s="49"/>
      <c r="D26" s="196"/>
      <c r="E26" s="196"/>
      <c r="F26" s="88"/>
      <c r="G26" s="83"/>
      <c r="H26" s="83"/>
      <c r="I26" s="89"/>
      <c r="J26" s="6"/>
      <c r="K26" s="8"/>
      <c r="L26" s="20"/>
      <c r="N26" s="659">
        <v>21</v>
      </c>
      <c r="O26" s="660">
        <v>311.781005859375</v>
      </c>
      <c r="P26" s="660">
        <v>357.21099850000002</v>
      </c>
      <c r="Q26" s="661">
        <v>314.7409973</v>
      </c>
      <c r="R26" s="665"/>
      <c r="S26" s="659">
        <v>21</v>
      </c>
      <c r="T26" s="662">
        <v>274.65599975585928</v>
      </c>
      <c r="U26" s="663">
        <v>375.59600258</v>
      </c>
      <c r="V26" s="664">
        <v>378.52099610999994</v>
      </c>
    </row>
    <row r="27" spans="1:22" ht="11.25" customHeight="1">
      <c r="A27" s="97"/>
      <c r="B27" s="196"/>
      <c r="C27" s="49"/>
      <c r="D27" s="196"/>
      <c r="E27" s="196"/>
      <c r="F27" s="91"/>
      <c r="G27" s="91"/>
      <c r="H27" s="91"/>
      <c r="I27" s="91"/>
      <c r="J27" s="6"/>
      <c r="K27" s="8"/>
      <c r="L27" s="20"/>
      <c r="N27" s="659">
        <v>22</v>
      </c>
      <c r="O27" s="660">
        <v>314.74</v>
      </c>
      <c r="P27" s="660">
        <v>341.82</v>
      </c>
      <c r="Q27" s="661">
        <v>311.78100590000003</v>
      </c>
      <c r="R27" s="665"/>
      <c r="S27" s="659">
        <v>22</v>
      </c>
      <c r="T27" s="662">
        <v>269.74</v>
      </c>
      <c r="U27" s="663">
        <v>373.52000000000004</v>
      </c>
      <c r="V27" s="664">
        <v>375.20999716</v>
      </c>
    </row>
    <row r="28" spans="1:22" ht="11.25" customHeight="1">
      <c r="A28" s="97"/>
      <c r="B28" s="196"/>
      <c r="C28" s="49"/>
      <c r="D28" s="196"/>
      <c r="E28" s="196"/>
      <c r="F28" s="91"/>
      <c r="G28" s="91"/>
      <c r="H28" s="91"/>
      <c r="I28" s="91"/>
      <c r="J28" s="6"/>
      <c r="K28" s="8"/>
      <c r="L28" s="20"/>
      <c r="N28" s="659">
        <v>23</v>
      </c>
      <c r="O28" s="660">
        <v>308.83</v>
      </c>
      <c r="P28" s="660">
        <v>326.67999270000001</v>
      </c>
      <c r="Q28" s="661">
        <v>308.82998659999998</v>
      </c>
      <c r="R28" s="665"/>
      <c r="S28" s="659">
        <v>23</v>
      </c>
      <c r="T28" s="662">
        <v>265.4609997</v>
      </c>
      <c r="U28" s="663">
        <v>369.22100255000004</v>
      </c>
      <c r="V28" s="664">
        <v>374.07600211999994</v>
      </c>
    </row>
    <row r="29" spans="1:22" ht="11.25" customHeight="1">
      <c r="A29" s="97"/>
      <c r="B29" s="196"/>
      <c r="C29" s="49"/>
      <c r="D29" s="196"/>
      <c r="E29" s="196"/>
      <c r="F29" s="91"/>
      <c r="G29" s="91"/>
      <c r="H29" s="91"/>
      <c r="I29" s="91"/>
      <c r="J29" s="6"/>
      <c r="K29" s="8"/>
      <c r="L29" s="20"/>
      <c r="N29" s="659">
        <v>24</v>
      </c>
      <c r="O29" s="660">
        <v>300.04000000000002</v>
      </c>
      <c r="P29" s="660">
        <v>308.82998659999998</v>
      </c>
      <c r="Q29" s="661">
        <v>300.0379944</v>
      </c>
      <c r="R29" s="665"/>
      <c r="S29" s="659">
        <v>24</v>
      </c>
      <c r="T29" s="662">
        <v>261.10000000000002</v>
      </c>
      <c r="U29" s="663">
        <v>364.44200138999997</v>
      </c>
      <c r="V29" s="664">
        <v>370.89200402</v>
      </c>
    </row>
    <row r="30" spans="1:22" ht="11.25" customHeight="1">
      <c r="A30" s="92"/>
      <c r="B30" s="91"/>
      <c r="C30" s="91"/>
      <c r="D30" s="91"/>
      <c r="E30" s="91"/>
      <c r="F30" s="91"/>
      <c r="G30" s="91"/>
      <c r="H30" s="91"/>
      <c r="I30" s="91"/>
      <c r="J30" s="5"/>
      <c r="K30" s="8"/>
      <c r="L30" s="20"/>
      <c r="N30" s="659">
        <v>25</v>
      </c>
      <c r="O30" s="660">
        <v>282.71701050000001</v>
      </c>
      <c r="P30" s="660">
        <v>291.33300780000002</v>
      </c>
      <c r="Q30" s="661">
        <v>294.22500609999997</v>
      </c>
      <c r="R30" s="665"/>
      <c r="S30" s="659">
        <v>25</v>
      </c>
      <c r="T30" s="662">
        <v>256.25999989000002</v>
      </c>
      <c r="U30" s="663">
        <v>359.61999897999999</v>
      </c>
      <c r="V30" s="664">
        <v>366.71700096999996</v>
      </c>
    </row>
    <row r="31" spans="1:22" ht="11.25" customHeight="1">
      <c r="A31" s="92"/>
      <c r="B31" s="91"/>
      <c r="C31" s="91"/>
      <c r="D31" s="91"/>
      <c r="E31" s="91"/>
      <c r="F31" s="91"/>
      <c r="G31" s="91"/>
      <c r="H31" s="91"/>
      <c r="I31" s="91"/>
      <c r="J31" s="5"/>
      <c r="K31" s="8"/>
      <c r="L31" s="20"/>
      <c r="N31" s="659">
        <v>26</v>
      </c>
      <c r="O31" s="660">
        <v>262.95300292968699</v>
      </c>
      <c r="P31" s="660">
        <v>268.55099489999998</v>
      </c>
      <c r="Q31" s="661">
        <v>282.71701050000001</v>
      </c>
      <c r="R31" s="665"/>
      <c r="S31" s="659">
        <v>26</v>
      </c>
      <c r="T31" s="662">
        <v>252.54899978637627</v>
      </c>
      <c r="U31" s="663">
        <v>354.77499773999995</v>
      </c>
      <c r="V31" s="664">
        <v>361.43599508999995</v>
      </c>
    </row>
    <row r="32" spans="1:22" ht="11.25" customHeight="1">
      <c r="A32" s="92"/>
      <c r="B32" s="91"/>
      <c r="C32" s="91"/>
      <c r="D32" s="91"/>
      <c r="E32" s="91"/>
      <c r="F32" s="91"/>
      <c r="G32" s="91"/>
      <c r="H32" s="91"/>
      <c r="I32" s="91"/>
      <c r="J32" s="5"/>
      <c r="K32" s="8"/>
      <c r="L32" s="20"/>
      <c r="N32" s="659">
        <v>27</v>
      </c>
      <c r="O32" s="660">
        <v>254.63000489999999</v>
      </c>
      <c r="P32" s="660">
        <v>265.7470093</v>
      </c>
      <c r="Q32" s="661">
        <v>271.36</v>
      </c>
      <c r="R32" s="665"/>
      <c r="S32" s="659">
        <v>27</v>
      </c>
      <c r="T32" s="662">
        <v>248.26700022</v>
      </c>
      <c r="U32" s="663">
        <v>349.77999684000002</v>
      </c>
      <c r="V32" s="664">
        <v>355.34</v>
      </c>
    </row>
    <row r="33" spans="1:22" ht="11.25" customHeight="1">
      <c r="A33" s="92"/>
      <c r="B33" s="91"/>
      <c r="C33" s="91"/>
      <c r="D33" s="91"/>
      <c r="E33" s="91"/>
      <c r="F33" s="91"/>
      <c r="G33" s="91"/>
      <c r="H33" s="91"/>
      <c r="I33" s="91"/>
      <c r="J33" s="5"/>
      <c r="K33" s="8"/>
      <c r="L33" s="20"/>
      <c r="N33" s="659">
        <v>28</v>
      </c>
      <c r="O33" s="660">
        <v>240.9539948</v>
      </c>
      <c r="P33" s="666">
        <v>243.66999820000001</v>
      </c>
      <c r="Q33" s="661">
        <v>260.16900629999998</v>
      </c>
      <c r="R33" s="665"/>
      <c r="S33" s="659">
        <v>28</v>
      </c>
      <c r="T33" s="662">
        <v>243.86400222</v>
      </c>
      <c r="U33" s="663">
        <v>344.32400322999996</v>
      </c>
      <c r="V33" s="664">
        <v>349.01599981000004</v>
      </c>
    </row>
    <row r="34" spans="1:22" ht="11.25" customHeight="1">
      <c r="A34" s="92"/>
      <c r="B34" s="91"/>
      <c r="C34" s="91"/>
      <c r="D34" s="91"/>
      <c r="E34" s="91"/>
      <c r="F34" s="91"/>
      <c r="G34" s="91"/>
      <c r="H34" s="91"/>
      <c r="I34" s="91"/>
      <c r="J34" s="5"/>
      <c r="K34" s="8"/>
      <c r="L34" s="20"/>
      <c r="N34" s="659">
        <v>29</v>
      </c>
      <c r="O34" s="660">
        <v>227.5220032</v>
      </c>
      <c r="P34" s="660">
        <v>227.5220032</v>
      </c>
      <c r="Q34" s="661">
        <v>251.88</v>
      </c>
      <c r="R34" s="665"/>
      <c r="S34" s="659">
        <v>29</v>
      </c>
      <c r="T34" s="662">
        <v>239.07999988</v>
      </c>
      <c r="U34" s="663">
        <v>338.60699847999996</v>
      </c>
      <c r="V34" s="664">
        <v>343.97999999999996</v>
      </c>
    </row>
    <row r="35" spans="1:22" ht="11.25" customHeight="1">
      <c r="A35" s="92"/>
      <c r="B35" s="91"/>
      <c r="C35" s="91"/>
      <c r="D35" s="91"/>
      <c r="E35" s="91"/>
      <c r="F35" s="91"/>
      <c r="G35" s="91"/>
      <c r="H35" s="91"/>
      <c r="I35" s="91"/>
      <c r="J35" s="8"/>
      <c r="K35" s="8"/>
      <c r="L35" s="20"/>
      <c r="N35" s="659">
        <v>30</v>
      </c>
      <c r="O35" s="660">
        <v>216.95199584960901</v>
      </c>
      <c r="P35" s="660">
        <v>216.95199579999999</v>
      </c>
      <c r="Q35" s="661">
        <v>232.8650055</v>
      </c>
      <c r="R35" s="665"/>
      <c r="S35" s="659">
        <v>30</v>
      </c>
      <c r="T35" s="662">
        <v>234.2539968490598</v>
      </c>
      <c r="U35" s="663">
        <v>332.49400331000004</v>
      </c>
      <c r="V35" s="664">
        <v>342.06599807739167</v>
      </c>
    </row>
    <row r="36" spans="1:22" ht="11.25" customHeight="1">
      <c r="A36" s="92"/>
      <c r="B36" s="91"/>
      <c r="C36" s="91"/>
      <c r="D36" s="91"/>
      <c r="E36" s="91"/>
      <c r="F36" s="91"/>
      <c r="G36" s="91"/>
      <c r="H36" s="91"/>
      <c r="I36" s="91"/>
      <c r="J36" s="5"/>
      <c r="K36" s="8"/>
      <c r="L36" s="20"/>
      <c r="N36" s="659">
        <v>31</v>
      </c>
      <c r="O36" s="660">
        <v>216.95199579999999</v>
      </c>
      <c r="P36" s="660">
        <v>209.128006</v>
      </c>
      <c r="Q36" s="661">
        <v>211.726</v>
      </c>
      <c r="R36" s="665"/>
      <c r="S36" s="659">
        <v>31</v>
      </c>
      <c r="T36" s="662">
        <v>229.68000125999998</v>
      </c>
      <c r="U36" s="663">
        <v>324</v>
      </c>
      <c r="V36" s="664">
        <v>335.23199999999997</v>
      </c>
    </row>
    <row r="37" spans="1:22" ht="11.25" customHeight="1">
      <c r="A37" s="92"/>
      <c r="B37" s="91"/>
      <c r="C37" s="91"/>
      <c r="D37" s="91"/>
      <c r="E37" s="91"/>
      <c r="F37" s="91"/>
      <c r="G37" s="91"/>
      <c r="H37" s="91"/>
      <c r="I37" s="91"/>
      <c r="J37" s="5"/>
      <c r="K37" s="13"/>
      <c r="L37" s="20"/>
      <c r="N37" s="659">
        <v>32</v>
      </c>
      <c r="O37" s="660">
        <v>201.39199830000001</v>
      </c>
      <c r="P37" s="660">
        <v>198.83200070000001</v>
      </c>
      <c r="Q37" s="661">
        <v>181.19200129999999</v>
      </c>
      <c r="R37" s="665"/>
      <c r="S37" s="659">
        <v>32</v>
      </c>
      <c r="T37" s="662">
        <v>224.73799990999998</v>
      </c>
      <c r="U37" s="663">
        <v>320.73399734000003</v>
      </c>
      <c r="V37" s="664">
        <v>329.56800555999996</v>
      </c>
    </row>
    <row r="38" spans="1:22" ht="11.25" customHeight="1">
      <c r="A38" s="92"/>
      <c r="B38" s="91"/>
      <c r="C38" s="91"/>
      <c r="D38" s="91"/>
      <c r="E38" s="91"/>
      <c r="F38" s="91"/>
      <c r="G38" s="91"/>
      <c r="H38" s="91"/>
      <c r="I38" s="91"/>
      <c r="J38" s="5"/>
      <c r="K38" s="13"/>
      <c r="L38" s="48"/>
      <c r="N38" s="659">
        <v>33</v>
      </c>
      <c r="O38" s="660">
        <v>193.74299621582</v>
      </c>
      <c r="P38" s="660">
        <v>188.69299319999999</v>
      </c>
      <c r="Q38" s="661">
        <v>152.0650024</v>
      </c>
      <c r="R38" s="665"/>
      <c r="S38" s="659">
        <v>33</v>
      </c>
      <c r="T38" s="662">
        <v>219.00299835205058</v>
      </c>
      <c r="U38" s="663">
        <v>314.19900131999998</v>
      </c>
      <c r="V38" s="664">
        <v>323.79099748000004</v>
      </c>
    </row>
    <row r="39" spans="1:22" ht="11.25" customHeight="1">
      <c r="A39" s="92"/>
      <c r="B39" s="91"/>
      <c r="C39" s="91"/>
      <c r="D39" s="91"/>
      <c r="E39" s="91"/>
      <c r="F39" s="91"/>
      <c r="G39" s="91"/>
      <c r="H39" s="91"/>
      <c r="I39" s="91"/>
      <c r="J39" s="5"/>
      <c r="K39" s="9"/>
      <c r="L39" s="20"/>
      <c r="N39" s="659">
        <v>34</v>
      </c>
      <c r="O39" s="660">
        <v>181.19200129999999</v>
      </c>
      <c r="P39" s="660">
        <v>183.68200680000001</v>
      </c>
      <c r="Q39" s="661">
        <v>156.8220062</v>
      </c>
      <c r="R39" s="665"/>
      <c r="S39" s="659">
        <v>34</v>
      </c>
      <c r="T39" s="662">
        <v>214.38699817</v>
      </c>
      <c r="U39" s="663">
        <v>307.85200500000002</v>
      </c>
      <c r="V39" s="664">
        <v>317.64699750999995</v>
      </c>
    </row>
    <row r="40" spans="1:22" ht="11.25" customHeight="1">
      <c r="A40" s="92"/>
      <c r="B40" s="91"/>
      <c r="C40" s="91"/>
      <c r="D40" s="91"/>
      <c r="E40" s="91"/>
      <c r="F40" s="91"/>
      <c r="G40" s="91"/>
      <c r="H40" s="91"/>
      <c r="I40" s="91"/>
      <c r="J40" s="5"/>
      <c r="K40" s="9"/>
      <c r="L40" s="20"/>
      <c r="N40" s="659">
        <v>35</v>
      </c>
      <c r="O40" s="660">
        <v>171.32600400000001</v>
      </c>
      <c r="P40" s="667">
        <v>176.23899840000001</v>
      </c>
      <c r="Q40" s="661">
        <v>156.82</v>
      </c>
      <c r="R40" s="665"/>
      <c r="S40" s="659">
        <v>35</v>
      </c>
      <c r="T40" s="662">
        <v>208.95000171000001</v>
      </c>
      <c r="U40" s="663">
        <v>300.83900069999999</v>
      </c>
      <c r="V40" s="664">
        <v>311.42</v>
      </c>
    </row>
    <row r="41" spans="1:22" ht="11.25" customHeight="1">
      <c r="A41" s="92"/>
      <c r="B41" s="91"/>
      <c r="C41" s="91"/>
      <c r="D41" s="91"/>
      <c r="E41" s="91"/>
      <c r="F41" s="91"/>
      <c r="G41" s="91"/>
      <c r="H41" s="91"/>
      <c r="I41" s="91"/>
      <c r="J41" s="5"/>
      <c r="K41" s="9"/>
      <c r="L41" s="20"/>
      <c r="N41" s="659">
        <v>36</v>
      </c>
      <c r="O41" s="660">
        <v>164.02999879999999</v>
      </c>
      <c r="P41" s="667">
        <v>168.8840027</v>
      </c>
      <c r="Q41" s="661">
        <v>159.21</v>
      </c>
      <c r="R41" s="665"/>
      <c r="S41" s="659">
        <v>36</v>
      </c>
      <c r="T41" s="662">
        <v>202.97300145000003</v>
      </c>
      <c r="U41" s="663">
        <v>293.46100233999999</v>
      </c>
      <c r="V41" s="664">
        <v>305.20999999999998</v>
      </c>
    </row>
    <row r="42" spans="1:22" ht="11.25" customHeight="1">
      <c r="A42" s="92"/>
      <c r="B42" s="91"/>
      <c r="C42" s="91"/>
      <c r="D42" s="91"/>
      <c r="E42" s="91"/>
      <c r="F42" s="91"/>
      <c r="G42" s="91"/>
      <c r="H42" s="91"/>
      <c r="I42" s="91"/>
      <c r="J42" s="8"/>
      <c r="K42" s="13"/>
      <c r="L42" s="20"/>
      <c r="N42" s="659">
        <v>37</v>
      </c>
      <c r="O42" s="660">
        <v>147.34800720000001</v>
      </c>
      <c r="P42" s="667">
        <v>159.2149963</v>
      </c>
      <c r="Q42" s="661">
        <v>159.2149963</v>
      </c>
      <c r="R42" s="665"/>
      <c r="S42" s="659">
        <v>37</v>
      </c>
      <c r="T42" s="662">
        <v>196.95000080099999</v>
      </c>
      <c r="U42" s="663">
        <v>287.76599501999999</v>
      </c>
      <c r="V42" s="664">
        <v>299.17000225600003</v>
      </c>
    </row>
    <row r="43" spans="1:22" ht="11.25" customHeight="1">
      <c r="A43" s="92"/>
      <c r="B43" s="91"/>
      <c r="C43" s="91"/>
      <c r="D43" s="91"/>
      <c r="E43" s="91"/>
      <c r="F43" s="91"/>
      <c r="G43" s="91"/>
      <c r="H43" s="91"/>
      <c r="I43" s="91"/>
      <c r="J43" s="5"/>
      <c r="K43" s="13"/>
      <c r="L43" s="20"/>
      <c r="N43" s="659">
        <v>38</v>
      </c>
      <c r="O43" s="660">
        <v>131.14500430000001</v>
      </c>
      <c r="P43" s="667">
        <v>149.70199579999999</v>
      </c>
      <c r="Q43" s="661">
        <v>149.70199579999999</v>
      </c>
      <c r="R43" s="665"/>
      <c r="S43" s="659">
        <v>38</v>
      </c>
      <c r="T43" s="662">
        <v>190.78400421900002</v>
      </c>
      <c r="U43" s="663">
        <v>282.07300377000001</v>
      </c>
      <c r="V43" s="664">
        <v>292.45899891799996</v>
      </c>
    </row>
    <row r="44" spans="1:22" ht="11.25" customHeight="1">
      <c r="A44" s="92"/>
      <c r="B44" s="91"/>
      <c r="C44" s="91"/>
      <c r="D44" s="91"/>
      <c r="E44" s="91"/>
      <c r="F44" s="91"/>
      <c r="G44" s="91"/>
      <c r="H44" s="91"/>
      <c r="I44" s="91"/>
      <c r="J44" s="5"/>
      <c r="K44" s="13"/>
      <c r="L44" s="20"/>
      <c r="N44" s="659">
        <v>39</v>
      </c>
      <c r="O44" s="660">
        <v>119.8639984</v>
      </c>
      <c r="P44" s="667">
        <v>138.02999879999999</v>
      </c>
      <c r="Q44" s="661">
        <v>117.6380005</v>
      </c>
      <c r="R44" s="665"/>
      <c r="S44" s="659">
        <v>39</v>
      </c>
      <c r="T44" s="662">
        <v>184.44099947499998</v>
      </c>
      <c r="U44" s="663">
        <v>275.53000069000001</v>
      </c>
      <c r="V44" s="664">
        <v>286.11999916000002</v>
      </c>
    </row>
    <row r="45" spans="1:22" ht="11.25" customHeight="1">
      <c r="A45" s="92"/>
      <c r="B45" s="91"/>
      <c r="C45" s="91"/>
      <c r="D45" s="91"/>
      <c r="E45" s="91"/>
      <c r="F45" s="91"/>
      <c r="G45" s="91"/>
      <c r="H45" s="91"/>
      <c r="I45" s="91"/>
      <c r="J45" s="15"/>
      <c r="K45" s="15"/>
      <c r="L45" s="15"/>
      <c r="N45" s="659">
        <v>40</v>
      </c>
      <c r="O45" s="660">
        <v>119.8639984</v>
      </c>
      <c r="P45" s="660">
        <v>131.14500430000001</v>
      </c>
      <c r="Q45" s="661">
        <v>91.680000309999997</v>
      </c>
      <c r="R45" s="665"/>
      <c r="S45" s="659">
        <v>40</v>
      </c>
      <c r="T45" s="662">
        <v>177.93399906500002</v>
      </c>
      <c r="U45" s="663">
        <v>268.25699615000002</v>
      </c>
      <c r="V45" s="664">
        <v>278.57999837699998</v>
      </c>
    </row>
    <row r="46" spans="1:22" ht="11.25" customHeight="1">
      <c r="A46" s="92"/>
      <c r="B46" s="91"/>
      <c r="C46" s="91"/>
      <c r="D46" s="91"/>
      <c r="E46" s="91"/>
      <c r="F46" s="91"/>
      <c r="G46" s="91"/>
      <c r="H46" s="91"/>
      <c r="I46" s="91"/>
      <c r="J46" s="14"/>
      <c r="K46" s="14"/>
      <c r="L46" s="14"/>
      <c r="N46" s="659">
        <v>41</v>
      </c>
      <c r="O46" s="660">
        <v>113.213996887207</v>
      </c>
      <c r="P46" s="660">
        <v>108.82900239999999</v>
      </c>
      <c r="Q46" s="661">
        <v>71.125</v>
      </c>
      <c r="R46" s="665"/>
      <c r="S46" s="659">
        <v>41</v>
      </c>
      <c r="T46" s="662">
        <v>171.68900227546672</v>
      </c>
      <c r="U46" s="663">
        <v>261.21399689000003</v>
      </c>
      <c r="V46" s="664">
        <v>271.23250496387476</v>
      </c>
    </row>
    <row r="47" spans="1:22" ht="11.25" customHeight="1">
      <c r="A47" s="92"/>
      <c r="B47" s="91"/>
      <c r="C47" s="91"/>
      <c r="D47" s="91"/>
      <c r="E47" s="91"/>
      <c r="F47" s="91"/>
      <c r="G47" s="91"/>
      <c r="H47" s="91"/>
      <c r="I47" s="91"/>
      <c r="J47" s="14"/>
      <c r="K47" s="14"/>
      <c r="L47" s="14"/>
      <c r="N47" s="659">
        <v>42</v>
      </c>
      <c r="O47" s="660">
        <v>100.1760025</v>
      </c>
      <c r="P47" s="660">
        <v>95.908996579999993</v>
      </c>
      <c r="Q47" s="661">
        <v>59.261001586913999</v>
      </c>
      <c r="R47" s="665"/>
      <c r="S47" s="659">
        <v>42</v>
      </c>
      <c r="T47" s="662">
        <v>165.69499874400003</v>
      </c>
      <c r="U47" s="663">
        <v>255.58900451</v>
      </c>
      <c r="V47" s="664">
        <v>256.27199935913058</v>
      </c>
    </row>
    <row r="48" spans="1:22" ht="11.25" customHeight="1">
      <c r="A48" s="92"/>
      <c r="B48" s="91"/>
      <c r="C48" s="91"/>
      <c r="D48" s="91"/>
      <c r="E48" s="91"/>
      <c r="F48" s="91"/>
      <c r="G48" s="91"/>
      <c r="H48" s="91"/>
      <c r="I48" s="91"/>
      <c r="J48" s="14"/>
      <c r="K48" s="14"/>
      <c r="L48" s="14"/>
      <c r="N48" s="659">
        <v>43</v>
      </c>
      <c r="O48" s="660">
        <v>89.581001279999995</v>
      </c>
      <c r="P48" s="660">
        <v>83.341003420000007</v>
      </c>
      <c r="Q48" s="661">
        <v>47.749000549316399</v>
      </c>
      <c r="R48" s="665"/>
      <c r="S48" s="659">
        <v>43</v>
      </c>
      <c r="T48" s="662">
        <v>160.397996525</v>
      </c>
      <c r="U48" s="663">
        <v>249.85500335</v>
      </c>
      <c r="V48" s="664">
        <v>249.67099761962871</v>
      </c>
    </row>
    <row r="49" spans="1:22" ht="11.25" customHeight="1">
      <c r="A49" s="92"/>
      <c r="B49" s="91"/>
      <c r="C49" s="91"/>
      <c r="D49" s="91"/>
      <c r="E49" s="91"/>
      <c r="F49" s="91"/>
      <c r="G49" s="91"/>
      <c r="H49" s="91"/>
      <c r="I49" s="91"/>
      <c r="J49" s="14"/>
      <c r="K49" s="14"/>
      <c r="L49" s="14"/>
      <c r="N49" s="659">
        <v>44</v>
      </c>
      <c r="O49" s="660">
        <v>75.156997680000003</v>
      </c>
      <c r="P49" s="660">
        <v>75.16</v>
      </c>
      <c r="Q49" s="661">
        <v>38.424999239999998</v>
      </c>
      <c r="R49" s="665"/>
      <c r="S49" s="659">
        <v>44</v>
      </c>
      <c r="T49" s="662">
        <v>154.79199918699999</v>
      </c>
      <c r="U49" s="663">
        <v>242.79000000000002</v>
      </c>
      <c r="V49" s="664">
        <v>249.67099761962871</v>
      </c>
    </row>
    <row r="50" spans="1:22" ht="12.75">
      <c r="A50" s="92"/>
      <c r="B50" s="91"/>
      <c r="C50" s="91"/>
      <c r="D50" s="91"/>
      <c r="E50" s="91"/>
      <c r="F50" s="91"/>
      <c r="G50" s="91"/>
      <c r="H50" s="91"/>
      <c r="I50" s="91"/>
      <c r="J50" s="14"/>
      <c r="K50" s="14"/>
      <c r="L50" s="14"/>
      <c r="N50" s="659">
        <v>45</v>
      </c>
      <c r="O50" s="660">
        <v>61.2140007</v>
      </c>
      <c r="P50" s="660">
        <v>65.149002080000002</v>
      </c>
      <c r="Q50" s="661">
        <v>31.142000199999998</v>
      </c>
      <c r="R50" s="665"/>
      <c r="S50" s="659">
        <v>45</v>
      </c>
      <c r="T50" s="662">
        <v>149.715000041</v>
      </c>
      <c r="U50" s="663">
        <v>235.60499572000001</v>
      </c>
      <c r="V50" s="664">
        <v>243.378839739</v>
      </c>
    </row>
    <row r="51" spans="1:22" ht="12.75">
      <c r="A51" s="92"/>
      <c r="B51" s="91"/>
      <c r="C51" s="91"/>
      <c r="D51" s="91"/>
      <c r="E51" s="91"/>
      <c r="F51" s="91"/>
      <c r="G51" s="91"/>
      <c r="H51" s="91"/>
      <c r="I51" s="91"/>
      <c r="J51" s="14"/>
      <c r="K51" s="14"/>
      <c r="L51" s="14"/>
      <c r="N51" s="659">
        <v>46</v>
      </c>
      <c r="O51" s="660">
        <v>43.990001679999999</v>
      </c>
      <c r="P51" s="660">
        <v>47.749000549999998</v>
      </c>
      <c r="Q51" s="661">
        <v>22.26</v>
      </c>
      <c r="R51" s="665"/>
      <c r="S51" s="659">
        <v>46</v>
      </c>
      <c r="T51" s="662">
        <v>144.11800040400001</v>
      </c>
      <c r="U51" s="663">
        <v>230.54900361099999</v>
      </c>
      <c r="V51" s="664">
        <v>236.34</v>
      </c>
    </row>
    <row r="52" spans="1:22" ht="12.75">
      <c r="A52" s="92"/>
      <c r="B52" s="91"/>
      <c r="C52" s="91"/>
      <c r="D52" s="91"/>
      <c r="E52" s="91"/>
      <c r="F52" s="91"/>
      <c r="G52" s="91"/>
      <c r="H52" s="91"/>
      <c r="I52" s="91"/>
      <c r="J52" s="14"/>
      <c r="K52" s="14"/>
      <c r="L52" s="14"/>
      <c r="N52" s="659">
        <v>47</v>
      </c>
      <c r="O52" s="660">
        <v>25.781999590000002</v>
      </c>
      <c r="P52" s="660">
        <v>34.763999939999998</v>
      </c>
      <c r="Q52" s="661">
        <v>17.044000629999999</v>
      </c>
      <c r="R52" s="665"/>
      <c r="S52" s="659">
        <v>47</v>
      </c>
      <c r="T52" s="662">
        <v>138.82499813000001</v>
      </c>
      <c r="U52" s="663">
        <v>223.60000467499998</v>
      </c>
      <c r="V52" s="664">
        <v>227.62000255999999</v>
      </c>
    </row>
    <row r="53" spans="1:22" ht="12.75">
      <c r="A53" s="92"/>
      <c r="B53" s="91"/>
      <c r="C53" s="91"/>
      <c r="D53" s="91"/>
      <c r="E53" s="91"/>
      <c r="F53" s="91"/>
      <c r="G53" s="91"/>
      <c r="H53" s="91"/>
      <c r="I53" s="91"/>
      <c r="J53" s="14"/>
      <c r="K53" s="14"/>
      <c r="L53" s="14"/>
      <c r="N53" s="659">
        <v>48</v>
      </c>
      <c r="O53" s="660">
        <v>29.344999309999999</v>
      </c>
      <c r="P53" s="660">
        <v>13.618000029999999</v>
      </c>
      <c r="Q53" s="661">
        <v>36.5890007</v>
      </c>
      <c r="R53" s="665"/>
      <c r="S53" s="659">
        <v>48</v>
      </c>
      <c r="T53" s="662">
        <v>133.112998957</v>
      </c>
      <c r="U53" s="663">
        <v>217.17600035300001</v>
      </c>
      <c r="V53" s="664">
        <v>220.01436420799999</v>
      </c>
    </row>
    <row r="54" spans="1:22" ht="13.5">
      <c r="A54" s="92"/>
      <c r="B54" s="91"/>
      <c r="C54" s="91"/>
      <c r="D54" s="91"/>
      <c r="E54" s="91"/>
      <c r="F54" s="91"/>
      <c r="G54" s="91"/>
      <c r="H54" s="91"/>
      <c r="I54" s="91"/>
      <c r="J54" s="14"/>
      <c r="K54" s="14"/>
      <c r="L54" s="14"/>
      <c r="N54" s="659">
        <v>49</v>
      </c>
      <c r="O54" s="668">
        <v>34.763999939999998</v>
      </c>
      <c r="P54" s="660">
        <v>8.5520000459999999</v>
      </c>
      <c r="Q54" s="661"/>
      <c r="R54" s="665"/>
      <c r="S54" s="659">
        <v>49</v>
      </c>
      <c r="T54" s="662">
        <v>128.370002666</v>
      </c>
      <c r="U54" s="663">
        <v>210.45100211699997</v>
      </c>
      <c r="V54" s="664"/>
    </row>
    <row r="55" spans="1:22" ht="12.75">
      <c r="A55" s="92"/>
      <c r="B55" s="91"/>
      <c r="C55" s="91"/>
      <c r="D55" s="91"/>
      <c r="E55" s="91"/>
      <c r="F55" s="91"/>
      <c r="G55" s="91"/>
      <c r="H55" s="91"/>
      <c r="I55" s="91"/>
      <c r="J55" s="14"/>
      <c r="K55" s="14"/>
      <c r="L55" s="14"/>
      <c r="N55" s="659">
        <v>50</v>
      </c>
      <c r="O55" s="660">
        <v>32.948001859999998</v>
      </c>
      <c r="P55" s="660">
        <v>13.618000029999999</v>
      </c>
      <c r="Q55" s="661"/>
      <c r="R55" s="665"/>
      <c r="S55" s="659">
        <v>50</v>
      </c>
      <c r="T55" s="662">
        <v>122.71499820000001</v>
      </c>
      <c r="U55" s="663">
        <v>203.37099885499998</v>
      </c>
      <c r="V55" s="664"/>
    </row>
    <row r="56" spans="1:22" ht="12.75">
      <c r="A56" s="92"/>
      <c r="B56" s="91"/>
      <c r="C56" s="91"/>
      <c r="D56" s="91"/>
      <c r="E56" s="91"/>
      <c r="F56" s="91"/>
      <c r="G56" s="91"/>
      <c r="H56" s="91"/>
      <c r="I56" s="91"/>
      <c r="J56" s="14"/>
      <c r="K56" s="14"/>
      <c r="L56" s="14"/>
      <c r="N56" s="659">
        <v>51</v>
      </c>
      <c r="O56" s="660">
        <v>25.781999590000002</v>
      </c>
      <c r="P56" s="660">
        <v>18.771999359999999</v>
      </c>
      <c r="Q56" s="661"/>
      <c r="R56" s="665"/>
      <c r="S56" s="659">
        <v>51</v>
      </c>
      <c r="T56" s="662">
        <v>120.15600296300001</v>
      </c>
      <c r="U56" s="663">
        <v>202.35899971500001</v>
      </c>
      <c r="V56" s="664"/>
    </row>
    <row r="57" spans="1:22" ht="12.75">
      <c r="A57" s="92"/>
      <c r="B57" s="91"/>
      <c r="C57" s="91"/>
      <c r="D57" s="91"/>
      <c r="E57" s="91"/>
      <c r="F57" s="91"/>
      <c r="G57" s="91"/>
      <c r="H57" s="91"/>
      <c r="I57" s="91"/>
      <c r="N57" s="659">
        <v>52</v>
      </c>
      <c r="O57" s="660">
        <v>22.256999969999999</v>
      </c>
      <c r="P57" s="660">
        <v>25.781999590000002</v>
      </c>
      <c r="Q57" s="661"/>
      <c r="R57" s="665"/>
      <c r="S57" s="659">
        <v>52</v>
      </c>
      <c r="T57" s="662">
        <v>116.12899696700001</v>
      </c>
      <c r="U57" s="663">
        <v>201.25199794899999</v>
      </c>
      <c r="V57" s="664"/>
    </row>
    <row r="58" spans="1:22" ht="12.75">
      <c r="A58" s="92"/>
      <c r="B58" s="91"/>
      <c r="C58" s="91"/>
      <c r="D58" s="91"/>
      <c r="E58" s="91"/>
      <c r="F58" s="91"/>
      <c r="G58" s="91"/>
      <c r="H58" s="91"/>
      <c r="I58" s="91"/>
      <c r="N58" s="659">
        <v>53</v>
      </c>
      <c r="O58" s="665"/>
      <c r="P58" s="665"/>
      <c r="Q58" s="665"/>
      <c r="R58" s="665"/>
      <c r="S58" s="659">
        <v>53</v>
      </c>
      <c r="T58" s="662"/>
      <c r="U58" s="663"/>
      <c r="V58" s="664"/>
    </row>
    <row r="59" spans="1:22" ht="12.75">
      <c r="B59" s="91"/>
      <c r="C59" s="91"/>
      <c r="D59" s="91"/>
      <c r="E59" s="91"/>
      <c r="F59" s="91"/>
      <c r="G59" s="91"/>
      <c r="H59" s="91"/>
      <c r="I59" s="91"/>
      <c r="N59" s="656"/>
      <c r="O59" s="656"/>
      <c r="P59" s="656"/>
      <c r="Q59" s="656"/>
      <c r="R59" s="656"/>
      <c r="S59" s="656"/>
      <c r="T59" s="656"/>
      <c r="U59" s="656"/>
      <c r="V59" s="656"/>
    </row>
    <row r="60" spans="1:22" ht="12.75">
      <c r="A60" s="92"/>
      <c r="B60" s="91"/>
      <c r="C60" s="91"/>
      <c r="D60" s="91"/>
      <c r="E60" s="91"/>
      <c r="F60" s="91"/>
      <c r="G60" s="91"/>
      <c r="H60" s="91"/>
      <c r="I60" s="91"/>
    </row>
    <row r="63" spans="1:22">
      <c r="A63" s="374" t="s">
        <v>530</v>
      </c>
    </row>
  </sheetData>
  <mergeCells count="2">
    <mergeCell ref="A5:I5"/>
    <mergeCell ref="B7:C7"/>
  </mergeCells>
  <pageMargins left="0.7" right="0.7" top="0.86956521739130432" bottom="0.61458333333333337" header="0.3" footer="0.3"/>
  <pageSetup orientation="portrait" r:id="rId1"/>
  <headerFooter>
    <oddHeader>&amp;R&amp;7Informe de la Operación Mensual - Noviembre 2018
INFSGI-MES-11-2018
10/12/2018
Versión: 01</oddHeader>
    <oddFooter>&amp;L&amp;7COES, 2018&amp;C11&amp;R&amp;7Dirección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5FBB4-F1D1-463D-A28B-736887416DC4}">
  <sheetPr>
    <tabColor theme="4"/>
  </sheetPr>
  <dimension ref="A1:U157"/>
  <sheetViews>
    <sheetView showGridLines="0" view="pageBreakPreview" zoomScale="130" zoomScaleNormal="100" zoomScaleSheetLayoutView="130" zoomScalePageLayoutView="130" workbookViewId="0">
      <selection activeCell="D31" sqref="D31"/>
    </sheetView>
  </sheetViews>
  <sheetFormatPr defaultColWidth="9.33203125" defaultRowHeight="11.25"/>
  <cols>
    <col min="1" max="2" width="9.33203125" style="3"/>
    <col min="3" max="3" width="28.5" style="3" customWidth="1"/>
    <col min="4" max="5" width="12" style="3" customWidth="1"/>
    <col min="6" max="6" width="12.33203125" style="3" customWidth="1"/>
    <col min="7" max="7" width="9.33203125" style="3"/>
    <col min="8" max="9" width="9.33203125" style="3" customWidth="1"/>
    <col min="10" max="10" width="9.33203125" style="422"/>
    <col min="11" max="11" width="9.33203125" style="650"/>
    <col min="12" max="12" width="3.1640625" style="651" bestFit="1" customWidth="1"/>
    <col min="13" max="21" width="9.33203125" style="650"/>
    <col min="22" max="16384" width="9.33203125" style="3"/>
  </cols>
  <sheetData>
    <row r="1" spans="1:15" ht="11.25" customHeight="1"/>
    <row r="2" spans="1:15" ht="11.25" customHeight="1">
      <c r="A2" s="25"/>
      <c r="B2" s="25"/>
      <c r="C2" s="25"/>
      <c r="D2" s="25"/>
      <c r="E2" s="91"/>
      <c r="F2" s="91"/>
      <c r="G2" s="91"/>
    </row>
    <row r="3" spans="1:15" ht="17.25" customHeight="1">
      <c r="A3" s="963" t="s">
        <v>477</v>
      </c>
      <c r="B3" s="963"/>
      <c r="C3" s="963"/>
      <c r="D3" s="963"/>
      <c r="E3" s="963"/>
      <c r="F3" s="963"/>
      <c r="G3" s="963"/>
      <c r="H3" s="45"/>
      <c r="I3" s="45"/>
      <c r="K3" s="650" t="s">
        <v>294</v>
      </c>
      <c r="M3" s="650" t="s">
        <v>295</v>
      </c>
      <c r="N3" s="650" t="s">
        <v>296</v>
      </c>
      <c r="O3" s="650" t="s">
        <v>297</v>
      </c>
    </row>
    <row r="4" spans="1:15" ht="11.25" customHeight="1">
      <c r="A4" s="92"/>
      <c r="B4" s="91"/>
      <c r="C4" s="91"/>
      <c r="D4" s="91"/>
      <c r="E4" s="91"/>
      <c r="F4" s="91"/>
      <c r="G4" s="91"/>
      <c r="H4" s="45"/>
      <c r="I4" s="45"/>
      <c r="J4" s="422">
        <v>2016</v>
      </c>
      <c r="K4" s="650">
        <v>1</v>
      </c>
      <c r="L4" s="651">
        <v>1</v>
      </c>
      <c r="M4" s="652">
        <v>40.61</v>
      </c>
      <c r="N4" s="652">
        <v>96.75</v>
      </c>
      <c r="O4" s="652">
        <v>16.37</v>
      </c>
    </row>
    <row r="5" spans="1:15" ht="11.25" customHeight="1">
      <c r="A5" s="92"/>
      <c r="B5" s="91"/>
      <c r="C5" s="91"/>
      <c r="D5" s="91"/>
      <c r="E5" s="91"/>
      <c r="F5" s="91"/>
      <c r="G5" s="91"/>
      <c r="H5" s="16"/>
      <c r="I5" s="16"/>
      <c r="L5" s="651">
        <v>2</v>
      </c>
      <c r="M5" s="652">
        <v>29.82</v>
      </c>
      <c r="N5" s="652">
        <v>76.510000000000005</v>
      </c>
      <c r="O5" s="652">
        <v>15.9</v>
      </c>
    </row>
    <row r="6" spans="1:15" ht="29.25" customHeight="1">
      <c r="A6" s="157"/>
      <c r="C6" s="776" t="s">
        <v>153</v>
      </c>
      <c r="D6" s="779" t="str">
        <f>UPPER('1. Resumen'!Q4)&amp;"
 "&amp;'1. Resumen'!Q5</f>
        <v>NOVIEMBRE
 2018</v>
      </c>
      <c r="E6" s="780" t="str">
        <f>UPPER('1. Resumen'!Q4)&amp;"
 "&amp;'1. Resumen'!Q5-1</f>
        <v>NOVIEMBRE
 2017</v>
      </c>
      <c r="F6" s="781" t="s">
        <v>131</v>
      </c>
      <c r="G6" s="159"/>
      <c r="H6" s="31"/>
      <c r="I6" s="16"/>
      <c r="L6" s="651">
        <v>3</v>
      </c>
      <c r="M6" s="652">
        <v>27.06</v>
      </c>
      <c r="N6" s="652">
        <v>80.096000000000004</v>
      </c>
      <c r="O6" s="652">
        <v>29.21</v>
      </c>
    </row>
    <row r="7" spans="1:15" ht="11.25" customHeight="1">
      <c r="A7" s="216"/>
      <c r="C7" s="222" t="s">
        <v>154</v>
      </c>
      <c r="D7" s="217">
        <v>34.695900000000002</v>
      </c>
      <c r="E7" s="217">
        <v>12.38260008</v>
      </c>
      <c r="F7" s="218">
        <f>IF(E7=0,"",(D7-E7)/E7)</f>
        <v>1.8019882557654243</v>
      </c>
      <c r="G7" s="159"/>
      <c r="H7" s="32"/>
      <c r="I7" s="5"/>
      <c r="K7" s="650">
        <v>4</v>
      </c>
      <c r="L7" s="651">
        <v>4</v>
      </c>
      <c r="M7" s="652">
        <v>27.93</v>
      </c>
      <c r="N7" s="652">
        <v>77.09</v>
      </c>
      <c r="O7" s="652">
        <v>20.7</v>
      </c>
    </row>
    <row r="8" spans="1:15" ht="11.25" customHeight="1">
      <c r="A8" s="216"/>
      <c r="C8" s="221" t="s">
        <v>160</v>
      </c>
      <c r="D8" s="219">
        <v>15.744529999999999</v>
      </c>
      <c r="E8" s="219">
        <v>8.9862666919999992</v>
      </c>
      <c r="F8" s="220">
        <f t="shared" ref="F8:F30" si="0">IF(E8=0,"",(D8-E8)/E8)</f>
        <v>0.75206573982681002</v>
      </c>
      <c r="G8" s="159"/>
      <c r="H8" s="30"/>
      <c r="I8" s="5"/>
      <c r="L8" s="651">
        <v>5</v>
      </c>
      <c r="M8" s="652">
        <v>49.585999999999999</v>
      </c>
      <c r="N8" s="652">
        <v>140.12</v>
      </c>
      <c r="O8" s="652">
        <v>74.02</v>
      </c>
    </row>
    <row r="9" spans="1:15" ht="11.25" customHeight="1">
      <c r="A9" s="216"/>
      <c r="C9" s="222" t="s">
        <v>161</v>
      </c>
      <c r="D9" s="217">
        <v>92.061070000000001</v>
      </c>
      <c r="E9" s="217">
        <v>60.618066659999997</v>
      </c>
      <c r="F9" s="218">
        <f t="shared" si="0"/>
        <v>0.51870679935010655</v>
      </c>
      <c r="G9" s="159"/>
      <c r="H9" s="32"/>
      <c r="I9" s="5"/>
      <c r="L9" s="651">
        <v>6</v>
      </c>
      <c r="M9" s="652">
        <v>57</v>
      </c>
      <c r="N9" s="652">
        <v>144.66999999999999</v>
      </c>
      <c r="O9" s="652">
        <v>78.08</v>
      </c>
    </row>
    <row r="10" spans="1:15" ht="11.25" customHeight="1">
      <c r="A10" s="216"/>
      <c r="C10" s="221" t="s">
        <v>168</v>
      </c>
      <c r="D10" s="219">
        <v>79.145070000000004</v>
      </c>
      <c r="E10" s="219">
        <v>43.701700080000002</v>
      </c>
      <c r="F10" s="220">
        <f t="shared" si="0"/>
        <v>0.81102954473436129</v>
      </c>
      <c r="G10" s="159"/>
      <c r="H10" s="32"/>
      <c r="I10" s="5"/>
      <c r="L10" s="651">
        <v>7</v>
      </c>
      <c r="M10" s="652">
        <v>52.31</v>
      </c>
      <c r="N10" s="652">
        <v>117.32</v>
      </c>
      <c r="O10" s="652">
        <v>41.34</v>
      </c>
    </row>
    <row r="11" spans="1:15" ht="11.25" customHeight="1">
      <c r="A11" s="216"/>
      <c r="C11" s="222" t="s">
        <v>169</v>
      </c>
      <c r="D11" s="217">
        <v>43.130270000000003</v>
      </c>
      <c r="E11" s="217">
        <v>11.802199999999999</v>
      </c>
      <c r="F11" s="218">
        <f t="shared" si="0"/>
        <v>2.6544262934029255</v>
      </c>
      <c r="G11" s="159"/>
      <c r="H11" s="32"/>
      <c r="I11" s="5"/>
      <c r="K11" s="650">
        <v>8</v>
      </c>
      <c r="L11" s="651">
        <v>8</v>
      </c>
      <c r="M11" s="652">
        <v>57.96</v>
      </c>
      <c r="N11" s="652">
        <v>140.31</v>
      </c>
      <c r="O11" s="652">
        <v>96.52</v>
      </c>
    </row>
    <row r="12" spans="1:15" ht="11.25" customHeight="1">
      <c r="A12" s="216"/>
      <c r="C12" s="221" t="s">
        <v>171</v>
      </c>
      <c r="D12" s="219">
        <v>17.38223</v>
      </c>
      <c r="E12" s="219">
        <v>5.2069666779999997</v>
      </c>
      <c r="F12" s="220">
        <f t="shared" si="0"/>
        <v>2.3382641132392514</v>
      </c>
      <c r="G12" s="159"/>
      <c r="H12" s="32"/>
      <c r="I12" s="5"/>
      <c r="L12" s="651">
        <v>9</v>
      </c>
      <c r="M12" s="652">
        <v>100.51885660000001</v>
      </c>
      <c r="N12" s="652">
        <v>268.94750210000001</v>
      </c>
      <c r="O12" s="652">
        <v>150.104332</v>
      </c>
    </row>
    <row r="13" spans="1:15" ht="11.25" customHeight="1">
      <c r="A13" s="216"/>
      <c r="C13" s="222" t="s">
        <v>159</v>
      </c>
      <c r="D13" s="217">
        <v>13.397916666666667</v>
      </c>
      <c r="E13" s="217">
        <v>10.489583333333334</v>
      </c>
      <c r="F13" s="218">
        <f t="shared" si="0"/>
        <v>0.27725918570009928</v>
      </c>
      <c r="G13" s="159"/>
      <c r="H13" s="30"/>
      <c r="I13" s="5"/>
      <c r="L13" s="651">
        <v>10</v>
      </c>
      <c r="M13" s="652">
        <v>75.15657152448378</v>
      </c>
      <c r="N13" s="652">
        <v>243.71150207519463</v>
      </c>
      <c r="O13" s="652">
        <v>181.79733530680286</v>
      </c>
    </row>
    <row r="14" spans="1:15" ht="11.25" customHeight="1">
      <c r="A14" s="216"/>
      <c r="C14" s="221" t="s">
        <v>285</v>
      </c>
      <c r="D14" s="219">
        <v>36.033230000000003</v>
      </c>
      <c r="E14" s="219">
        <v>23.103354960000001</v>
      </c>
      <c r="F14" s="220">
        <f t="shared" si="0"/>
        <v>0.5596535681673136</v>
      </c>
      <c r="G14" s="159"/>
      <c r="H14" s="32"/>
      <c r="I14" s="5"/>
      <c r="L14" s="651">
        <v>11</v>
      </c>
      <c r="M14" s="652">
        <v>52.24</v>
      </c>
      <c r="N14" s="652">
        <v>154.21</v>
      </c>
      <c r="O14" s="652">
        <v>79.12</v>
      </c>
    </row>
    <row r="15" spans="1:15" ht="11.25" customHeight="1">
      <c r="A15" s="216"/>
      <c r="C15" s="222" t="s">
        <v>286</v>
      </c>
      <c r="D15" s="217">
        <v>101.0973</v>
      </c>
      <c r="E15" s="217">
        <v>54.242500049999997</v>
      </c>
      <c r="F15" s="218">
        <f t="shared" si="0"/>
        <v>0.86380236727307724</v>
      </c>
      <c r="G15" s="159"/>
      <c r="H15" s="32"/>
      <c r="I15" s="5"/>
      <c r="K15" s="650">
        <v>12</v>
      </c>
      <c r="L15" s="651">
        <v>12</v>
      </c>
      <c r="M15" s="652">
        <v>44.628571101597331</v>
      </c>
      <c r="N15" s="652">
        <v>116.62271445138057</v>
      </c>
      <c r="O15" s="652">
        <v>41.373285293579045</v>
      </c>
    </row>
    <row r="16" spans="1:15" ht="11.25" customHeight="1">
      <c r="A16" s="216"/>
      <c r="C16" s="221" t="s">
        <v>166</v>
      </c>
      <c r="D16" s="219">
        <v>30.998000000000001</v>
      </c>
      <c r="E16" s="219">
        <v>17.064100199999999</v>
      </c>
      <c r="F16" s="220">
        <f t="shared" si="0"/>
        <v>0.81656223514205595</v>
      </c>
      <c r="G16" s="159"/>
      <c r="H16" s="32"/>
      <c r="I16" s="5"/>
      <c r="L16" s="651">
        <v>13</v>
      </c>
      <c r="M16" s="652">
        <v>42.599998474121001</v>
      </c>
      <c r="N16" s="652">
        <v>120.78800201416</v>
      </c>
      <c r="O16" s="652">
        <v>93.665000915527301</v>
      </c>
    </row>
    <row r="17" spans="1:15" ht="11.25" customHeight="1">
      <c r="A17" s="216"/>
      <c r="C17" s="222" t="s">
        <v>170</v>
      </c>
      <c r="D17" s="217">
        <v>8.8262</v>
      </c>
      <c r="E17" s="217">
        <v>7.8657000220000004</v>
      </c>
      <c r="F17" s="218">
        <f t="shared" si="0"/>
        <v>0.12211245983364805</v>
      </c>
      <c r="G17" s="159"/>
      <c r="H17" s="32"/>
      <c r="I17" s="5"/>
      <c r="L17" s="651">
        <v>14</v>
      </c>
      <c r="M17" s="652">
        <v>49.743000030517535</v>
      </c>
      <c r="N17" s="652">
        <v>125.66285814557708</v>
      </c>
      <c r="O17" s="652">
        <v>131.74585723876913</v>
      </c>
    </row>
    <row r="18" spans="1:15" ht="11.25" customHeight="1">
      <c r="A18" s="216"/>
      <c r="C18" s="221" t="s">
        <v>287</v>
      </c>
      <c r="D18" s="219">
        <v>12.53668</v>
      </c>
      <c r="E18" s="219">
        <v>13.001000019999999</v>
      </c>
      <c r="F18" s="220">
        <f t="shared" si="0"/>
        <v>-3.5714177316030715E-2</v>
      </c>
      <c r="G18" s="159"/>
      <c r="H18" s="32"/>
      <c r="I18" s="5"/>
      <c r="L18" s="651">
        <v>15</v>
      </c>
      <c r="M18" s="652">
        <v>54.414285387311615</v>
      </c>
      <c r="N18" s="652">
        <v>127.68985639299636</v>
      </c>
      <c r="O18" s="652">
        <v>71.706143515450577</v>
      </c>
    </row>
    <row r="19" spans="1:15" ht="11.25" customHeight="1">
      <c r="A19" s="216"/>
      <c r="C19" s="222" t="s">
        <v>288</v>
      </c>
      <c r="D19" s="217">
        <v>14.699237041666667</v>
      </c>
      <c r="E19" s="217">
        <v>16.431966319444438</v>
      </c>
      <c r="F19" s="218">
        <f t="shared" si="0"/>
        <v>-0.10544868727775938</v>
      </c>
      <c r="G19" s="159"/>
      <c r="H19" s="32"/>
      <c r="I19" s="5"/>
      <c r="K19" s="650">
        <v>16</v>
      </c>
      <c r="L19" s="651">
        <v>16</v>
      </c>
      <c r="M19" s="652">
        <v>47.73</v>
      </c>
      <c r="N19" s="652">
        <v>97.4</v>
      </c>
      <c r="O19" s="652">
        <v>53.49</v>
      </c>
    </row>
    <row r="20" spans="1:15" ht="11.25" customHeight="1">
      <c r="A20" s="216"/>
      <c r="C20" s="221" t="s">
        <v>289</v>
      </c>
      <c r="D20" s="219">
        <v>1.5291999999999999</v>
      </c>
      <c r="E20" s="219">
        <v>0.51563333300000003</v>
      </c>
      <c r="F20" s="220">
        <f t="shared" si="0"/>
        <v>1.9656732839651385</v>
      </c>
      <c r="G20" s="159"/>
      <c r="H20" s="32"/>
      <c r="I20" s="5"/>
      <c r="L20" s="651">
        <v>17</v>
      </c>
      <c r="M20" s="652">
        <v>42.142857687813873</v>
      </c>
      <c r="N20" s="652">
        <v>85.487143380301248</v>
      </c>
      <c r="O20" s="652">
        <v>51.424428122384178</v>
      </c>
    </row>
    <row r="21" spans="1:15" ht="11.25" customHeight="1">
      <c r="A21" s="216"/>
      <c r="C21" s="222" t="s">
        <v>157</v>
      </c>
      <c r="D21" s="217">
        <v>124.2974</v>
      </c>
      <c r="E21" s="217">
        <v>96.790665689999997</v>
      </c>
      <c r="F21" s="218">
        <f t="shared" si="0"/>
        <v>0.28418788231189818</v>
      </c>
      <c r="G21" s="159"/>
      <c r="H21" s="32"/>
      <c r="I21" s="5"/>
      <c r="L21" s="651">
        <v>18</v>
      </c>
      <c r="M21" s="652">
        <v>27.452428545270582</v>
      </c>
      <c r="N21" s="652">
        <v>62.369998931884716</v>
      </c>
      <c r="O21" s="652">
        <v>34.353571755545424</v>
      </c>
    </row>
    <row r="22" spans="1:15" ht="11.25" customHeight="1">
      <c r="A22" s="216"/>
      <c r="C22" s="221" t="s">
        <v>155</v>
      </c>
      <c r="D22" s="219">
        <v>0</v>
      </c>
      <c r="E22" s="219">
        <v>1.798999993</v>
      </c>
      <c r="F22" s="220">
        <f t="shared" si="0"/>
        <v>-1</v>
      </c>
      <c r="G22" s="159"/>
      <c r="H22" s="32"/>
      <c r="I22" s="5"/>
      <c r="L22" s="651">
        <v>19</v>
      </c>
      <c r="M22" s="652">
        <v>21.857142584664455</v>
      </c>
      <c r="N22" s="652">
        <v>58.684285300118525</v>
      </c>
      <c r="O22" s="652">
        <v>29.207143238612552</v>
      </c>
    </row>
    <row r="23" spans="1:15" ht="11.25" customHeight="1">
      <c r="A23" s="216"/>
      <c r="C23" s="222" t="s">
        <v>156</v>
      </c>
      <c r="D23" s="217">
        <v>22.302669999999999</v>
      </c>
      <c r="E23" s="217">
        <v>20.403366500000001</v>
      </c>
      <c r="F23" s="218">
        <f t="shared" si="0"/>
        <v>9.3087750984622977E-2</v>
      </c>
      <c r="G23" s="159"/>
      <c r="H23" s="32"/>
      <c r="I23" s="5"/>
      <c r="K23" s="650">
        <v>20</v>
      </c>
      <c r="L23" s="651">
        <v>20</v>
      </c>
      <c r="M23" s="652">
        <v>19.5</v>
      </c>
      <c r="N23" s="652">
        <v>54</v>
      </c>
      <c r="O23" s="652">
        <v>22.1</v>
      </c>
    </row>
    <row r="24" spans="1:15" ht="11.25" customHeight="1">
      <c r="A24" s="216"/>
      <c r="C24" s="221" t="s">
        <v>172</v>
      </c>
      <c r="D24" s="219">
        <v>27.546669999999999</v>
      </c>
      <c r="E24" s="219">
        <v>27.382233169999999</v>
      </c>
      <c r="F24" s="220">
        <f t="shared" si="0"/>
        <v>6.0052381038138555E-3</v>
      </c>
      <c r="G24" s="159"/>
      <c r="H24" s="33"/>
      <c r="I24" s="5"/>
      <c r="L24" s="651">
        <v>21</v>
      </c>
      <c r="M24" s="652">
        <v>19.485713958740185</v>
      </c>
      <c r="N24" s="652">
        <v>50.756999969482365</v>
      </c>
      <c r="O24" s="652">
        <v>17.473428726196214</v>
      </c>
    </row>
    <row r="25" spans="1:15" ht="11.25" customHeight="1">
      <c r="A25" s="223"/>
      <c r="C25" s="222" t="s">
        <v>162</v>
      </c>
      <c r="D25" s="217">
        <v>0</v>
      </c>
      <c r="E25" s="217">
        <v>0.133333333</v>
      </c>
      <c r="F25" s="218">
        <f t="shared" si="0"/>
        <v>-1</v>
      </c>
      <c r="G25" s="192"/>
      <c r="H25" s="32"/>
      <c r="I25" s="5"/>
      <c r="L25" s="651">
        <v>22</v>
      </c>
      <c r="M25" s="652">
        <v>16.329999999999998</v>
      </c>
      <c r="N25" s="652">
        <v>46.59</v>
      </c>
      <c r="O25" s="652">
        <v>17.04</v>
      </c>
    </row>
    <row r="26" spans="1:15" ht="11.25" customHeight="1">
      <c r="A26" s="224"/>
      <c r="C26" s="221" t="s">
        <v>163</v>
      </c>
      <c r="D26" s="219">
        <v>6.0820999999999996</v>
      </c>
      <c r="E26" s="219">
        <v>14.61439994</v>
      </c>
      <c r="F26" s="220">
        <f t="shared" si="0"/>
        <v>-0.58382827724913089</v>
      </c>
      <c r="G26" s="159"/>
      <c r="H26" s="30"/>
      <c r="I26" s="5"/>
      <c r="L26" s="651">
        <v>23</v>
      </c>
      <c r="M26" s="652">
        <v>15.18</v>
      </c>
      <c r="N26" s="652">
        <v>40.29</v>
      </c>
      <c r="O26" s="652">
        <v>22.12</v>
      </c>
    </row>
    <row r="27" spans="1:15" ht="11.25" customHeight="1">
      <c r="A27" s="159"/>
      <c r="C27" s="222" t="s">
        <v>164</v>
      </c>
      <c r="D27" s="217">
        <v>1.3927</v>
      </c>
      <c r="E27" s="217">
        <v>2.5980666600000002</v>
      </c>
      <c r="F27" s="218">
        <f t="shared" si="0"/>
        <v>-0.46394754936734384</v>
      </c>
      <c r="G27" s="159"/>
      <c r="H27" s="30"/>
      <c r="I27" s="5"/>
      <c r="K27" s="650">
        <v>24</v>
      </c>
      <c r="L27" s="651">
        <v>24</v>
      </c>
      <c r="M27" s="652">
        <v>15.1</v>
      </c>
      <c r="N27" s="652">
        <v>35.630000000000003</v>
      </c>
      <c r="O27" s="652">
        <v>13.87</v>
      </c>
    </row>
    <row r="28" spans="1:15" ht="11.25" customHeight="1">
      <c r="A28" s="159"/>
      <c r="C28" s="221" t="s">
        <v>165</v>
      </c>
      <c r="D28" s="219">
        <v>0</v>
      </c>
      <c r="E28" s="219">
        <v>5.5199999E-2</v>
      </c>
      <c r="F28" s="220">
        <f t="shared" si="0"/>
        <v>-1</v>
      </c>
      <c r="G28" s="159"/>
      <c r="H28" s="30"/>
      <c r="I28" s="5"/>
      <c r="L28" s="651">
        <v>25</v>
      </c>
      <c r="M28" s="652">
        <v>18.016999930000001</v>
      </c>
      <c r="N28" s="652">
        <v>34.608428410000002</v>
      </c>
      <c r="O28" s="652">
        <v>10.78285721</v>
      </c>
    </row>
    <row r="29" spans="1:15" ht="11.25" customHeight="1">
      <c r="A29" s="192"/>
      <c r="C29" s="222" t="s">
        <v>167</v>
      </c>
      <c r="D29" s="217">
        <v>5.4840330000000002</v>
      </c>
      <c r="E29" s="217">
        <v>1.7289333280000001</v>
      </c>
      <c r="F29" s="218">
        <f t="shared" si="0"/>
        <v>2.1719169913531795</v>
      </c>
      <c r="G29" s="225"/>
      <c r="H29" s="30"/>
      <c r="I29" s="5"/>
      <c r="L29" s="651">
        <v>26</v>
      </c>
      <c r="M29" s="652">
        <v>16.489714209999999</v>
      </c>
      <c r="N29" s="652">
        <v>34.074285510000003</v>
      </c>
      <c r="O29" s="652">
        <v>9.5958572120000003</v>
      </c>
    </row>
    <row r="30" spans="1:15" ht="11.25" customHeight="1">
      <c r="A30" s="224"/>
      <c r="C30" s="226" t="s">
        <v>158</v>
      </c>
      <c r="D30" s="227">
        <v>3.4298611111111112</v>
      </c>
      <c r="E30" s="227">
        <v>7.5</v>
      </c>
      <c r="F30" s="228">
        <f t="shared" si="0"/>
        <v>-0.54268518518518516</v>
      </c>
      <c r="G30" s="159"/>
      <c r="H30" s="32"/>
      <c r="I30" s="5"/>
      <c r="L30" s="651">
        <v>27</v>
      </c>
      <c r="M30" s="652">
        <v>16.199999810000001</v>
      </c>
      <c r="N30" s="652">
        <v>29.599571770000001</v>
      </c>
      <c r="O30" s="652">
        <v>7.8892858370000001</v>
      </c>
    </row>
    <row r="31" spans="1:15" ht="11.25" customHeight="1">
      <c r="A31" s="158"/>
      <c r="C31" s="375" t="str">
        <f>"Cuadro N°10: Promedio de caudales en "&amp;'1. Resumen'!Q4</f>
        <v>Cuadro N°10: Promedio de caudales en noviembre</v>
      </c>
      <c r="D31" s="158"/>
      <c r="E31" s="158"/>
      <c r="F31" s="158"/>
      <c r="G31" s="158"/>
      <c r="H31" s="32"/>
      <c r="I31" s="8"/>
      <c r="K31" s="650">
        <v>28</v>
      </c>
      <c r="L31" s="651">
        <v>28</v>
      </c>
      <c r="M31" s="652">
        <v>12.016285760000001</v>
      </c>
      <c r="N31" s="652">
        <v>29.3955713</v>
      </c>
      <c r="O31" s="652">
        <v>7.2334286140000001</v>
      </c>
    </row>
    <row r="32" spans="1:15" ht="11.25" customHeight="1">
      <c r="A32" s="158"/>
      <c r="B32" s="158"/>
      <c r="C32" s="158"/>
      <c r="D32" s="158"/>
      <c r="E32" s="158"/>
      <c r="F32" s="158"/>
      <c r="G32" s="158"/>
      <c r="H32" s="32"/>
      <c r="I32" s="8"/>
      <c r="L32" s="651">
        <v>29</v>
      </c>
      <c r="M32" s="652">
        <v>10.423571450000001</v>
      </c>
      <c r="N32" s="652">
        <v>32.468857079999999</v>
      </c>
      <c r="O32" s="652">
        <v>6.729428564</v>
      </c>
    </row>
    <row r="33" spans="1:15" ht="11.25" customHeight="1">
      <c r="A33" s="158"/>
      <c r="B33" s="158"/>
      <c r="C33" s="158"/>
      <c r="D33" s="158"/>
      <c r="E33" s="158"/>
      <c r="F33" s="158"/>
      <c r="G33" s="158"/>
      <c r="H33" s="32"/>
      <c r="I33" s="8"/>
      <c r="L33" s="651">
        <v>30</v>
      </c>
      <c r="M33" s="652">
        <v>10.043285640000001</v>
      </c>
      <c r="N33" s="652">
        <v>32.112285890000003</v>
      </c>
      <c r="O33" s="652">
        <v>5.6338571819999999</v>
      </c>
    </row>
    <row r="34" spans="1:15" ht="11.25" customHeight="1">
      <c r="A34" s="158"/>
      <c r="B34" s="158"/>
      <c r="C34" s="158"/>
      <c r="D34" s="158"/>
      <c r="E34" s="158"/>
      <c r="F34" s="158"/>
      <c r="G34" s="158"/>
      <c r="H34" s="32"/>
      <c r="I34" s="8"/>
      <c r="L34" s="651">
        <v>31</v>
      </c>
      <c r="M34" s="652">
        <v>10.086428642272944</v>
      </c>
      <c r="N34" s="652">
        <v>29.132714407784558</v>
      </c>
      <c r="O34" s="652">
        <v>5.181999887738904</v>
      </c>
    </row>
    <row r="35" spans="1:15" ht="11.25" customHeight="1">
      <c r="A35" s="963" t="s">
        <v>478</v>
      </c>
      <c r="B35" s="963"/>
      <c r="C35" s="963"/>
      <c r="D35" s="963"/>
      <c r="E35" s="963"/>
      <c r="F35" s="963"/>
      <c r="G35" s="963"/>
      <c r="H35" s="32"/>
      <c r="I35" s="8"/>
      <c r="K35" s="650">
        <v>32</v>
      </c>
      <c r="L35" s="651">
        <v>32</v>
      </c>
      <c r="M35" s="652">
        <v>12.08228561</v>
      </c>
      <c r="N35" s="652">
        <v>34.150143489999998</v>
      </c>
      <c r="O35" s="652">
        <v>4.8032856669999999</v>
      </c>
    </row>
    <row r="36" spans="1:15" ht="11.25" customHeight="1">
      <c r="A36" s="158"/>
      <c r="B36" s="158"/>
      <c r="C36" s="158"/>
      <c r="D36" s="158"/>
      <c r="E36" s="158"/>
      <c r="F36" s="158"/>
      <c r="G36" s="158"/>
      <c r="H36" s="32"/>
      <c r="I36" s="8"/>
      <c r="L36" s="651">
        <v>33</v>
      </c>
      <c r="M36" s="652">
        <v>11.874000004359614</v>
      </c>
      <c r="N36" s="652">
        <v>35.225571223667643</v>
      </c>
      <c r="O36" s="652">
        <v>4.3821428843906904</v>
      </c>
    </row>
    <row r="37" spans="1:15" ht="11.25" customHeight="1">
      <c r="A37" s="157"/>
      <c r="B37" s="159"/>
      <c r="C37" s="159"/>
      <c r="D37" s="159"/>
      <c r="E37" s="159"/>
      <c r="F37" s="159"/>
      <c r="G37" s="159"/>
      <c r="H37" s="33"/>
      <c r="I37" s="8"/>
      <c r="L37" s="651">
        <v>34</v>
      </c>
      <c r="M37" s="652">
        <v>10.842857090000001</v>
      </c>
      <c r="N37" s="652">
        <v>35.168570930000001</v>
      </c>
      <c r="O37" s="652">
        <v>13.837000059999999</v>
      </c>
    </row>
    <row r="38" spans="1:15" ht="11.25" customHeight="1">
      <c r="A38" s="92"/>
      <c r="B38" s="91"/>
      <c r="C38" s="91"/>
      <c r="D38" s="91"/>
      <c r="E38" s="91"/>
      <c r="F38" s="91"/>
      <c r="G38" s="91"/>
      <c r="H38" s="5"/>
      <c r="I38" s="8"/>
      <c r="L38" s="651">
        <v>35</v>
      </c>
      <c r="M38" s="652">
        <v>10.48142842</v>
      </c>
      <c r="N38" s="652">
        <v>37.824428560000001</v>
      </c>
      <c r="O38" s="652">
        <v>3.922857182</v>
      </c>
    </row>
    <row r="39" spans="1:15" ht="11.25" customHeight="1">
      <c r="A39" s="92"/>
      <c r="B39" s="91"/>
      <c r="C39" s="91"/>
      <c r="D39" s="91"/>
      <c r="E39" s="91"/>
      <c r="F39" s="91"/>
      <c r="G39" s="91"/>
      <c r="H39" s="5"/>
      <c r="I39" s="13"/>
      <c r="K39" s="650">
        <v>36</v>
      </c>
      <c r="L39" s="651">
        <v>36</v>
      </c>
      <c r="M39" s="652">
        <v>11.85</v>
      </c>
      <c r="N39" s="652">
        <v>39.78</v>
      </c>
      <c r="O39" s="652">
        <v>4.9800000000000004</v>
      </c>
    </row>
    <row r="40" spans="1:15" ht="11.25" customHeight="1">
      <c r="A40" s="92"/>
      <c r="B40" s="91"/>
      <c r="C40" s="91"/>
      <c r="D40" s="91"/>
      <c r="E40" s="91"/>
      <c r="F40" s="91"/>
      <c r="G40" s="91"/>
      <c r="H40" s="5"/>
      <c r="I40" s="13"/>
      <c r="L40" s="651">
        <v>37</v>
      </c>
      <c r="M40" s="652">
        <v>12.08</v>
      </c>
      <c r="N40" s="652">
        <v>44.25</v>
      </c>
      <c r="O40" s="652">
        <v>4.92</v>
      </c>
    </row>
    <row r="41" spans="1:15" ht="11.25" customHeight="1">
      <c r="A41" s="92"/>
      <c r="B41" s="91"/>
      <c r="C41" s="91"/>
      <c r="D41" s="91"/>
      <c r="E41" s="91"/>
      <c r="F41" s="91"/>
      <c r="G41" s="91"/>
      <c r="H41" s="5"/>
      <c r="I41" s="9"/>
      <c r="L41" s="651">
        <v>38</v>
      </c>
      <c r="M41" s="652">
        <v>11.88371427</v>
      </c>
      <c r="N41" s="652">
        <v>41.311858039999997</v>
      </c>
      <c r="O41" s="652">
        <v>4.6447142870000002</v>
      </c>
    </row>
    <row r="42" spans="1:15" ht="11.25" customHeight="1">
      <c r="A42" s="92"/>
      <c r="B42" s="91"/>
      <c r="C42" s="91"/>
      <c r="D42" s="91"/>
      <c r="E42" s="91"/>
      <c r="F42" s="91"/>
      <c r="G42" s="91"/>
      <c r="H42" s="5"/>
      <c r="I42" s="9"/>
      <c r="K42" s="650">
        <v>39</v>
      </c>
      <c r="L42" s="651">
        <v>39</v>
      </c>
      <c r="M42" s="652">
        <v>13.06</v>
      </c>
      <c r="N42" s="652">
        <v>41.13</v>
      </c>
      <c r="O42" s="652">
        <v>4.2699999999999996</v>
      </c>
    </row>
    <row r="43" spans="1:15" ht="11.25" customHeight="1">
      <c r="A43" s="92"/>
      <c r="B43" s="91"/>
      <c r="C43" s="91"/>
      <c r="D43" s="91"/>
      <c r="E43" s="91"/>
      <c r="F43" s="91"/>
      <c r="G43" s="91"/>
      <c r="H43" s="5"/>
      <c r="I43" s="9"/>
      <c r="L43" s="651">
        <v>40</v>
      </c>
      <c r="M43" s="652">
        <v>15.945571764285715</v>
      </c>
      <c r="N43" s="652">
        <v>46.466000694285704</v>
      </c>
      <c r="O43" s="652">
        <v>5.3634285927142864</v>
      </c>
    </row>
    <row r="44" spans="1:15" ht="11.25" customHeight="1">
      <c r="A44" s="92"/>
      <c r="B44" s="91"/>
      <c r="C44" s="91"/>
      <c r="D44" s="91"/>
      <c r="E44" s="91"/>
      <c r="F44" s="91"/>
      <c r="G44" s="91"/>
      <c r="H44" s="8"/>
      <c r="I44" s="13"/>
      <c r="L44" s="651">
        <v>41</v>
      </c>
      <c r="M44" s="652">
        <v>15.848856789725129</v>
      </c>
      <c r="N44" s="652">
        <v>37.273714882986837</v>
      </c>
      <c r="O44" s="652">
        <v>6.9682856968470812</v>
      </c>
    </row>
    <row r="45" spans="1:15" ht="11.25" customHeight="1">
      <c r="A45" s="92"/>
      <c r="B45" s="91"/>
      <c r="C45" s="91"/>
      <c r="D45" s="91"/>
      <c r="E45" s="91"/>
      <c r="F45" s="91"/>
      <c r="G45" s="91"/>
      <c r="H45" s="5"/>
      <c r="I45" s="13"/>
      <c r="L45" s="651">
        <v>42</v>
      </c>
      <c r="M45" s="652">
        <v>15.549142972857144</v>
      </c>
      <c r="N45" s="652">
        <v>48.572000228571433</v>
      </c>
      <c r="O45" s="652">
        <v>11.100428648285714</v>
      </c>
    </row>
    <row r="46" spans="1:15" ht="11.25" customHeight="1">
      <c r="A46" s="92"/>
      <c r="B46" s="91"/>
      <c r="C46" s="91"/>
      <c r="D46" s="91"/>
      <c r="E46" s="91"/>
      <c r="F46" s="91"/>
      <c r="G46" s="91"/>
      <c r="H46" s="5"/>
      <c r="I46" s="13"/>
      <c r="K46" s="650">
        <v>43</v>
      </c>
      <c r="L46" s="651">
        <v>43</v>
      </c>
      <c r="M46" s="652">
        <v>13.17</v>
      </c>
      <c r="N46" s="652">
        <v>35.32</v>
      </c>
      <c r="O46" s="652">
        <v>6.01</v>
      </c>
    </row>
    <row r="47" spans="1:15" ht="11.25" customHeight="1">
      <c r="A47" s="92"/>
      <c r="B47" s="91"/>
      <c r="C47" s="91"/>
      <c r="D47" s="91"/>
      <c r="E47" s="91"/>
      <c r="F47" s="91"/>
      <c r="G47" s="91"/>
      <c r="H47" s="15"/>
      <c r="I47" s="15"/>
      <c r="L47" s="651">
        <v>44</v>
      </c>
      <c r="M47" s="652">
        <v>13.18</v>
      </c>
      <c r="N47" s="652">
        <v>36.83</v>
      </c>
      <c r="O47" s="652">
        <v>4.57</v>
      </c>
    </row>
    <row r="48" spans="1:15" ht="11.25" customHeight="1">
      <c r="A48" s="92"/>
      <c r="B48" s="91"/>
      <c r="C48" s="91"/>
      <c r="D48" s="91"/>
      <c r="E48" s="91"/>
      <c r="F48" s="91"/>
      <c r="G48" s="91"/>
      <c r="H48" s="14"/>
      <c r="I48" s="14"/>
      <c r="L48" s="651">
        <v>45</v>
      </c>
      <c r="M48" s="652">
        <v>13.49</v>
      </c>
      <c r="N48" s="652">
        <v>39.520000000000003</v>
      </c>
      <c r="O48" s="652">
        <v>4.83</v>
      </c>
    </row>
    <row r="49" spans="1:15" ht="11.25" customHeight="1">
      <c r="A49" s="92"/>
      <c r="B49" s="91"/>
      <c r="C49" s="91"/>
      <c r="D49" s="91"/>
      <c r="E49" s="91"/>
      <c r="F49" s="91"/>
      <c r="G49" s="91"/>
      <c r="H49" s="14"/>
      <c r="I49" s="14"/>
      <c r="L49" s="651">
        <v>46</v>
      </c>
      <c r="M49" s="652">
        <v>15.4</v>
      </c>
      <c r="N49" s="652">
        <v>53.38</v>
      </c>
      <c r="O49" s="652">
        <v>3.73</v>
      </c>
    </row>
    <row r="50" spans="1:15" ht="11.25" customHeight="1">
      <c r="A50" s="92"/>
      <c r="B50" s="91"/>
      <c r="C50" s="91"/>
      <c r="D50" s="91"/>
      <c r="E50" s="91"/>
      <c r="F50" s="91"/>
      <c r="G50" s="91"/>
      <c r="H50" s="14"/>
      <c r="I50" s="14"/>
      <c r="L50" s="651">
        <v>47</v>
      </c>
      <c r="M50" s="652">
        <v>16.408999999999999</v>
      </c>
      <c r="N50" s="652">
        <v>61.853000000000002</v>
      </c>
      <c r="O50" s="652">
        <v>2.5211429999999999</v>
      </c>
    </row>
    <row r="51" spans="1:15" ht="11.25" customHeight="1">
      <c r="A51" s="92"/>
      <c r="B51" s="91"/>
      <c r="C51" s="91"/>
      <c r="D51" s="91"/>
      <c r="E51" s="91"/>
      <c r="F51" s="91"/>
      <c r="G51" s="91"/>
      <c r="H51" s="14"/>
      <c r="I51" s="14"/>
      <c r="K51" s="650">
        <v>48</v>
      </c>
      <c r="L51" s="651">
        <v>48</v>
      </c>
      <c r="M51" s="652">
        <v>16.328857422857144</v>
      </c>
      <c r="N51" s="652">
        <v>65.330427987142869</v>
      </c>
      <c r="O51" s="652">
        <v>3.571428503285714</v>
      </c>
    </row>
    <row r="52" spans="1:15" ht="11.25" customHeight="1">
      <c r="A52" s="92"/>
      <c r="B52" s="91"/>
      <c r="C52" s="91"/>
      <c r="D52" s="91"/>
      <c r="E52" s="91"/>
      <c r="F52" s="91"/>
      <c r="G52" s="91"/>
      <c r="H52" s="14"/>
      <c r="I52" s="14"/>
      <c r="L52" s="651">
        <v>49</v>
      </c>
      <c r="M52" s="652">
        <v>20.236285890000001</v>
      </c>
      <c r="N52" s="652">
        <v>66.680000000000007</v>
      </c>
      <c r="O52" s="652">
        <v>6.1</v>
      </c>
    </row>
    <row r="53" spans="1:15" ht="11.25" customHeight="1">
      <c r="A53" s="92"/>
      <c r="B53" s="91"/>
      <c r="C53" s="91"/>
      <c r="D53" s="91"/>
      <c r="E53" s="91"/>
      <c r="F53" s="91"/>
      <c r="G53" s="91"/>
      <c r="H53" s="14"/>
      <c r="I53" s="14"/>
      <c r="L53" s="651">
        <v>50</v>
      </c>
      <c r="M53" s="652">
        <v>19.809999999999999</v>
      </c>
      <c r="N53" s="652">
        <v>61.31</v>
      </c>
      <c r="O53" s="652">
        <v>6.69</v>
      </c>
    </row>
    <row r="54" spans="1:15" ht="11.25" customHeight="1">
      <c r="A54" s="92"/>
      <c r="B54" s="91"/>
      <c r="C54" s="91"/>
      <c r="D54" s="91"/>
      <c r="E54" s="91"/>
      <c r="F54" s="91"/>
      <c r="G54" s="91"/>
      <c r="H54" s="14"/>
      <c r="I54" s="14"/>
      <c r="L54" s="651">
        <v>51</v>
      </c>
      <c r="M54" s="652">
        <v>21.91</v>
      </c>
      <c r="N54" s="652">
        <v>70.790000000000006</v>
      </c>
      <c r="O54" s="652">
        <v>13.15</v>
      </c>
    </row>
    <row r="55" spans="1:15" ht="12.75">
      <c r="A55" s="92"/>
      <c r="B55" s="91"/>
      <c r="C55" s="91"/>
      <c r="D55" s="91"/>
      <c r="E55" s="91"/>
      <c r="F55" s="91"/>
      <c r="G55" s="91"/>
      <c r="H55" s="14"/>
      <c r="I55" s="14"/>
      <c r="K55" s="650">
        <v>52</v>
      </c>
      <c r="L55" s="651">
        <v>52</v>
      </c>
      <c r="M55" s="652">
        <v>22</v>
      </c>
      <c r="N55" s="652">
        <v>77.434859137142865</v>
      </c>
      <c r="O55" s="652">
        <v>17.75700037857143</v>
      </c>
    </row>
    <row r="56" spans="1:15" ht="12.75">
      <c r="A56" s="92"/>
      <c r="B56" s="91"/>
      <c r="C56" s="91"/>
      <c r="D56" s="91"/>
      <c r="E56" s="91"/>
      <c r="F56" s="91"/>
      <c r="G56" s="91"/>
      <c r="H56" s="14"/>
      <c r="I56" s="14"/>
      <c r="J56" s="422">
        <v>2017</v>
      </c>
      <c r="K56" s="650">
        <v>1</v>
      </c>
      <c r="L56" s="651">
        <v>1</v>
      </c>
      <c r="M56" s="652">
        <v>41.55</v>
      </c>
      <c r="N56" s="652">
        <v>103.58</v>
      </c>
      <c r="O56" s="652">
        <v>29.67</v>
      </c>
    </row>
    <row r="57" spans="1:15" ht="12.75">
      <c r="A57" s="92"/>
      <c r="B57" s="91"/>
      <c r="C57" s="91"/>
      <c r="D57" s="91"/>
      <c r="E57" s="91"/>
      <c r="F57" s="91"/>
      <c r="G57" s="91"/>
      <c r="H57" s="14"/>
      <c r="I57" s="14"/>
      <c r="L57" s="651">
        <v>2</v>
      </c>
      <c r="M57" s="652">
        <v>39.6</v>
      </c>
      <c r="N57" s="652">
        <v>105.01</v>
      </c>
      <c r="O57" s="652">
        <v>51.2</v>
      </c>
    </row>
    <row r="58" spans="1:15" ht="12.75">
      <c r="A58" s="92"/>
      <c r="B58" s="91"/>
      <c r="C58" s="91"/>
      <c r="D58" s="91"/>
      <c r="E58" s="91"/>
      <c r="F58" s="91"/>
      <c r="G58" s="91"/>
      <c r="H58" s="14"/>
      <c r="I58" s="14"/>
      <c r="L58" s="651">
        <v>3</v>
      </c>
      <c r="M58" s="652">
        <v>73.650000000000006</v>
      </c>
      <c r="N58" s="652">
        <v>137.41</v>
      </c>
      <c r="O58" s="652">
        <v>43.26</v>
      </c>
    </row>
    <row r="59" spans="1:15" ht="12.75">
      <c r="A59" s="92"/>
      <c r="B59" s="91"/>
      <c r="C59" s="91"/>
      <c r="D59" s="91"/>
      <c r="E59" s="91"/>
      <c r="F59" s="91"/>
      <c r="G59" s="91"/>
      <c r="H59" s="14"/>
      <c r="I59" s="14"/>
      <c r="K59" s="650">
        <v>4</v>
      </c>
      <c r="L59" s="651">
        <v>4</v>
      </c>
      <c r="M59" s="652">
        <v>65.03</v>
      </c>
      <c r="N59" s="652">
        <v>127.83</v>
      </c>
      <c r="O59" s="652">
        <v>32.72</v>
      </c>
    </row>
    <row r="60" spans="1:15" ht="12.75">
      <c r="A60" s="92"/>
      <c r="B60" s="91"/>
      <c r="C60" s="91"/>
      <c r="D60" s="91"/>
      <c r="E60" s="91"/>
      <c r="F60" s="91"/>
      <c r="G60" s="91"/>
      <c r="H60" s="14"/>
      <c r="I60" s="14"/>
      <c r="L60" s="651">
        <v>5</v>
      </c>
      <c r="M60" s="652">
        <v>56.95</v>
      </c>
      <c r="N60" s="652">
        <v>97.31</v>
      </c>
      <c r="O60" s="652">
        <v>48.46</v>
      </c>
    </row>
    <row r="61" spans="1:15" ht="12.75">
      <c r="A61" s="375" t="s">
        <v>554</v>
      </c>
      <c r="B61" s="91"/>
      <c r="C61" s="91"/>
      <c r="D61" s="91"/>
      <c r="E61" s="91"/>
      <c r="F61" s="91"/>
      <c r="G61" s="91"/>
      <c r="H61" s="14"/>
      <c r="I61" s="14"/>
      <c r="L61" s="651">
        <v>6</v>
      </c>
      <c r="M61" s="652">
        <v>61.87</v>
      </c>
      <c r="N61" s="652">
        <v>123.44</v>
      </c>
      <c r="O61" s="652">
        <v>72.52</v>
      </c>
    </row>
    <row r="62" spans="1:15">
      <c r="L62" s="651">
        <v>7</v>
      </c>
      <c r="M62" s="652">
        <v>77.569999999999993</v>
      </c>
      <c r="N62" s="652">
        <v>145.02000000000001</v>
      </c>
      <c r="O62" s="652">
        <v>59.16</v>
      </c>
    </row>
    <row r="63" spans="1:15">
      <c r="K63" s="650">
        <v>8</v>
      </c>
      <c r="L63" s="651">
        <v>8</v>
      </c>
      <c r="M63" s="652">
        <v>86.94</v>
      </c>
      <c r="N63" s="652">
        <v>175.03</v>
      </c>
      <c r="O63" s="652">
        <v>24.36</v>
      </c>
    </row>
    <row r="64" spans="1:15">
      <c r="L64" s="651">
        <v>9</v>
      </c>
      <c r="M64" s="652">
        <v>85.13</v>
      </c>
      <c r="N64" s="652">
        <v>206.14</v>
      </c>
      <c r="O64" s="652">
        <v>39.07</v>
      </c>
    </row>
    <row r="65" spans="11:15">
      <c r="L65" s="651">
        <v>10</v>
      </c>
      <c r="M65" s="652">
        <v>84.78</v>
      </c>
      <c r="N65" s="652">
        <v>270.17</v>
      </c>
      <c r="O65" s="652">
        <v>109.16</v>
      </c>
    </row>
    <row r="66" spans="11:15">
      <c r="L66" s="651">
        <v>11</v>
      </c>
      <c r="M66" s="652">
        <v>84.78</v>
      </c>
      <c r="N66" s="652">
        <v>376.42</v>
      </c>
      <c r="O66" s="652">
        <v>188.18</v>
      </c>
    </row>
    <row r="67" spans="11:15">
      <c r="K67" s="650">
        <v>12</v>
      </c>
      <c r="L67" s="651">
        <v>12</v>
      </c>
      <c r="M67" s="652">
        <v>106.16</v>
      </c>
      <c r="N67" s="652">
        <v>351.57</v>
      </c>
      <c r="O67" s="652">
        <v>159.6</v>
      </c>
    </row>
    <row r="68" spans="11:15">
      <c r="L68" s="651">
        <v>13</v>
      </c>
      <c r="M68" s="652">
        <v>101.71</v>
      </c>
      <c r="N68" s="652">
        <v>384.37</v>
      </c>
      <c r="O68" s="652">
        <v>161.77000000000001</v>
      </c>
    </row>
    <row r="69" spans="11:15">
      <c r="L69" s="651">
        <v>14</v>
      </c>
      <c r="M69" s="652">
        <v>83.1</v>
      </c>
      <c r="N69" s="652">
        <v>337.84</v>
      </c>
      <c r="O69" s="652">
        <v>115.43</v>
      </c>
    </row>
    <row r="70" spans="11:15">
      <c r="L70" s="651">
        <v>15</v>
      </c>
      <c r="M70" s="652">
        <v>61.23</v>
      </c>
      <c r="N70" s="652">
        <v>282.32</v>
      </c>
      <c r="O70" s="652">
        <v>98.92</v>
      </c>
    </row>
    <row r="71" spans="11:15">
      <c r="K71" s="650">
        <v>16</v>
      </c>
      <c r="L71" s="651">
        <v>16</v>
      </c>
      <c r="M71" s="652">
        <v>49.8</v>
      </c>
      <c r="N71" s="652">
        <v>191.65</v>
      </c>
      <c r="O71" s="652">
        <v>82.48</v>
      </c>
    </row>
    <row r="72" spans="11:15">
      <c r="L72" s="651">
        <v>17</v>
      </c>
      <c r="M72" s="652">
        <v>40.21</v>
      </c>
      <c r="N72" s="652">
        <v>160.35</v>
      </c>
      <c r="O72" s="652">
        <v>77.02</v>
      </c>
    </row>
    <row r="73" spans="11:15">
      <c r="L73" s="651">
        <v>18</v>
      </c>
      <c r="M73" s="652">
        <v>43.46</v>
      </c>
      <c r="N73" s="652">
        <v>136.65</v>
      </c>
      <c r="O73" s="652">
        <v>62.63</v>
      </c>
    </row>
    <row r="74" spans="11:15">
      <c r="L74" s="651">
        <v>19</v>
      </c>
      <c r="M74" s="652">
        <v>35.65</v>
      </c>
      <c r="N74" s="652">
        <v>135.97</v>
      </c>
      <c r="O74" s="652">
        <v>93.03</v>
      </c>
    </row>
    <row r="75" spans="11:15">
      <c r="K75" s="650">
        <v>20</v>
      </c>
      <c r="L75" s="651">
        <v>20</v>
      </c>
      <c r="M75" s="652">
        <v>26.22</v>
      </c>
      <c r="N75" s="652">
        <v>135.66</v>
      </c>
      <c r="O75" s="652">
        <v>72.349999999999994</v>
      </c>
    </row>
    <row r="76" spans="11:15">
      <c r="L76" s="651">
        <v>21</v>
      </c>
      <c r="M76" s="652">
        <v>27.95</v>
      </c>
      <c r="N76" s="652">
        <v>113.82</v>
      </c>
      <c r="O76" s="652">
        <v>90.75</v>
      </c>
    </row>
    <row r="77" spans="11:15">
      <c r="L77" s="651">
        <v>22</v>
      </c>
      <c r="M77" s="652">
        <v>32.409999999999997</v>
      </c>
      <c r="N77" s="652">
        <v>64.03</v>
      </c>
      <c r="O77" s="652">
        <v>53.02</v>
      </c>
    </row>
    <row r="78" spans="11:15">
      <c r="L78" s="651">
        <v>23</v>
      </c>
      <c r="M78" s="652">
        <v>28.93</v>
      </c>
      <c r="N78" s="652">
        <v>53.15</v>
      </c>
      <c r="O78" s="652">
        <v>32.43</v>
      </c>
    </row>
    <row r="79" spans="11:15">
      <c r="K79" s="650">
        <v>24</v>
      </c>
      <c r="L79" s="651">
        <v>24</v>
      </c>
      <c r="M79" s="652">
        <v>26.59</v>
      </c>
      <c r="N79" s="652">
        <v>45.98</v>
      </c>
      <c r="O79" s="652">
        <v>27.75</v>
      </c>
    </row>
    <row r="80" spans="11:15">
      <c r="L80" s="651">
        <v>25</v>
      </c>
      <c r="M80" s="652">
        <v>23.61</v>
      </c>
      <c r="N80" s="652">
        <v>38.68</v>
      </c>
      <c r="O80" s="652">
        <v>24.81</v>
      </c>
    </row>
    <row r="81" spans="11:15">
      <c r="L81" s="651">
        <v>26</v>
      </c>
      <c r="M81" s="652">
        <v>24.94</v>
      </c>
      <c r="N81" s="652">
        <v>34.68</v>
      </c>
      <c r="O81" s="652">
        <v>21.81</v>
      </c>
    </row>
    <row r="82" spans="11:15">
      <c r="L82" s="651">
        <v>27</v>
      </c>
      <c r="M82" s="652">
        <v>25.54</v>
      </c>
      <c r="N82" s="652">
        <v>31.72</v>
      </c>
      <c r="O82" s="652">
        <v>18.649999999999999</v>
      </c>
    </row>
    <row r="83" spans="11:15">
      <c r="K83" s="650">
        <v>28</v>
      </c>
      <c r="L83" s="651">
        <v>28</v>
      </c>
      <c r="M83" s="652">
        <v>23.56</v>
      </c>
      <c r="N83" s="652">
        <v>29.25</v>
      </c>
      <c r="O83" s="652">
        <v>14.27</v>
      </c>
    </row>
    <row r="84" spans="11:15">
      <c r="L84" s="651">
        <v>29</v>
      </c>
      <c r="M84" s="652">
        <v>22.4</v>
      </c>
      <c r="N84" s="652">
        <v>29.53</v>
      </c>
      <c r="O84" s="652">
        <v>11.51</v>
      </c>
    </row>
    <row r="85" spans="11:15">
      <c r="L85" s="651">
        <v>30</v>
      </c>
      <c r="M85" s="652">
        <v>21.29</v>
      </c>
      <c r="N85" s="652">
        <v>27.62</v>
      </c>
      <c r="O85" s="652">
        <v>9.7200000000000006</v>
      </c>
    </row>
    <row r="86" spans="11:15">
      <c r="L86" s="651">
        <v>31</v>
      </c>
      <c r="M86" s="652">
        <v>19.34</v>
      </c>
      <c r="N86" s="652">
        <v>27.99</v>
      </c>
      <c r="O86" s="652">
        <v>8.09</v>
      </c>
    </row>
    <row r="87" spans="11:15">
      <c r="K87" s="650">
        <v>32</v>
      </c>
      <c r="L87" s="651">
        <v>32</v>
      </c>
      <c r="M87" s="652">
        <v>19.649999999999999</v>
      </c>
      <c r="N87" s="652">
        <v>31.42</v>
      </c>
      <c r="O87" s="652">
        <v>7.62</v>
      </c>
    </row>
    <row r="88" spans="11:15">
      <c r="L88" s="651">
        <v>33</v>
      </c>
      <c r="M88" s="652">
        <v>18.420000000000002</v>
      </c>
      <c r="N88" s="652">
        <v>29.71</v>
      </c>
      <c r="O88" s="652">
        <v>9.5500000000000007</v>
      </c>
    </row>
    <row r="89" spans="11:15">
      <c r="L89" s="651">
        <v>34</v>
      </c>
      <c r="M89" s="652">
        <v>17.170000000000002</v>
      </c>
      <c r="N89" s="652">
        <v>30.51</v>
      </c>
      <c r="O89" s="652">
        <v>10.75</v>
      </c>
    </row>
    <row r="90" spans="11:15">
      <c r="L90" s="651">
        <v>35</v>
      </c>
      <c r="M90" s="652">
        <v>17.47</v>
      </c>
      <c r="N90" s="652">
        <v>27.5</v>
      </c>
      <c r="O90" s="652">
        <v>8.31</v>
      </c>
    </row>
    <row r="91" spans="11:15">
      <c r="K91" s="650">
        <v>36</v>
      </c>
      <c r="L91" s="651">
        <v>36</v>
      </c>
      <c r="M91" s="652">
        <v>13.42</v>
      </c>
      <c r="N91" s="652">
        <v>26.21</v>
      </c>
      <c r="O91" s="652">
        <v>6.53</v>
      </c>
    </row>
    <row r="92" spans="11:15">
      <c r="L92" s="651">
        <v>37</v>
      </c>
      <c r="M92" s="652">
        <v>11.2</v>
      </c>
      <c r="N92" s="652">
        <v>29.98</v>
      </c>
      <c r="O92" s="652">
        <v>9.7799999999999994</v>
      </c>
    </row>
    <row r="93" spans="11:15">
      <c r="L93" s="651">
        <v>38</v>
      </c>
      <c r="M93" s="652">
        <v>11</v>
      </c>
      <c r="N93" s="652">
        <v>34.369999999999997</v>
      </c>
      <c r="O93" s="652">
        <v>7.47</v>
      </c>
    </row>
    <row r="94" spans="11:15">
      <c r="K94" s="650">
        <v>39</v>
      </c>
      <c r="L94" s="651">
        <v>39</v>
      </c>
      <c r="M94" s="652">
        <v>11.14</v>
      </c>
      <c r="N94" s="652">
        <v>42.17</v>
      </c>
      <c r="O94" s="652">
        <v>7.49</v>
      </c>
    </row>
    <row r="95" spans="11:15">
      <c r="L95" s="651">
        <v>40</v>
      </c>
      <c r="M95" s="652">
        <v>12.8</v>
      </c>
      <c r="N95" s="652">
        <v>37.270000000000003</v>
      </c>
      <c r="O95" s="652">
        <v>15.47</v>
      </c>
    </row>
    <row r="96" spans="11:15">
      <c r="L96" s="651">
        <v>41</v>
      </c>
      <c r="M96" s="652">
        <v>14.41</v>
      </c>
      <c r="N96" s="652">
        <v>40.04</v>
      </c>
      <c r="O96" s="652">
        <v>18</v>
      </c>
    </row>
    <row r="97" spans="10:15">
      <c r="L97" s="651">
        <v>42</v>
      </c>
      <c r="M97" s="652">
        <v>15.87</v>
      </c>
      <c r="N97" s="652">
        <v>35.79</v>
      </c>
      <c r="O97" s="652">
        <v>12.74</v>
      </c>
    </row>
    <row r="98" spans="10:15">
      <c r="K98" s="650">
        <v>43</v>
      </c>
      <c r="L98" s="651">
        <v>43</v>
      </c>
      <c r="M98" s="652">
        <v>19.61</v>
      </c>
      <c r="N98" s="652">
        <v>50.36</v>
      </c>
      <c r="O98" s="652">
        <v>30.75</v>
      </c>
    </row>
    <row r="99" spans="10:15">
      <c r="L99" s="651">
        <v>44</v>
      </c>
      <c r="M99" s="652">
        <v>21.85</v>
      </c>
      <c r="N99" s="652">
        <v>54.94</v>
      </c>
      <c r="O99" s="652">
        <v>23.58</v>
      </c>
    </row>
    <row r="100" spans="10:15">
      <c r="L100" s="651">
        <v>45</v>
      </c>
      <c r="M100" s="652">
        <v>16.79</v>
      </c>
      <c r="N100" s="652">
        <v>41.16</v>
      </c>
      <c r="O100" s="652">
        <v>11.77</v>
      </c>
    </row>
    <row r="101" spans="10:15">
      <c r="L101" s="651">
        <v>46</v>
      </c>
      <c r="M101" s="652">
        <v>16.010000000000002</v>
      </c>
      <c r="N101" s="652">
        <v>42.65</v>
      </c>
      <c r="O101" s="652">
        <v>9.33</v>
      </c>
    </row>
    <row r="102" spans="10:15">
      <c r="L102" s="651">
        <v>47</v>
      </c>
      <c r="M102" s="652">
        <v>14.72</v>
      </c>
      <c r="N102" s="652">
        <v>39.76</v>
      </c>
      <c r="O102" s="652">
        <v>8.19</v>
      </c>
    </row>
    <row r="103" spans="10:15">
      <c r="K103" s="650">
        <v>48</v>
      </c>
      <c r="L103" s="651">
        <v>48</v>
      </c>
      <c r="M103" s="652">
        <v>18.932000297142856</v>
      </c>
      <c r="N103" s="652">
        <v>47.388000487142854</v>
      </c>
      <c r="O103" s="652">
        <v>19.661285946</v>
      </c>
    </row>
    <row r="104" spans="10:15">
      <c r="L104" s="651">
        <v>49</v>
      </c>
      <c r="M104" s="652">
        <v>28.48371397</v>
      </c>
      <c r="N104" s="652">
        <v>78.087428497142852</v>
      </c>
      <c r="O104" s="652">
        <v>19.181428364285715</v>
      </c>
    </row>
    <row r="105" spans="10:15">
      <c r="L105" s="651">
        <v>50</v>
      </c>
      <c r="M105" s="652">
        <v>32.583286012857144</v>
      </c>
      <c r="N105" s="652">
        <v>69.764142717142846</v>
      </c>
      <c r="O105" s="652">
        <v>23.7245715</v>
      </c>
    </row>
    <row r="106" spans="10:15">
      <c r="L106" s="651">
        <v>51</v>
      </c>
      <c r="M106" s="652">
        <v>34.501856668571428</v>
      </c>
      <c r="N106" s="652">
        <v>71.14499991142857</v>
      </c>
      <c r="O106" s="652">
        <v>26.158142907142857</v>
      </c>
    </row>
    <row r="107" spans="10:15">
      <c r="K107" s="650">
        <v>52</v>
      </c>
      <c r="L107" s="651">
        <v>52</v>
      </c>
      <c r="M107" s="652">
        <v>27.781857355714287</v>
      </c>
      <c r="N107" s="652">
        <v>83.196000228571435</v>
      </c>
      <c r="O107" s="652">
        <v>21.776999882857144</v>
      </c>
    </row>
    <row r="108" spans="10:15">
      <c r="J108" s="422">
        <v>2018</v>
      </c>
      <c r="K108" s="650">
        <v>1</v>
      </c>
      <c r="L108" s="651">
        <v>1</v>
      </c>
      <c r="M108" s="652">
        <v>29.44</v>
      </c>
      <c r="N108" s="652">
        <v>69.087142857142865</v>
      </c>
      <c r="O108" s="652">
        <v>15.747142857142856</v>
      </c>
    </row>
    <row r="109" spans="10:15">
      <c r="L109" s="651">
        <v>2</v>
      </c>
      <c r="M109" s="652">
        <v>42.880857194285717</v>
      </c>
      <c r="N109" s="652">
        <v>96.785858138571413</v>
      </c>
      <c r="O109" s="652">
        <v>37.6</v>
      </c>
    </row>
    <row r="110" spans="10:15">
      <c r="L110" s="651">
        <v>3</v>
      </c>
      <c r="M110" s="652">
        <v>74.002572194285705</v>
      </c>
      <c r="N110" s="652">
        <v>158.17728531428571</v>
      </c>
      <c r="O110" s="652">
        <v>101.26128550142856</v>
      </c>
    </row>
    <row r="111" spans="10:15">
      <c r="K111" s="650">
        <v>4</v>
      </c>
      <c r="L111" s="651">
        <v>4</v>
      </c>
      <c r="M111" s="652">
        <v>77.812570845714291</v>
      </c>
      <c r="N111" s="652">
        <v>167.02357267142858</v>
      </c>
      <c r="O111" s="652">
        <v>77.354000085714276</v>
      </c>
    </row>
    <row r="112" spans="10:15">
      <c r="L112" s="651">
        <v>5</v>
      </c>
      <c r="M112" s="652">
        <v>61.531714848571433</v>
      </c>
      <c r="N112" s="652">
        <v>113.19585745142855</v>
      </c>
      <c r="O112" s="652">
        <v>30.667142595714285</v>
      </c>
    </row>
    <row r="113" spans="11:15">
      <c r="L113" s="651">
        <v>6</v>
      </c>
      <c r="M113" s="652">
        <v>54.024142672857138</v>
      </c>
      <c r="N113" s="652">
        <v>88.535714287142852</v>
      </c>
      <c r="O113" s="652">
        <v>32.444142750000005</v>
      </c>
    </row>
    <row r="114" spans="11:15">
      <c r="L114" s="651">
        <v>7</v>
      </c>
      <c r="M114" s="652">
        <v>59.271427155714285</v>
      </c>
      <c r="N114" s="652">
        <v>99.37822619047617</v>
      </c>
      <c r="O114" s="652">
        <v>30.338148809523812</v>
      </c>
    </row>
    <row r="115" spans="11:15">
      <c r="K115" s="650">
        <v>8</v>
      </c>
      <c r="L115" s="651">
        <v>8</v>
      </c>
      <c r="M115" s="652">
        <v>78.025571005714284</v>
      </c>
      <c r="N115" s="652">
        <v>140.28</v>
      </c>
      <c r="O115" s="652">
        <v>62.97</v>
      </c>
    </row>
    <row r="116" spans="11:15">
      <c r="L116" s="651">
        <v>9</v>
      </c>
      <c r="M116" s="652">
        <v>61.11871501571428</v>
      </c>
      <c r="N116" s="652">
        <v>102.99642836285715</v>
      </c>
      <c r="O116" s="652">
        <v>31.244571685714288</v>
      </c>
    </row>
    <row r="117" spans="11:15">
      <c r="L117" s="651">
        <v>10</v>
      </c>
      <c r="M117" s="652">
        <v>84.500714981428573</v>
      </c>
      <c r="N117" s="652">
        <v>175.90485927142853</v>
      </c>
      <c r="O117" s="652">
        <v>36.038285662857142</v>
      </c>
    </row>
    <row r="118" spans="11:15">
      <c r="L118" s="651">
        <v>11</v>
      </c>
      <c r="M118" s="652">
        <v>83.643855504285725</v>
      </c>
      <c r="N118" s="652">
        <v>169.64671761428571</v>
      </c>
      <c r="O118" s="652">
        <v>25.076428275714282</v>
      </c>
    </row>
    <row r="119" spans="11:15">
      <c r="K119" s="650">
        <v>12</v>
      </c>
      <c r="L119" s="651">
        <v>12</v>
      </c>
      <c r="M119" s="652">
        <v>98.99</v>
      </c>
      <c r="N119" s="652">
        <v>198.22</v>
      </c>
      <c r="O119" s="652">
        <v>24.63</v>
      </c>
    </row>
    <row r="120" spans="11:15">
      <c r="L120" s="651">
        <v>13</v>
      </c>
      <c r="M120" s="652">
        <v>106.64928652857144</v>
      </c>
      <c r="N120" s="652">
        <v>312.6314304857143</v>
      </c>
      <c r="O120" s="652">
        <v>38.701428550000003</v>
      </c>
    </row>
    <row r="121" spans="11:15">
      <c r="L121" s="651">
        <v>14</v>
      </c>
      <c r="M121" s="652">
        <v>86.488428389999996</v>
      </c>
      <c r="N121" s="652">
        <v>235.31328691428573</v>
      </c>
      <c r="O121" s="652">
        <v>94.596427907142839</v>
      </c>
    </row>
    <row r="122" spans="11:15">
      <c r="L122" s="651">
        <v>15</v>
      </c>
      <c r="M122" s="652">
        <v>88.217001778571429</v>
      </c>
      <c r="N122" s="652">
        <v>294.1721409428572</v>
      </c>
      <c r="O122" s="652">
        <v>92.07</v>
      </c>
    </row>
    <row r="123" spans="11:15">
      <c r="K123" s="650">
        <v>16</v>
      </c>
      <c r="L123" s="651">
        <v>16</v>
      </c>
      <c r="M123" s="652">
        <v>65.84</v>
      </c>
      <c r="N123" s="652">
        <v>149.18</v>
      </c>
      <c r="O123" s="652">
        <v>45.4</v>
      </c>
    </row>
    <row r="124" spans="11:15">
      <c r="L124" s="651">
        <v>17</v>
      </c>
      <c r="M124" s="652">
        <v>51.88</v>
      </c>
      <c r="N124" s="652">
        <v>104.35</v>
      </c>
      <c r="O124" s="652">
        <v>41.47</v>
      </c>
    </row>
    <row r="125" spans="11:15">
      <c r="L125" s="651">
        <v>18</v>
      </c>
      <c r="M125" s="652">
        <v>49.672285897142856</v>
      </c>
      <c r="N125" s="652">
        <v>78.038143701428567</v>
      </c>
      <c r="O125" s="652">
        <v>65.800999782857133</v>
      </c>
    </row>
    <row r="126" spans="11:15">
      <c r="L126" s="651">
        <v>19</v>
      </c>
      <c r="M126" s="652">
        <v>45.203000204285708</v>
      </c>
      <c r="N126" s="652">
        <v>78.313856942857129</v>
      </c>
      <c r="O126" s="652">
        <v>75.104713441428572</v>
      </c>
    </row>
    <row r="127" spans="11:15">
      <c r="K127" s="650">
        <v>20</v>
      </c>
      <c r="L127" s="651">
        <v>20</v>
      </c>
      <c r="M127" s="652">
        <v>37.385857718571437</v>
      </c>
      <c r="N127" s="652">
        <v>130.92628696285712</v>
      </c>
      <c r="O127" s="652">
        <v>97.861000055714285</v>
      </c>
    </row>
    <row r="128" spans="11:15">
      <c r="L128" s="651">
        <v>21</v>
      </c>
      <c r="M128" s="652">
        <v>31.609713962857143</v>
      </c>
      <c r="N128" s="652">
        <v>64.449287412857146</v>
      </c>
      <c r="O128" s="652">
        <v>107.7964292242857</v>
      </c>
    </row>
    <row r="129" spans="11:15">
      <c r="L129" s="651">
        <v>22</v>
      </c>
      <c r="M129" s="652">
        <v>23.360142844285715</v>
      </c>
      <c r="N129" s="652">
        <v>64.449287412857146</v>
      </c>
      <c r="O129" s="652">
        <v>107.7964292242857</v>
      </c>
    </row>
    <row r="130" spans="11:15">
      <c r="L130" s="651">
        <v>23</v>
      </c>
      <c r="M130" s="652">
        <v>22.118571418571431</v>
      </c>
      <c r="N130" s="652">
        <v>39.50100054</v>
      </c>
      <c r="O130" s="652">
        <v>35.176713670000005</v>
      </c>
    </row>
    <row r="131" spans="11:15">
      <c r="K131" s="650">
        <v>24</v>
      </c>
      <c r="L131" s="651">
        <v>24</v>
      </c>
      <c r="M131" s="652">
        <v>18.655142918571432</v>
      </c>
      <c r="N131" s="652">
        <v>33.690285274285714</v>
      </c>
      <c r="O131" s="652">
        <v>23.41942841571429</v>
      </c>
    </row>
    <row r="132" spans="11:15">
      <c r="L132" s="651">
        <v>25</v>
      </c>
      <c r="M132" s="652">
        <v>15.664428437142856</v>
      </c>
      <c r="N132" s="652">
        <v>30.228428704285715</v>
      </c>
      <c r="O132" s="652">
        <v>15.98614284142857</v>
      </c>
    </row>
    <row r="133" spans="11:15">
      <c r="L133" s="651">
        <v>26</v>
      </c>
      <c r="M133" s="652">
        <v>13.848143032857147</v>
      </c>
      <c r="N133" s="652">
        <v>27.872285568571431</v>
      </c>
      <c r="O133" s="652">
        <v>14.09042848857143</v>
      </c>
    </row>
    <row r="134" spans="11:15">
      <c r="L134" s="651">
        <v>27</v>
      </c>
      <c r="M134" s="652">
        <v>12.865857259999999</v>
      </c>
      <c r="N134" s="652">
        <v>27.257571358571429</v>
      </c>
      <c r="O134" s="652">
        <v>11.838857105714284</v>
      </c>
    </row>
    <row r="135" spans="11:15">
      <c r="K135" s="650">
        <v>28</v>
      </c>
      <c r="L135" s="651">
        <v>28</v>
      </c>
      <c r="M135" s="652">
        <v>12.915285789999999</v>
      </c>
      <c r="N135" s="710">
        <v>27.217285974285712</v>
      </c>
      <c r="O135" s="652">
        <v>9.7789998731428565</v>
      </c>
    </row>
    <row r="136" spans="11:15">
      <c r="L136" s="651">
        <v>29</v>
      </c>
      <c r="M136" s="652">
        <v>15.908571428571426</v>
      </c>
      <c r="N136" s="710">
        <v>24.955714285714286</v>
      </c>
      <c r="O136" s="652">
        <v>8.4957142857142856</v>
      </c>
    </row>
    <row r="137" spans="11:15">
      <c r="L137" s="651">
        <v>30</v>
      </c>
      <c r="M137" s="652">
        <v>16.584000042857145</v>
      </c>
      <c r="N137" s="710">
        <v>24.80942862142857</v>
      </c>
      <c r="O137" s="652">
        <v>7.807428428142857</v>
      </c>
    </row>
    <row r="138" spans="11:15">
      <c r="L138" s="651">
        <v>31</v>
      </c>
      <c r="M138" s="652">
        <v>18.553000000000001</v>
      </c>
      <c r="N138" s="710">
        <v>25.690999999999999</v>
      </c>
      <c r="O138" s="652">
        <v>7.53</v>
      </c>
    </row>
    <row r="139" spans="11:15">
      <c r="K139" s="650">
        <v>32</v>
      </c>
      <c r="L139" s="651">
        <v>32</v>
      </c>
      <c r="M139" s="652">
        <v>17.769714355714285</v>
      </c>
      <c r="N139" s="710">
        <v>27.630000251428573</v>
      </c>
      <c r="O139" s="652">
        <v>6.4074286734285701</v>
      </c>
    </row>
    <row r="140" spans="11:15">
      <c r="L140" s="651">
        <v>33</v>
      </c>
      <c r="M140" s="652">
        <v>14.782857348571428</v>
      </c>
      <c r="N140" s="710">
        <v>23.78</v>
      </c>
      <c r="O140" s="652">
        <v>4.9400000000000004</v>
      </c>
    </row>
    <row r="141" spans="11:15">
      <c r="L141" s="651">
        <v>34</v>
      </c>
      <c r="M141" s="652">
        <v>15.984000069999999</v>
      </c>
      <c r="N141" s="710">
        <v>23.527999878571428</v>
      </c>
      <c r="O141" s="652">
        <v>4.6688571658571432</v>
      </c>
    </row>
    <row r="142" spans="11:15">
      <c r="L142" s="651">
        <v>35</v>
      </c>
      <c r="M142" s="652">
        <v>15.55</v>
      </c>
      <c r="N142" s="710">
        <v>23.29</v>
      </c>
      <c r="O142" s="652">
        <v>4.5999999999999996</v>
      </c>
    </row>
    <row r="143" spans="11:15">
      <c r="K143" s="650">
        <v>36</v>
      </c>
      <c r="L143" s="651">
        <v>36</v>
      </c>
      <c r="M143" s="652">
        <v>15.042857142857143</v>
      </c>
      <c r="N143" s="652">
        <v>23.007142857142856</v>
      </c>
      <c r="O143" s="652">
        <v>3.9657142857142857</v>
      </c>
    </row>
    <row r="144" spans="11:15">
      <c r="L144" s="651">
        <v>37</v>
      </c>
      <c r="M144" s="652">
        <v>13.386857033</v>
      </c>
      <c r="N144" s="652">
        <v>23.173571724285711</v>
      </c>
      <c r="O144" s="652">
        <v>3.5334285327142858</v>
      </c>
    </row>
    <row r="145" spans="11:15">
      <c r="L145" s="651">
        <v>38</v>
      </c>
      <c r="M145" s="652">
        <v>12.963714189999999</v>
      </c>
      <c r="N145" s="652">
        <v>26.454000201428567</v>
      </c>
      <c r="O145" s="652">
        <v>6.4914285118571433</v>
      </c>
    </row>
    <row r="146" spans="11:15">
      <c r="L146" s="651">
        <v>39</v>
      </c>
      <c r="M146" s="652">
        <v>9.4700000000000006</v>
      </c>
      <c r="N146" s="652">
        <v>23.7</v>
      </c>
      <c r="O146" s="652">
        <v>4.9000000000000004</v>
      </c>
    </row>
    <row r="147" spans="11:15">
      <c r="K147" s="650">
        <v>40</v>
      </c>
      <c r="L147" s="651">
        <v>40</v>
      </c>
      <c r="M147" s="652">
        <v>9.6714286802857146</v>
      </c>
      <c r="N147" s="847">
        <v>23.695143017142858</v>
      </c>
      <c r="O147" s="652">
        <v>4.898285797571428</v>
      </c>
    </row>
    <row r="148" spans="11:15">
      <c r="L148" s="651">
        <v>41</v>
      </c>
      <c r="M148" s="652">
        <v>13.23900018419533</v>
      </c>
      <c r="N148" s="847">
        <v>28.113285882132363</v>
      </c>
      <c r="O148" s="652">
        <v>8.3430000032697169</v>
      </c>
    </row>
    <row r="149" spans="11:15">
      <c r="L149" s="651">
        <v>42</v>
      </c>
      <c r="M149" s="652">
        <v>13.085142816816015</v>
      </c>
      <c r="N149" s="847">
        <v>37.073285511561743</v>
      </c>
      <c r="O149" s="652">
        <v>7.2735712868826683</v>
      </c>
    </row>
    <row r="150" spans="11:15">
      <c r="L150" s="651">
        <v>43</v>
      </c>
      <c r="M150" s="652">
        <v>24.981571742466489</v>
      </c>
      <c r="N150" s="847">
        <v>70.535571507045162</v>
      </c>
      <c r="O150" s="652">
        <v>7.4324284962245324</v>
      </c>
    </row>
    <row r="151" spans="11:15">
      <c r="K151" s="650">
        <v>44</v>
      </c>
      <c r="L151" s="651">
        <v>44</v>
      </c>
      <c r="M151" s="652">
        <v>20.55814279714286</v>
      </c>
      <c r="N151" s="847">
        <v>55.183714184285712</v>
      </c>
      <c r="O151" s="652">
        <v>15.801856994857145</v>
      </c>
    </row>
    <row r="152" spans="11:15">
      <c r="L152" s="651">
        <v>45</v>
      </c>
      <c r="M152" s="652">
        <v>26.170000077142856</v>
      </c>
      <c r="N152" s="652">
        <v>60.445714132857141</v>
      </c>
      <c r="O152" s="652">
        <v>26.432857787142858</v>
      </c>
    </row>
    <row r="153" spans="11:15">
      <c r="L153" s="651">
        <v>46</v>
      </c>
      <c r="M153" s="652">
        <v>19.728571428571428</v>
      </c>
      <c r="N153" s="652">
        <v>57.005714285714291</v>
      </c>
      <c r="O153" s="652">
        <v>53.502857142857145</v>
      </c>
    </row>
    <row r="154" spans="11:15">
      <c r="L154" s="651">
        <v>47</v>
      </c>
      <c r="M154" s="652">
        <v>39.656714302857139</v>
      </c>
      <c r="N154" s="652">
        <v>103.00771440714287</v>
      </c>
      <c r="O154" s="652">
        <v>53.459142955714292</v>
      </c>
    </row>
    <row r="155" spans="11:15">
      <c r="K155" s="650">
        <v>48</v>
      </c>
      <c r="L155" s="651">
        <v>48</v>
      </c>
      <c r="M155" s="652">
        <v>39.656714302857139</v>
      </c>
      <c r="N155" s="652">
        <v>99.828000734285709</v>
      </c>
      <c r="O155" s="652">
        <v>45.539571760000008</v>
      </c>
    </row>
    <row r="157" spans="11:15">
      <c r="M157" s="650" t="s">
        <v>295</v>
      </c>
      <c r="N157" s="650" t="s">
        <v>296</v>
      </c>
      <c r="O157" s="650" t="s">
        <v>297</v>
      </c>
    </row>
  </sheetData>
  <mergeCells count="2">
    <mergeCell ref="A3:G3"/>
    <mergeCell ref="A35:G35"/>
  </mergeCells>
  <pageMargins left="0.7" right="0.7" top="0.86956521739130432" bottom="0.61458333333333337" header="0.3" footer="0.3"/>
  <pageSetup orientation="portrait" r:id="rId1"/>
  <headerFooter>
    <oddHeader>&amp;R&amp;7Informe de la Operación Mensual - Noviembre 2018
INFSGI-MES-11-2018
10/12/2018
Versión: 01</oddHeader>
    <oddFooter>&amp;L&amp;7COES, 2018&amp;C12&amp;R&amp;7Dirección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55641-C442-4E50-88E6-5F8E1AE35713}">
  <sheetPr>
    <tabColor theme="4"/>
  </sheetPr>
  <dimension ref="A1:AF157"/>
  <sheetViews>
    <sheetView showGridLines="0" view="pageBreakPreview" zoomScale="130" zoomScaleNormal="100" zoomScaleSheetLayoutView="130" zoomScalePageLayoutView="130" workbookViewId="0">
      <selection activeCell="N24" sqref="N24"/>
    </sheetView>
  </sheetViews>
  <sheetFormatPr defaultColWidth="9.33203125" defaultRowHeight="11.25"/>
  <cols>
    <col min="1" max="9" width="9.33203125" style="3"/>
    <col min="10" max="11" width="9.33203125" style="3" customWidth="1"/>
    <col min="12" max="12" width="9.33203125" style="3"/>
    <col min="13" max="16" width="9.33203125" style="650"/>
    <col min="17" max="18" width="9.5" style="650" bestFit="1" customWidth="1"/>
    <col min="19" max="20" width="9.6640625" style="650" bestFit="1" customWidth="1"/>
    <col min="21" max="23" width="9.5" style="650" bestFit="1" customWidth="1"/>
    <col min="24" max="24" width="9.6640625" style="650" bestFit="1" customWidth="1"/>
    <col min="25" max="25" width="9.5" style="650" bestFit="1" customWidth="1"/>
    <col min="26" max="26" width="9.33203125" style="625"/>
    <col min="27" max="30" width="9.33203125" style="450"/>
    <col min="31" max="32" width="9.33203125" style="422"/>
    <col min="33" max="16384" width="9.33203125" style="3"/>
  </cols>
  <sheetData>
    <row r="1" spans="1:25" ht="11.25" customHeight="1">
      <c r="A1" s="160"/>
      <c r="B1" s="160"/>
      <c r="C1" s="160"/>
      <c r="D1" s="160"/>
      <c r="E1" s="160"/>
      <c r="F1" s="160"/>
      <c r="G1" s="160"/>
      <c r="H1" s="160"/>
      <c r="I1" s="160"/>
      <c r="J1" s="160"/>
      <c r="K1" s="160"/>
      <c r="L1" s="160"/>
    </row>
    <row r="2" spans="1:25" ht="11.25" customHeight="1">
      <c r="A2" s="451"/>
      <c r="B2" s="452"/>
      <c r="C2" s="452"/>
      <c r="D2" s="452"/>
      <c r="E2" s="452"/>
      <c r="F2" s="452"/>
      <c r="G2" s="216"/>
      <c r="H2" s="216"/>
      <c r="I2" s="191"/>
      <c r="J2" s="160"/>
      <c r="K2" s="160"/>
      <c r="L2" s="160"/>
    </row>
    <row r="3" spans="1:25" ht="11.25" customHeight="1">
      <c r="A3" s="191"/>
      <c r="B3" s="191"/>
      <c r="C3" s="191"/>
      <c r="D3" s="191"/>
      <c r="E3" s="191"/>
      <c r="F3" s="191"/>
      <c r="G3" s="159"/>
      <c r="H3" s="159"/>
      <c r="I3" s="159"/>
      <c r="J3" s="171"/>
      <c r="K3" s="171"/>
      <c r="L3" s="171"/>
      <c r="O3" s="650" t="s">
        <v>294</v>
      </c>
      <c r="P3" s="651"/>
      <c r="Q3" s="650" t="s">
        <v>298</v>
      </c>
      <c r="R3" s="650" t="s">
        <v>299</v>
      </c>
      <c r="S3" s="650" t="s">
        <v>300</v>
      </c>
      <c r="T3" s="650" t="s">
        <v>301</v>
      </c>
      <c r="U3" s="650" t="s">
        <v>302</v>
      </c>
      <c r="V3" s="650" t="s">
        <v>303</v>
      </c>
      <c r="W3" s="650" t="s">
        <v>304</v>
      </c>
      <c r="X3" s="650" t="s">
        <v>305</v>
      </c>
      <c r="Y3" s="650" t="s">
        <v>306</v>
      </c>
    </row>
    <row r="4" spans="1:25" ht="11.25" customHeight="1">
      <c r="A4" s="191"/>
      <c r="B4" s="191"/>
      <c r="C4" s="191"/>
      <c r="D4" s="191"/>
      <c r="E4" s="191"/>
      <c r="F4" s="191"/>
      <c r="G4" s="159"/>
      <c r="H4" s="159"/>
      <c r="I4" s="159"/>
      <c r="J4" s="171"/>
      <c r="K4" s="171"/>
      <c r="L4" s="171"/>
      <c r="N4" s="650">
        <v>2016</v>
      </c>
      <c r="O4" s="650">
        <v>1</v>
      </c>
      <c r="P4" s="651">
        <v>1</v>
      </c>
      <c r="Q4" s="652">
        <v>12.12</v>
      </c>
      <c r="R4" s="652">
        <v>8.33</v>
      </c>
      <c r="S4" s="652">
        <v>165.03200000000001</v>
      </c>
      <c r="T4" s="652">
        <v>95.83</v>
      </c>
      <c r="U4" s="652">
        <v>18.5</v>
      </c>
      <c r="V4" s="652">
        <v>10.01</v>
      </c>
      <c r="W4" s="652">
        <v>1.23</v>
      </c>
      <c r="X4" s="652">
        <v>109.19</v>
      </c>
      <c r="Y4" s="652">
        <v>37.270000000000003</v>
      </c>
    </row>
    <row r="5" spans="1:25" ht="11.25" customHeight="1">
      <c r="A5" s="453"/>
      <c r="B5" s="453"/>
      <c r="C5" s="453"/>
      <c r="D5" s="453"/>
      <c r="E5" s="453"/>
      <c r="F5" s="453"/>
      <c r="G5" s="453"/>
      <c r="H5" s="453"/>
      <c r="I5" s="453"/>
      <c r="J5" s="31"/>
      <c r="K5" s="31"/>
      <c r="L5" s="152"/>
      <c r="P5" s="651">
        <v>2</v>
      </c>
      <c r="Q5" s="652">
        <v>10.45</v>
      </c>
      <c r="R5" s="652">
        <v>5.38</v>
      </c>
      <c r="S5" s="652">
        <v>137.04</v>
      </c>
      <c r="T5" s="652">
        <v>78.260000000000005</v>
      </c>
      <c r="U5" s="652">
        <v>13.1</v>
      </c>
      <c r="V5" s="652">
        <v>10</v>
      </c>
      <c r="W5" s="652">
        <v>1.18</v>
      </c>
      <c r="X5" s="652">
        <v>177.91</v>
      </c>
      <c r="Y5" s="652">
        <v>53.34</v>
      </c>
    </row>
    <row r="6" spans="1:25" ht="11.25" customHeight="1">
      <c r="A6" s="191"/>
      <c r="B6" s="454"/>
      <c r="C6" s="455"/>
      <c r="D6" s="456"/>
      <c r="E6" s="456"/>
      <c r="F6" s="457"/>
      <c r="G6" s="458"/>
      <c r="H6" s="458"/>
      <c r="I6" s="231"/>
      <c r="J6" s="31"/>
      <c r="K6" s="31"/>
      <c r="L6" s="26"/>
      <c r="P6" s="651">
        <v>3</v>
      </c>
      <c r="Q6" s="652">
        <v>10.396000000000001</v>
      </c>
      <c r="R6" s="652">
        <v>5.29</v>
      </c>
      <c r="S6" s="652">
        <v>102.45</v>
      </c>
      <c r="T6" s="652">
        <v>101.264</v>
      </c>
      <c r="U6" s="652">
        <v>15.26</v>
      </c>
      <c r="V6" s="652">
        <v>10.01</v>
      </c>
      <c r="W6" s="652">
        <v>1.2529999999999999</v>
      </c>
      <c r="X6" s="652">
        <v>248.28</v>
      </c>
      <c r="Y6" s="652">
        <v>76.69</v>
      </c>
    </row>
    <row r="7" spans="1:25" ht="11.25" customHeight="1">
      <c r="A7" s="191"/>
      <c r="B7" s="232"/>
      <c r="C7" s="232"/>
      <c r="D7" s="233"/>
      <c r="E7" s="233"/>
      <c r="F7" s="457"/>
      <c r="G7" s="458"/>
      <c r="H7" s="458"/>
      <c r="I7" s="231"/>
      <c r="J7" s="32"/>
      <c r="K7" s="32"/>
      <c r="L7" s="29"/>
      <c r="O7" s="650">
        <v>4</v>
      </c>
      <c r="P7" s="651">
        <v>4</v>
      </c>
      <c r="Q7" s="652">
        <v>10.32</v>
      </c>
      <c r="R7" s="652">
        <v>6.0640000000000001</v>
      </c>
      <c r="S7" s="652">
        <v>93.71</v>
      </c>
      <c r="T7" s="652">
        <v>79.73</v>
      </c>
      <c r="U7" s="652">
        <v>12.66</v>
      </c>
      <c r="V7" s="652">
        <v>10.01</v>
      </c>
      <c r="W7" s="652">
        <v>1.22</v>
      </c>
      <c r="X7" s="652">
        <v>142.55000000000001</v>
      </c>
      <c r="Y7" s="652">
        <v>40.92</v>
      </c>
    </row>
    <row r="8" spans="1:25" ht="11.25" customHeight="1">
      <c r="A8" s="191"/>
      <c r="B8" s="234"/>
      <c r="C8" s="173"/>
      <c r="D8" s="185"/>
      <c r="E8" s="185"/>
      <c r="F8" s="457"/>
      <c r="G8" s="458"/>
      <c r="H8" s="458"/>
      <c r="I8" s="231"/>
      <c r="J8" s="30"/>
      <c r="K8" s="30"/>
      <c r="L8" s="31"/>
      <c r="P8" s="651">
        <v>5</v>
      </c>
      <c r="Q8" s="652">
        <v>14.34</v>
      </c>
      <c r="R8" s="652">
        <v>9.59</v>
      </c>
      <c r="S8" s="652">
        <v>142.55000000000001</v>
      </c>
      <c r="T8" s="652">
        <v>128.66</v>
      </c>
      <c r="U8" s="652">
        <v>24.24</v>
      </c>
      <c r="V8" s="652">
        <v>10.01</v>
      </c>
      <c r="W8" s="652">
        <v>1.17</v>
      </c>
      <c r="X8" s="652">
        <v>251.59399999999999</v>
      </c>
      <c r="Y8" s="652">
        <v>58.97</v>
      </c>
    </row>
    <row r="9" spans="1:25" ht="11.25" customHeight="1">
      <c r="A9" s="191"/>
      <c r="B9" s="234"/>
      <c r="C9" s="173"/>
      <c r="D9" s="185"/>
      <c r="E9" s="185"/>
      <c r="F9" s="457"/>
      <c r="G9" s="458"/>
      <c r="H9" s="458"/>
      <c r="I9" s="231"/>
      <c r="J9" s="32"/>
      <c r="K9" s="33"/>
      <c r="L9" s="34"/>
      <c r="P9" s="651">
        <v>6</v>
      </c>
      <c r="Q9" s="652">
        <v>14.98</v>
      </c>
      <c r="R9" s="652">
        <v>12.82</v>
      </c>
      <c r="S9" s="652">
        <v>223.15</v>
      </c>
      <c r="T9" s="652">
        <v>174.87</v>
      </c>
      <c r="U9" s="652">
        <v>35.18</v>
      </c>
      <c r="V9" s="652">
        <v>9.01</v>
      </c>
      <c r="W9" s="652">
        <v>0.82</v>
      </c>
      <c r="X9" s="652">
        <v>388.05428210000002</v>
      </c>
      <c r="Y9" s="652">
        <v>80.41</v>
      </c>
    </row>
    <row r="10" spans="1:25" ht="11.25" customHeight="1">
      <c r="A10" s="191"/>
      <c r="B10" s="234"/>
      <c r="C10" s="173"/>
      <c r="D10" s="185"/>
      <c r="E10" s="185"/>
      <c r="F10" s="457"/>
      <c r="G10" s="458"/>
      <c r="H10" s="458"/>
      <c r="I10" s="231"/>
      <c r="J10" s="32"/>
      <c r="K10" s="32"/>
      <c r="L10" s="29"/>
      <c r="P10" s="651">
        <v>7</v>
      </c>
      <c r="Q10" s="652">
        <v>15.86</v>
      </c>
      <c r="R10" s="652">
        <v>12.43</v>
      </c>
      <c r="S10" s="652">
        <v>223.86</v>
      </c>
      <c r="T10" s="652">
        <v>126.56</v>
      </c>
      <c r="U10" s="652">
        <v>25.04</v>
      </c>
      <c r="V10" s="652">
        <v>9.01</v>
      </c>
      <c r="W10" s="652">
        <v>1.59</v>
      </c>
      <c r="X10" s="652">
        <v>283.21000240000001</v>
      </c>
      <c r="Y10" s="652">
        <v>53.36</v>
      </c>
    </row>
    <row r="11" spans="1:25" ht="11.25" customHeight="1">
      <c r="A11" s="191"/>
      <c r="B11" s="185"/>
      <c r="C11" s="173"/>
      <c r="D11" s="185"/>
      <c r="E11" s="185"/>
      <c r="F11" s="457"/>
      <c r="G11" s="458"/>
      <c r="H11" s="458"/>
      <c r="I11" s="231"/>
      <c r="J11" s="32"/>
      <c r="K11" s="32"/>
      <c r="L11" s="29"/>
      <c r="O11" s="650">
        <v>8</v>
      </c>
      <c r="P11" s="651">
        <v>8</v>
      </c>
      <c r="Q11" s="652">
        <v>22.12</v>
      </c>
      <c r="R11" s="652">
        <v>19.3</v>
      </c>
      <c r="S11" s="652">
        <v>297.45999999999998</v>
      </c>
      <c r="T11" s="652">
        <v>188.83</v>
      </c>
      <c r="U11" s="652">
        <v>26.72</v>
      </c>
      <c r="V11" s="652">
        <v>18.309999999999999</v>
      </c>
      <c r="W11" s="652">
        <v>14.62</v>
      </c>
      <c r="X11" s="652">
        <v>414.29357470000002</v>
      </c>
      <c r="Y11" s="652">
        <v>65.55</v>
      </c>
    </row>
    <row r="12" spans="1:25" ht="11.25" customHeight="1">
      <c r="A12" s="191"/>
      <c r="B12" s="185"/>
      <c r="C12" s="173"/>
      <c r="D12" s="185"/>
      <c r="E12" s="185"/>
      <c r="F12" s="457"/>
      <c r="G12" s="458"/>
      <c r="H12" s="458"/>
      <c r="I12" s="231"/>
      <c r="J12" s="32"/>
      <c r="K12" s="32"/>
      <c r="L12" s="29"/>
      <c r="P12" s="651">
        <v>9</v>
      </c>
      <c r="Q12" s="652">
        <v>31.986428669999999</v>
      </c>
      <c r="R12" s="652">
        <v>19.514333090000001</v>
      </c>
      <c r="S12" s="652">
        <v>326.48699649999998</v>
      </c>
      <c r="T12" s="652">
        <v>170.33500290000001</v>
      </c>
      <c r="U12" s="652">
        <v>30.940000529999999</v>
      </c>
      <c r="V12" s="652">
        <v>16.54985727582655</v>
      </c>
      <c r="W12" s="652">
        <v>7.4597144130000004</v>
      </c>
      <c r="X12" s="652">
        <v>382.60643219999997</v>
      </c>
      <c r="Y12" s="652">
        <v>72.96314185</v>
      </c>
    </row>
    <row r="13" spans="1:25" ht="11.25" customHeight="1">
      <c r="A13" s="191"/>
      <c r="B13" s="185"/>
      <c r="C13" s="173"/>
      <c r="D13" s="185"/>
      <c r="E13" s="185"/>
      <c r="F13" s="457"/>
      <c r="G13" s="458"/>
      <c r="H13" s="458"/>
      <c r="I13" s="231"/>
      <c r="J13" s="30"/>
      <c r="K13" s="30"/>
      <c r="L13" s="31"/>
      <c r="P13" s="651">
        <v>10</v>
      </c>
      <c r="Q13" s="652">
        <v>21.817856924874398</v>
      </c>
      <c r="R13" s="652">
        <v>20.1870002746582</v>
      </c>
      <c r="S13" s="652">
        <v>281.91442869999997</v>
      </c>
      <c r="T13" s="652">
        <v>164.05856977190246</v>
      </c>
      <c r="U13" s="652">
        <v>30.751428604125927</v>
      </c>
      <c r="V13" s="652">
        <v>9.5257144655499921</v>
      </c>
      <c r="W13" s="652">
        <v>2.1815714495522598</v>
      </c>
      <c r="X13" s="652">
        <v>245.78571646554084</v>
      </c>
      <c r="Y13" s="652">
        <v>47.002858298165428</v>
      </c>
    </row>
    <row r="14" spans="1:25" ht="11.25" customHeight="1">
      <c r="A14" s="191"/>
      <c r="B14" s="185"/>
      <c r="C14" s="173"/>
      <c r="D14" s="185"/>
      <c r="E14" s="185"/>
      <c r="F14" s="457"/>
      <c r="G14" s="458"/>
      <c r="H14" s="458"/>
      <c r="I14" s="231"/>
      <c r="J14" s="32"/>
      <c r="K14" s="33"/>
      <c r="L14" s="34"/>
      <c r="P14" s="651">
        <v>11</v>
      </c>
      <c r="Q14" s="652">
        <v>21.645000185285259</v>
      </c>
      <c r="R14" s="652">
        <v>18.452999932425314</v>
      </c>
      <c r="S14" s="652">
        <v>302.97000000000003</v>
      </c>
      <c r="T14" s="652">
        <v>146.11571393694155</v>
      </c>
      <c r="U14" s="652">
        <v>26.230000359671411</v>
      </c>
      <c r="V14" s="652">
        <v>10.001428604125973</v>
      </c>
      <c r="W14" s="652">
        <v>1.7041428429739771</v>
      </c>
      <c r="X14" s="652">
        <v>239.62</v>
      </c>
      <c r="Y14" s="652">
        <v>42.29</v>
      </c>
    </row>
    <row r="15" spans="1:25" ht="11.25" customHeight="1">
      <c r="A15" s="191"/>
      <c r="B15" s="185"/>
      <c r="C15" s="173"/>
      <c r="D15" s="185"/>
      <c r="E15" s="185"/>
      <c r="F15" s="457"/>
      <c r="G15" s="458"/>
      <c r="H15" s="458"/>
      <c r="I15" s="231"/>
      <c r="J15" s="32"/>
      <c r="K15" s="33"/>
      <c r="L15" s="29"/>
      <c r="O15" s="650">
        <v>12</v>
      </c>
      <c r="P15" s="651">
        <v>12</v>
      </c>
      <c r="Q15" s="652">
        <v>15.247000013078916</v>
      </c>
      <c r="R15" s="652">
        <v>12.7100000381469</v>
      </c>
      <c r="S15" s="652">
        <v>179.33771623883899</v>
      </c>
      <c r="T15" s="652">
        <v>114.18428584507485</v>
      </c>
      <c r="U15" s="652">
        <v>18.61999988555905</v>
      </c>
      <c r="V15" s="652">
        <v>9.9999999999999964</v>
      </c>
      <c r="W15" s="652">
        <v>1.2444285835538544</v>
      </c>
      <c r="X15" s="652">
        <v>150.27357046944684</v>
      </c>
      <c r="Y15" s="652">
        <v>24.915714263915959</v>
      </c>
    </row>
    <row r="16" spans="1:25" ht="11.25" customHeight="1">
      <c r="A16" s="191"/>
      <c r="B16" s="185"/>
      <c r="C16" s="173"/>
      <c r="D16" s="185"/>
      <c r="E16" s="185"/>
      <c r="F16" s="457"/>
      <c r="G16" s="458"/>
      <c r="H16" s="458"/>
      <c r="I16" s="231"/>
      <c r="J16" s="32"/>
      <c r="K16" s="33"/>
      <c r="L16" s="29"/>
      <c r="P16" s="651">
        <v>13</v>
      </c>
      <c r="Q16" s="652">
        <v>17.322999954223601</v>
      </c>
      <c r="R16" s="652">
        <v>15.171999931335399</v>
      </c>
      <c r="S16" s="652">
        <v>130.67500305175699</v>
      </c>
      <c r="T16" s="652">
        <v>89.040000915527301</v>
      </c>
      <c r="U16" s="652">
        <v>15.310000419616699</v>
      </c>
      <c r="V16" s="652">
        <v>10</v>
      </c>
      <c r="W16" s="652">
        <v>1.0199999809265099</v>
      </c>
      <c r="X16" s="652">
        <v>116.33999633789</v>
      </c>
      <c r="Y16" s="652">
        <v>24.159999847412099</v>
      </c>
    </row>
    <row r="17" spans="1:25" ht="11.25" customHeight="1">
      <c r="A17" s="191"/>
      <c r="B17" s="185"/>
      <c r="C17" s="173"/>
      <c r="D17" s="185"/>
      <c r="E17" s="185"/>
      <c r="F17" s="457"/>
      <c r="G17" s="458"/>
      <c r="H17" s="458"/>
      <c r="I17" s="231"/>
      <c r="J17" s="32"/>
      <c r="K17" s="33"/>
      <c r="L17" s="29"/>
      <c r="P17" s="651">
        <v>14</v>
      </c>
      <c r="Q17" s="652">
        <v>14.828142711094401</v>
      </c>
      <c r="R17" s="652">
        <v>13.217000007629398</v>
      </c>
      <c r="S17" s="652">
        <v>121.81457192557171</v>
      </c>
      <c r="T17" s="652">
        <v>78.037142072405103</v>
      </c>
      <c r="U17" s="652">
        <v>14.082857131957956</v>
      </c>
      <c r="V17" s="652">
        <v>10.001428604125973</v>
      </c>
      <c r="W17" s="652">
        <v>1.3691428899764975</v>
      </c>
      <c r="X17" s="652">
        <v>126.18428475516127</v>
      </c>
      <c r="Y17" s="652">
        <v>22.646999904087572</v>
      </c>
    </row>
    <row r="18" spans="1:25" ht="11.25" customHeight="1">
      <c r="A18" s="965" t="s">
        <v>553</v>
      </c>
      <c r="B18" s="965"/>
      <c r="C18" s="965"/>
      <c r="D18" s="965"/>
      <c r="E18" s="965"/>
      <c r="F18" s="965"/>
      <c r="G18" s="965"/>
      <c r="H18" s="965"/>
      <c r="I18" s="965"/>
      <c r="J18" s="965"/>
      <c r="K18" s="965"/>
      <c r="L18" s="965"/>
      <c r="P18" s="651">
        <v>15</v>
      </c>
      <c r="Q18" s="652">
        <v>15.017142977033298</v>
      </c>
      <c r="R18" s="652">
        <v>11.291000366210898</v>
      </c>
      <c r="S18" s="652">
        <v>184.69442967006074</v>
      </c>
      <c r="T18" s="652">
        <v>74.048570905412902</v>
      </c>
      <c r="U18" s="652">
        <v>17.312857082911869</v>
      </c>
      <c r="V18" s="652">
        <v>10.005714416503881</v>
      </c>
      <c r="W18" s="652">
        <v>1.6558571543012313</v>
      </c>
      <c r="X18" s="652">
        <v>140.54571315220355</v>
      </c>
      <c r="Y18" s="652">
        <v>22.742571422031897</v>
      </c>
    </row>
    <row r="19" spans="1:25" ht="11.25" customHeight="1">
      <c r="A19" s="235"/>
      <c r="B19" s="185"/>
      <c r="C19" s="173"/>
      <c r="D19" s="185"/>
      <c r="E19" s="185"/>
      <c r="F19" s="229"/>
      <c r="G19" s="230"/>
      <c r="H19" s="230"/>
      <c r="I19" s="231"/>
      <c r="J19" s="32"/>
      <c r="K19" s="33"/>
      <c r="L19" s="29"/>
      <c r="O19" s="650">
        <v>16</v>
      </c>
      <c r="P19" s="651">
        <v>16</v>
      </c>
      <c r="Q19" s="652">
        <v>13.98</v>
      </c>
      <c r="R19" s="652">
        <v>11.63</v>
      </c>
      <c r="S19" s="652">
        <v>164.52</v>
      </c>
      <c r="T19" s="652">
        <v>81.069999999999993</v>
      </c>
      <c r="U19" s="652">
        <v>21.07</v>
      </c>
      <c r="V19" s="652">
        <v>10.01</v>
      </c>
      <c r="W19" s="652">
        <v>1.27</v>
      </c>
      <c r="X19" s="652">
        <v>141.29</v>
      </c>
      <c r="Y19" s="652">
        <v>23.21</v>
      </c>
    </row>
    <row r="20" spans="1:25" ht="11.25" customHeight="1">
      <c r="A20" s="153"/>
      <c r="B20" s="185"/>
      <c r="C20" s="173"/>
      <c r="D20" s="185"/>
      <c r="E20" s="185"/>
      <c r="F20" s="229"/>
      <c r="G20" s="230"/>
      <c r="H20" s="230"/>
      <c r="I20" s="231"/>
      <c r="J20" s="32"/>
      <c r="K20" s="33"/>
      <c r="L20" s="29"/>
      <c r="P20" s="651">
        <v>17</v>
      </c>
      <c r="Q20" s="652">
        <v>12.944285669999999</v>
      </c>
      <c r="R20" s="652">
        <v>10.010000228881799</v>
      </c>
      <c r="S20" s="652">
        <v>152.88357325962556</v>
      </c>
      <c r="T20" s="652">
        <v>64.311428070000005</v>
      </c>
      <c r="U20" s="652">
        <v>16.638571469999999</v>
      </c>
      <c r="V20" s="652">
        <v>10.004285812377887</v>
      </c>
      <c r="W20" s="652">
        <v>1.7342857122421229</v>
      </c>
      <c r="X20" s="652">
        <v>105.73500061035119</v>
      </c>
      <c r="Y20" s="652">
        <v>19.724285806928286</v>
      </c>
    </row>
    <row r="21" spans="1:25" ht="11.25" customHeight="1">
      <c r="A21" s="153"/>
      <c r="B21" s="185"/>
      <c r="C21" s="173"/>
      <c r="D21" s="185"/>
      <c r="E21" s="185"/>
      <c r="F21" s="229"/>
      <c r="G21" s="230"/>
      <c r="H21" s="230"/>
      <c r="I21" s="231"/>
      <c r="J21" s="32"/>
      <c r="K21" s="38"/>
      <c r="L21" s="39"/>
      <c r="P21" s="651">
        <v>18</v>
      </c>
      <c r="Q21" s="652">
        <v>10.727142742701899</v>
      </c>
      <c r="R21" s="652">
        <v>6.3112858363560251</v>
      </c>
      <c r="S21" s="652">
        <v>98.225285121372636</v>
      </c>
      <c r="T21" s="652">
        <v>46.242857796805197</v>
      </c>
      <c r="U21" s="652">
        <v>10.637142998831566</v>
      </c>
      <c r="V21" s="652">
        <v>10.007143020629858</v>
      </c>
      <c r="W21" s="652">
        <v>1.4345714194433998</v>
      </c>
      <c r="X21" s="652">
        <v>72.620000566754968</v>
      </c>
      <c r="Y21" s="652">
        <v>14.075714383806471</v>
      </c>
    </row>
    <row r="22" spans="1:25" ht="11.25" customHeight="1">
      <c r="A22" s="158"/>
      <c r="B22" s="185"/>
      <c r="C22" s="173"/>
      <c r="D22" s="185"/>
      <c r="E22" s="185"/>
      <c r="F22" s="229"/>
      <c r="G22" s="230"/>
      <c r="H22" s="230"/>
      <c r="I22" s="231"/>
      <c r="J22" s="32"/>
      <c r="K22" s="33"/>
      <c r="L22" s="29"/>
      <c r="P22" s="651">
        <v>19</v>
      </c>
      <c r="Q22" s="652">
        <v>9.4342857088361427</v>
      </c>
      <c r="R22" s="652">
        <v>7.4910001754760689</v>
      </c>
      <c r="S22" s="652">
        <v>86.615142822265582</v>
      </c>
      <c r="T22" s="652">
        <v>41.954286302838973</v>
      </c>
      <c r="U22" s="652">
        <v>9.4342857088361427</v>
      </c>
      <c r="V22" s="652">
        <v>10.004285812377914</v>
      </c>
      <c r="W22" s="652">
        <v>1.3051428794860784</v>
      </c>
      <c r="X22" s="652">
        <v>60.497857775006928</v>
      </c>
      <c r="Y22" s="652">
        <v>12.797142846243686</v>
      </c>
    </row>
    <row r="23" spans="1:25" ht="11.25" customHeight="1">
      <c r="A23" s="158"/>
      <c r="B23" s="185"/>
      <c r="C23" s="173"/>
      <c r="D23" s="185"/>
      <c r="E23" s="185"/>
      <c r="F23" s="229"/>
      <c r="G23" s="230"/>
      <c r="H23" s="230"/>
      <c r="I23" s="231"/>
      <c r="J23" s="32"/>
      <c r="K23" s="33"/>
      <c r="L23" s="29"/>
      <c r="O23" s="650">
        <v>20</v>
      </c>
      <c r="P23" s="651">
        <v>20</v>
      </c>
      <c r="Q23" s="652">
        <v>9.1999999999999993</v>
      </c>
      <c r="R23" s="652">
        <v>6.8</v>
      </c>
      <c r="S23" s="652">
        <v>78.2</v>
      </c>
      <c r="T23" s="652">
        <v>39.6</v>
      </c>
      <c r="U23" s="652">
        <v>8.6</v>
      </c>
      <c r="V23" s="652">
        <v>10</v>
      </c>
      <c r="W23" s="652">
        <v>1.6</v>
      </c>
      <c r="X23" s="652">
        <v>56.6</v>
      </c>
      <c r="Y23" s="652">
        <v>12.9</v>
      </c>
    </row>
    <row r="24" spans="1:25" ht="11.25" customHeight="1">
      <c r="A24" s="158"/>
      <c r="B24" s="185"/>
      <c r="C24" s="173"/>
      <c r="D24" s="185"/>
      <c r="E24" s="185"/>
      <c r="F24" s="229"/>
      <c r="G24" s="230"/>
      <c r="H24" s="230"/>
      <c r="I24" s="231"/>
      <c r="J24" s="33"/>
      <c r="K24" s="33"/>
      <c r="L24" s="29"/>
      <c r="P24" s="651">
        <v>21</v>
      </c>
      <c r="Q24" s="652">
        <v>9.0128573008945967</v>
      </c>
      <c r="R24" s="652">
        <v>5.4099998474121005</v>
      </c>
      <c r="S24" s="652">
        <v>73.744141714913454</v>
      </c>
      <c r="T24" s="652">
        <v>44.79285812377924</v>
      </c>
      <c r="U24" s="652">
        <v>10.11999988555907</v>
      </c>
      <c r="V24" s="652">
        <v>10.011428560529414</v>
      </c>
      <c r="W24" s="652">
        <v>1.2349999972752113</v>
      </c>
      <c r="X24" s="652">
        <v>52.17071369716097</v>
      </c>
      <c r="Y24" s="652">
        <v>11.968571390424414</v>
      </c>
    </row>
    <row r="25" spans="1:25" ht="11.25" customHeight="1">
      <c r="A25" s="158"/>
      <c r="B25" s="185"/>
      <c r="C25" s="173"/>
      <c r="D25" s="185"/>
      <c r="E25" s="185"/>
      <c r="F25" s="229"/>
      <c r="G25" s="230"/>
      <c r="H25" s="230"/>
      <c r="I25" s="231"/>
      <c r="J25" s="32"/>
      <c r="K25" s="38"/>
      <c r="L25" s="39"/>
      <c r="P25" s="651">
        <v>22</v>
      </c>
      <c r="Q25" s="652">
        <v>7.95</v>
      </c>
      <c r="R25" s="652">
        <v>3.82</v>
      </c>
      <c r="S25" s="652">
        <v>66.739999999999995</v>
      </c>
      <c r="T25" s="652">
        <v>34.01</v>
      </c>
      <c r="U25" s="652">
        <v>8.15</v>
      </c>
      <c r="V25" s="652">
        <v>10.02</v>
      </c>
      <c r="W25" s="652">
        <v>1.52</v>
      </c>
      <c r="X25" s="652">
        <v>46.88</v>
      </c>
      <c r="Y25" s="652">
        <v>9.89</v>
      </c>
    </row>
    <row r="26" spans="1:25" ht="11.25" customHeight="1">
      <c r="A26" s="158"/>
      <c r="B26" s="185"/>
      <c r="C26" s="173"/>
      <c r="D26" s="185"/>
      <c r="E26" s="185"/>
      <c r="F26" s="159"/>
      <c r="G26" s="159"/>
      <c r="H26" s="159"/>
      <c r="I26" s="159"/>
      <c r="J26" s="30"/>
      <c r="K26" s="33"/>
      <c r="L26" s="29"/>
      <c r="P26" s="651">
        <v>23</v>
      </c>
      <c r="Q26" s="652">
        <v>7.6</v>
      </c>
      <c r="R26" s="652">
        <v>3.22</v>
      </c>
      <c r="S26" s="652">
        <v>59.4</v>
      </c>
      <c r="T26" s="652">
        <v>28.71</v>
      </c>
      <c r="U26" s="652">
        <v>7.74</v>
      </c>
      <c r="V26" s="652">
        <v>10</v>
      </c>
      <c r="W26" s="652">
        <v>1.55</v>
      </c>
      <c r="X26" s="652">
        <v>43.39</v>
      </c>
      <c r="Y26" s="652">
        <v>8.57</v>
      </c>
    </row>
    <row r="27" spans="1:25" ht="11.25" customHeight="1">
      <c r="A27" s="158"/>
      <c r="B27" s="185"/>
      <c r="C27" s="173"/>
      <c r="D27" s="185"/>
      <c r="E27" s="185"/>
      <c r="F27" s="159"/>
      <c r="G27" s="159"/>
      <c r="H27" s="159"/>
      <c r="I27" s="159"/>
      <c r="J27" s="30"/>
      <c r="K27" s="33"/>
      <c r="L27" s="29"/>
      <c r="O27" s="650">
        <v>24</v>
      </c>
      <c r="P27" s="651">
        <v>24</v>
      </c>
      <c r="Q27" s="652">
        <v>9.57</v>
      </c>
      <c r="R27" s="652">
        <v>3.42</v>
      </c>
      <c r="S27" s="652">
        <v>54.3</v>
      </c>
      <c r="T27" s="652">
        <v>30.83</v>
      </c>
      <c r="U27" s="652">
        <v>7.53</v>
      </c>
      <c r="V27" s="652">
        <v>10</v>
      </c>
      <c r="W27" s="652">
        <v>1.6</v>
      </c>
      <c r="X27" s="652">
        <v>40.28</v>
      </c>
      <c r="Y27" s="652">
        <v>9.6</v>
      </c>
    </row>
    <row r="28" spans="1:25" ht="11.25" customHeight="1">
      <c r="A28" s="157"/>
      <c r="B28" s="159"/>
      <c r="C28" s="159"/>
      <c r="D28" s="159"/>
      <c r="E28" s="159"/>
      <c r="F28" s="159"/>
      <c r="G28" s="159"/>
      <c r="H28" s="159"/>
      <c r="I28" s="159"/>
      <c r="J28" s="32"/>
      <c r="K28" s="33"/>
      <c r="L28" s="29"/>
      <c r="P28" s="651">
        <v>25</v>
      </c>
      <c r="Q28" s="652">
        <v>9.0548571179999993</v>
      </c>
      <c r="R28" s="652">
        <v>3.2130000590000001</v>
      </c>
      <c r="S28" s="652">
        <v>56.674428669999998</v>
      </c>
      <c r="T28" s="652">
        <v>25.690000260000001</v>
      </c>
      <c r="U28" s="652">
        <v>6.9342856409999998</v>
      </c>
      <c r="V28" s="652">
        <v>10.00571442</v>
      </c>
      <c r="W28" s="652">
        <v>1.254714302</v>
      </c>
      <c r="X28" s="652">
        <v>37.560714179999998</v>
      </c>
      <c r="Y28" s="652">
        <v>7.91285726</v>
      </c>
    </row>
    <row r="29" spans="1:25" ht="11.25" customHeight="1">
      <c r="A29" s="157"/>
      <c r="B29" s="159"/>
      <c r="C29" s="159"/>
      <c r="D29" s="159"/>
      <c r="E29" s="159"/>
      <c r="F29" s="159"/>
      <c r="G29" s="159"/>
      <c r="H29" s="159"/>
      <c r="I29" s="159"/>
      <c r="J29" s="32"/>
      <c r="K29" s="33"/>
      <c r="L29" s="29"/>
      <c r="P29" s="651">
        <v>26</v>
      </c>
      <c r="Q29" s="652">
        <v>8.8612857550000008</v>
      </c>
      <c r="R29" s="652">
        <v>3.5</v>
      </c>
      <c r="S29" s="652">
        <v>68.087428501674069</v>
      </c>
      <c r="T29" s="652">
        <v>30.317143300000001</v>
      </c>
      <c r="U29" s="652">
        <v>8.8971428190000008</v>
      </c>
      <c r="V29" s="652">
        <v>10</v>
      </c>
      <c r="W29" s="652">
        <v>1.4324285809999999</v>
      </c>
      <c r="X29" s="652">
        <v>37.759999409999999</v>
      </c>
      <c r="Y29" s="652">
        <v>8.911428656</v>
      </c>
    </row>
    <row r="30" spans="1:25" ht="11.25" customHeight="1">
      <c r="A30" s="157"/>
      <c r="B30" s="159"/>
      <c r="C30" s="159"/>
      <c r="D30" s="159"/>
      <c r="E30" s="159"/>
      <c r="F30" s="159"/>
      <c r="G30" s="159"/>
      <c r="H30" s="159"/>
      <c r="I30" s="159"/>
      <c r="J30" s="32"/>
      <c r="K30" s="33"/>
      <c r="L30" s="29"/>
      <c r="P30" s="651">
        <v>27</v>
      </c>
      <c r="Q30" s="652">
        <v>8.3185714990000008</v>
      </c>
      <c r="R30" s="652">
        <v>4.0900001530000001</v>
      </c>
      <c r="S30" s="652">
        <v>60.110428400000004</v>
      </c>
      <c r="T30" s="652">
        <v>28.581429350000001</v>
      </c>
      <c r="U30" s="652">
        <v>7.9442856649999998</v>
      </c>
      <c r="V30" s="652">
        <v>10.001428600000001</v>
      </c>
      <c r="W30" s="652">
        <v>1.455999987</v>
      </c>
      <c r="X30" s="652">
        <v>35.967143470000003</v>
      </c>
      <c r="Y30" s="652">
        <v>7.2057142259999996</v>
      </c>
    </row>
    <row r="31" spans="1:25" ht="11.25" customHeight="1">
      <c r="A31" s="157"/>
      <c r="B31" s="159"/>
      <c r="C31" s="159"/>
      <c r="D31" s="159"/>
      <c r="E31" s="159"/>
      <c r="F31" s="159"/>
      <c r="G31" s="159"/>
      <c r="H31" s="159"/>
      <c r="I31" s="159"/>
      <c r="J31" s="32"/>
      <c r="K31" s="33"/>
      <c r="L31" s="29"/>
      <c r="O31" s="650">
        <v>28</v>
      </c>
      <c r="P31" s="651">
        <v>28</v>
      </c>
      <c r="Q31" s="652">
        <v>7.789714268</v>
      </c>
      <c r="R31" s="652">
        <v>3.119999886</v>
      </c>
      <c r="S31" s="652">
        <v>60.986856189999997</v>
      </c>
      <c r="T31" s="652">
        <v>27.099999836512943</v>
      </c>
      <c r="U31" s="652">
        <v>7.4514284819999999</v>
      </c>
      <c r="V31" s="652">
        <v>10.0128573</v>
      </c>
      <c r="W31" s="652">
        <v>1.5508571609999999</v>
      </c>
      <c r="X31" s="652">
        <v>47.66357095</v>
      </c>
      <c r="Y31" s="652">
        <v>9.9999998639999994</v>
      </c>
    </row>
    <row r="32" spans="1:25" ht="11.25" customHeight="1">
      <c r="A32" s="157"/>
      <c r="B32" s="159"/>
      <c r="C32" s="159"/>
      <c r="D32" s="159"/>
      <c r="E32" s="159"/>
      <c r="F32" s="159"/>
      <c r="G32" s="159"/>
      <c r="H32" s="159"/>
      <c r="I32" s="159"/>
      <c r="J32" s="33"/>
      <c r="K32" s="33"/>
      <c r="L32" s="29"/>
      <c r="P32" s="651">
        <v>29</v>
      </c>
      <c r="Q32" s="652">
        <v>7.1615714349999999</v>
      </c>
      <c r="R32" s="652">
        <v>3.4249999519999998</v>
      </c>
      <c r="S32" s="652">
        <v>56.540714260000001</v>
      </c>
      <c r="T32" s="652">
        <v>23.477142610000001</v>
      </c>
      <c r="U32" s="652">
        <v>6.2828570089999998</v>
      </c>
      <c r="V32" s="652">
        <v>10.001428600000001</v>
      </c>
      <c r="W32" s="652">
        <v>2.1035714489999999</v>
      </c>
      <c r="X32" s="652">
        <v>44.25</v>
      </c>
      <c r="Y32" s="652">
        <v>6.7128572460000004</v>
      </c>
    </row>
    <row r="33" spans="1:25" ht="11.25" customHeight="1">
      <c r="A33" s="157"/>
      <c r="B33" s="159"/>
      <c r="C33" s="159"/>
      <c r="D33" s="159"/>
      <c r="E33" s="159"/>
      <c r="F33" s="159"/>
      <c r="G33" s="159"/>
      <c r="H33" s="159"/>
      <c r="I33" s="159"/>
      <c r="J33" s="32"/>
      <c r="K33" s="33"/>
      <c r="L33" s="29"/>
      <c r="P33" s="651">
        <v>30</v>
      </c>
      <c r="Q33" s="652">
        <v>6.6714285440000003</v>
      </c>
      <c r="R33" s="652">
        <v>2.8789999489999998</v>
      </c>
      <c r="S33" s="652">
        <v>65.491856709999993</v>
      </c>
      <c r="T33" s="652">
        <v>21.095714300000001</v>
      </c>
      <c r="U33" s="652">
        <v>5.8057142669999999</v>
      </c>
      <c r="V33" s="652">
        <v>10.01142883</v>
      </c>
      <c r="W33" s="652">
        <v>1.8491428750000001</v>
      </c>
      <c r="X33" s="652">
        <v>42.498571668352326</v>
      </c>
      <c r="Y33" s="652">
        <v>6.0797142300000004</v>
      </c>
    </row>
    <row r="34" spans="1:25" ht="11.25" customHeight="1">
      <c r="A34" s="157"/>
      <c r="B34" s="159"/>
      <c r="C34" s="159"/>
      <c r="D34" s="159"/>
      <c r="E34" s="159"/>
      <c r="F34" s="159"/>
      <c r="G34" s="159"/>
      <c r="H34" s="159"/>
      <c r="I34" s="159"/>
      <c r="J34" s="32"/>
      <c r="K34" s="43"/>
      <c r="L34" s="29"/>
      <c r="P34" s="651">
        <v>31</v>
      </c>
      <c r="Q34" s="652">
        <v>6.2387143543788328</v>
      </c>
      <c r="R34" s="652">
        <v>2.9382856232779297</v>
      </c>
      <c r="S34" s="652">
        <v>65.491856711251344</v>
      </c>
      <c r="T34" s="652">
        <v>20.037142889840243</v>
      </c>
      <c r="U34" s="652">
        <v>5.4814286231994549</v>
      </c>
      <c r="V34" s="652">
        <v>10.011428833007772</v>
      </c>
      <c r="W34" s="652">
        <v>1.8019999946866672</v>
      </c>
      <c r="X34" s="652">
        <v>39.98428617204933</v>
      </c>
      <c r="Y34" s="652">
        <v>4.9059999329703157</v>
      </c>
    </row>
    <row r="35" spans="1:25" ht="11.25" customHeight="1">
      <c r="A35" s="157"/>
      <c r="B35" s="159"/>
      <c r="C35" s="159"/>
      <c r="D35" s="159"/>
      <c r="E35" s="159"/>
      <c r="F35" s="159"/>
      <c r="G35" s="159"/>
      <c r="H35" s="159"/>
      <c r="I35" s="159"/>
      <c r="J35" s="32"/>
      <c r="K35" s="43"/>
      <c r="L35" s="48"/>
      <c r="O35" s="650">
        <v>32</v>
      </c>
      <c r="P35" s="651">
        <v>32</v>
      </c>
      <c r="Q35" s="652">
        <v>6.1697142459999998</v>
      </c>
      <c r="R35" s="652">
        <v>3.2030000689999998</v>
      </c>
      <c r="S35" s="652">
        <v>49.942714418571427</v>
      </c>
      <c r="T35" s="652">
        <v>23.275714059999999</v>
      </c>
      <c r="U35" s="652">
        <v>5.8257142479999997</v>
      </c>
      <c r="V35" s="652">
        <v>10.004285810000001</v>
      </c>
      <c r="W35" s="652">
        <v>1.2214285650000001</v>
      </c>
      <c r="X35" s="652">
        <v>36.654999320000002</v>
      </c>
      <c r="Y35" s="652">
        <v>4.0242800000000001</v>
      </c>
    </row>
    <row r="36" spans="1:25" ht="11.25" customHeight="1">
      <c r="A36" s="157"/>
      <c r="B36" s="159"/>
      <c r="C36" s="159"/>
      <c r="D36" s="159"/>
      <c r="E36" s="159"/>
      <c r="F36" s="159"/>
      <c r="G36" s="159"/>
      <c r="H36" s="159"/>
      <c r="I36" s="159"/>
      <c r="J36" s="32"/>
      <c r="K36" s="38"/>
      <c r="L36" s="29"/>
      <c r="P36" s="651">
        <v>33</v>
      </c>
      <c r="Q36" s="652">
        <v>6.3728570940000004</v>
      </c>
      <c r="R36" s="652">
        <v>2.841857144</v>
      </c>
      <c r="S36" s="652">
        <v>57.183571406773112</v>
      </c>
      <c r="T36" s="652">
        <v>22.619999750000002</v>
      </c>
      <c r="U36" s="652">
        <v>5.5228571210000004</v>
      </c>
      <c r="V36" s="652">
        <v>10</v>
      </c>
      <c r="W36" s="652">
        <v>1.3032857349940685</v>
      </c>
      <c r="X36" s="652">
        <v>35.152857099999999</v>
      </c>
      <c r="Y36" s="652">
        <v>4.354285752</v>
      </c>
    </row>
    <row r="37" spans="1:25" ht="11.25" customHeight="1">
      <c r="A37" s="157"/>
      <c r="B37" s="159"/>
      <c r="C37" s="159"/>
      <c r="D37" s="159"/>
      <c r="E37" s="159"/>
      <c r="F37" s="159"/>
      <c r="G37" s="159"/>
      <c r="H37" s="159"/>
      <c r="I37" s="159"/>
      <c r="J37" s="32"/>
      <c r="K37" s="38"/>
      <c r="L37" s="29"/>
      <c r="P37" s="651">
        <v>34</v>
      </c>
      <c r="Q37" s="652">
        <v>6.1195714130000001</v>
      </c>
      <c r="R37" s="652">
        <v>3.058000088</v>
      </c>
      <c r="S37" s="652">
        <v>49.366142269999997</v>
      </c>
      <c r="T37" s="652">
        <v>25.04757145</v>
      </c>
      <c r="U37" s="652">
        <v>5.8727143149999996</v>
      </c>
      <c r="V37" s="652">
        <v>10.00857162</v>
      </c>
      <c r="W37" s="652">
        <v>1.2842857160000001</v>
      </c>
      <c r="X37" s="652">
        <v>34.115715029999997</v>
      </c>
      <c r="Y37" s="652">
        <v>4.3511429509999999</v>
      </c>
    </row>
    <row r="38" spans="1:25" ht="11.25" customHeight="1">
      <c r="A38" s="157"/>
      <c r="B38" s="159"/>
      <c r="C38" s="159"/>
      <c r="D38" s="159"/>
      <c r="E38" s="159"/>
      <c r="F38" s="159"/>
      <c r="G38" s="159"/>
      <c r="H38" s="159"/>
      <c r="I38" s="159"/>
      <c r="J38" s="32"/>
      <c r="K38" s="38"/>
      <c r="L38" s="29"/>
      <c r="P38" s="651">
        <v>35</v>
      </c>
      <c r="Q38" s="652">
        <v>5.9814286230000002</v>
      </c>
      <c r="R38" s="652">
        <v>1.506999969</v>
      </c>
      <c r="S38" s="652">
        <v>56.934856959999998</v>
      </c>
      <c r="T38" s="652">
        <v>21.374285830000002</v>
      </c>
      <c r="U38" s="652">
        <v>4.9342857090000001</v>
      </c>
      <c r="V38" s="652">
        <v>10.28714289</v>
      </c>
      <c r="W38" s="652">
        <v>1.5979999810000001</v>
      </c>
      <c r="X38" s="652">
        <v>30.92</v>
      </c>
      <c r="Y38" s="652">
        <v>5.3042856629999999</v>
      </c>
    </row>
    <row r="39" spans="1:25" ht="11.25" customHeight="1">
      <c r="O39" s="650">
        <v>36</v>
      </c>
      <c r="P39" s="651">
        <v>36</v>
      </c>
      <c r="Q39" s="652">
        <v>6.03</v>
      </c>
      <c r="R39" s="652">
        <v>2.8</v>
      </c>
      <c r="S39" s="652">
        <v>48.51</v>
      </c>
      <c r="T39" s="652">
        <v>22.661428449999999</v>
      </c>
      <c r="U39" s="652">
        <v>4.9800000000000004</v>
      </c>
      <c r="V39" s="652">
        <v>11.01</v>
      </c>
      <c r="W39" s="652">
        <v>1.63</v>
      </c>
      <c r="X39" s="652">
        <v>30.922143120000001</v>
      </c>
      <c r="Y39" s="652">
        <v>7.46</v>
      </c>
    </row>
    <row r="40" spans="1:25" ht="11.25" customHeight="1">
      <c r="A40" s="965" t="s">
        <v>552</v>
      </c>
      <c r="B40" s="965"/>
      <c r="C40" s="965"/>
      <c r="D40" s="965"/>
      <c r="E40" s="965"/>
      <c r="F40" s="965"/>
      <c r="G40" s="965"/>
      <c r="H40" s="965"/>
      <c r="I40" s="965"/>
      <c r="J40" s="965"/>
      <c r="K40" s="965"/>
      <c r="L40" s="965"/>
      <c r="P40" s="651">
        <v>37</v>
      </c>
      <c r="Q40" s="652">
        <v>6.03</v>
      </c>
      <c r="R40" s="652">
        <v>2.37</v>
      </c>
      <c r="S40" s="652">
        <v>43.99</v>
      </c>
      <c r="T40" s="652">
        <v>19.149999999999999</v>
      </c>
      <c r="U40" s="652">
        <v>5.31</v>
      </c>
      <c r="V40" s="652">
        <v>11</v>
      </c>
      <c r="W40" s="652">
        <v>1.59</v>
      </c>
      <c r="X40" s="652">
        <v>29.33</v>
      </c>
      <c r="Y40" s="652">
        <v>7.79</v>
      </c>
    </row>
    <row r="41" spans="1:25" ht="11.25" customHeight="1">
      <c r="P41" s="651">
        <v>38</v>
      </c>
      <c r="Q41" s="652">
        <v>6.5951428410000004</v>
      </c>
      <c r="R41" s="652">
        <v>3.0060000420000001</v>
      </c>
      <c r="S41" s="652">
        <v>47.220570700000003</v>
      </c>
      <c r="T41" s="652">
        <v>22.304285589999999</v>
      </c>
      <c r="U41" s="652">
        <v>5.581428528</v>
      </c>
      <c r="V41" s="652">
        <v>10.85142858</v>
      </c>
      <c r="W41" s="652">
        <v>1.5402856890000001</v>
      </c>
      <c r="X41" s="652">
        <v>34.179286410000003</v>
      </c>
      <c r="Y41" s="652">
        <v>8.5442856379999998</v>
      </c>
    </row>
    <row r="42" spans="1:25" ht="11.25" customHeight="1">
      <c r="A42" s="157"/>
      <c r="B42" s="159"/>
      <c r="C42" s="159"/>
      <c r="D42" s="159"/>
      <c r="E42" s="159"/>
      <c r="F42" s="159"/>
      <c r="G42" s="159"/>
      <c r="H42" s="159"/>
      <c r="I42" s="159"/>
      <c r="J42" s="160"/>
      <c r="K42" s="160"/>
      <c r="L42" s="160"/>
      <c r="O42" s="650">
        <v>39</v>
      </c>
      <c r="P42" s="651">
        <v>39</v>
      </c>
      <c r="Q42" s="652">
        <v>6.84</v>
      </c>
      <c r="R42" s="652">
        <v>3.32</v>
      </c>
      <c r="S42" s="652">
        <v>63.05</v>
      </c>
      <c r="T42" s="652">
        <v>48.7</v>
      </c>
      <c r="U42" s="652">
        <v>7.81</v>
      </c>
      <c r="V42" s="652">
        <v>11.15</v>
      </c>
      <c r="W42" s="652">
        <v>1.32</v>
      </c>
      <c r="X42" s="652">
        <v>38.82</v>
      </c>
      <c r="Y42" s="652">
        <v>6.81</v>
      </c>
    </row>
    <row r="43" spans="1:25" ht="11.25" customHeight="1">
      <c r="A43" s="157"/>
      <c r="B43" s="159"/>
      <c r="C43" s="159"/>
      <c r="D43" s="159"/>
      <c r="E43" s="159"/>
      <c r="F43" s="159"/>
      <c r="G43" s="159"/>
      <c r="H43" s="159"/>
      <c r="I43" s="159"/>
      <c r="J43" s="160"/>
      <c r="K43" s="160"/>
      <c r="L43" s="160"/>
      <c r="P43" s="651">
        <v>40</v>
      </c>
      <c r="Q43" s="652">
        <v>7.6862857681428576</v>
      </c>
      <c r="R43" s="652">
        <v>3.1560000009999998</v>
      </c>
      <c r="S43" s="652">
        <v>61.54114314571428</v>
      </c>
      <c r="T43" s="652">
        <v>37.928571428999994</v>
      </c>
      <c r="U43" s="652">
        <v>7.9165713450000004</v>
      </c>
      <c r="V43" s="652">
        <v>11.005714417142856</v>
      </c>
      <c r="W43" s="652">
        <v>1.3828571522857145</v>
      </c>
      <c r="X43" s="652">
        <v>43.879284992857151</v>
      </c>
      <c r="Y43" s="652">
        <v>6.2752857208571422</v>
      </c>
    </row>
    <row r="44" spans="1:25" ht="11.25" customHeight="1">
      <c r="A44" s="157"/>
      <c r="B44" s="159"/>
      <c r="C44" s="159"/>
      <c r="D44" s="159"/>
      <c r="E44" s="159"/>
      <c r="F44" s="159"/>
      <c r="G44" s="159"/>
      <c r="H44" s="159"/>
      <c r="I44" s="159"/>
      <c r="P44" s="651">
        <v>41</v>
      </c>
      <c r="Q44" s="652">
        <v>7.1000001089913463</v>
      </c>
      <c r="R44" s="652">
        <v>2.9028571673801928</v>
      </c>
      <c r="S44" s="652">
        <v>58.117285592215353</v>
      </c>
      <c r="T44" s="652">
        <v>48.921429225376635</v>
      </c>
      <c r="U44" s="652">
        <v>8.5942858287266173</v>
      </c>
      <c r="V44" s="652">
        <v>11.002857208251914</v>
      </c>
      <c r="W44" s="652">
        <v>1.3182857036590543</v>
      </c>
      <c r="X44" s="652">
        <v>45.627857753208637</v>
      </c>
      <c r="Y44" s="652">
        <v>9.9285714966910028</v>
      </c>
    </row>
    <row r="45" spans="1:25" ht="11.25" customHeight="1">
      <c r="A45" s="157"/>
      <c r="B45" s="159"/>
      <c r="C45" s="159"/>
      <c r="D45" s="159"/>
      <c r="E45" s="159"/>
      <c r="F45" s="159"/>
      <c r="G45" s="159"/>
      <c r="H45" s="159"/>
      <c r="I45" s="159"/>
      <c r="P45" s="651">
        <v>42</v>
      </c>
      <c r="Q45" s="652">
        <v>6.7610000201428573</v>
      </c>
      <c r="R45" s="652">
        <v>2.8671428815714286</v>
      </c>
      <c r="S45" s="652">
        <v>58.888142721428572</v>
      </c>
      <c r="T45" s="652">
        <v>55.619142805714283</v>
      </c>
      <c r="U45" s="652">
        <v>9.5089999614285716</v>
      </c>
      <c r="V45" s="652">
        <v>11.007142884285715</v>
      </c>
      <c r="W45" s="652">
        <v>1.2221428497142859</v>
      </c>
      <c r="X45" s="652">
        <v>52.615000045714282</v>
      </c>
      <c r="Y45" s="652">
        <v>9.6800000322857152</v>
      </c>
    </row>
    <row r="46" spans="1:25" ht="11.25" customHeight="1">
      <c r="A46" s="157"/>
      <c r="B46" s="159"/>
      <c r="C46" s="159"/>
      <c r="D46" s="159"/>
      <c r="E46" s="159"/>
      <c r="F46" s="159"/>
      <c r="G46" s="159"/>
      <c r="H46" s="159"/>
      <c r="I46" s="159"/>
      <c r="O46" s="650">
        <v>43</v>
      </c>
      <c r="P46" s="651">
        <v>43</v>
      </c>
      <c r="Q46" s="652">
        <v>6.53</v>
      </c>
      <c r="R46" s="652">
        <v>2.37</v>
      </c>
      <c r="S46" s="652">
        <v>69.2</v>
      </c>
      <c r="T46" s="652">
        <v>54.58</v>
      </c>
      <c r="U46" s="652">
        <v>8.23</v>
      </c>
      <c r="V46" s="652">
        <v>11.01</v>
      </c>
      <c r="W46" s="652">
        <v>1.35</v>
      </c>
      <c r="X46" s="652">
        <v>50.71</v>
      </c>
      <c r="Y46" s="652">
        <v>10.33</v>
      </c>
    </row>
    <row r="47" spans="1:25" ht="11.25" customHeight="1">
      <c r="A47" s="157"/>
      <c r="B47" s="159"/>
      <c r="C47" s="159"/>
      <c r="D47" s="159"/>
      <c r="E47" s="159"/>
      <c r="F47" s="159"/>
      <c r="G47" s="159"/>
      <c r="H47" s="159"/>
      <c r="I47" s="159"/>
      <c r="P47" s="651">
        <v>44</v>
      </c>
      <c r="Q47" s="652">
        <v>7.58</v>
      </c>
      <c r="R47" s="652">
        <v>4.8899999999999997</v>
      </c>
      <c r="S47" s="652">
        <v>51.59</v>
      </c>
      <c r="T47" s="652">
        <v>57.65</v>
      </c>
      <c r="U47" s="652">
        <v>7.72</v>
      </c>
      <c r="V47" s="652">
        <v>11.01</v>
      </c>
      <c r="W47" s="652">
        <v>1.47</v>
      </c>
      <c r="X47" s="652">
        <v>48.41</v>
      </c>
      <c r="Y47" s="652">
        <v>11.29</v>
      </c>
    </row>
    <row r="48" spans="1:25">
      <c r="A48" s="157"/>
      <c r="B48" s="159"/>
      <c r="C48" s="159"/>
      <c r="D48" s="159"/>
      <c r="E48" s="159"/>
      <c r="F48" s="159"/>
      <c r="G48" s="159"/>
      <c r="H48" s="159"/>
      <c r="I48" s="159"/>
      <c r="P48" s="651">
        <v>45</v>
      </c>
      <c r="Q48" s="652">
        <v>6.95</v>
      </c>
      <c r="R48" s="652">
        <v>1.61</v>
      </c>
      <c r="S48" s="652">
        <v>72.92</v>
      </c>
      <c r="T48" s="652">
        <v>67.069999999999993</v>
      </c>
      <c r="U48" s="652">
        <v>6.9</v>
      </c>
      <c r="V48" s="652">
        <v>11</v>
      </c>
      <c r="W48" s="652">
        <v>1.42</v>
      </c>
      <c r="X48" s="652">
        <v>47.24</v>
      </c>
      <c r="Y48" s="652">
        <v>9</v>
      </c>
    </row>
    <row r="49" spans="1:25">
      <c r="A49" s="157"/>
      <c r="B49" s="159"/>
      <c r="C49" s="159"/>
      <c r="D49" s="159"/>
      <c r="E49" s="159"/>
      <c r="F49" s="159"/>
      <c r="G49" s="159"/>
      <c r="H49" s="159"/>
      <c r="I49" s="159"/>
      <c r="P49" s="651">
        <v>46</v>
      </c>
      <c r="Q49" s="652">
        <v>6.8571429249999998</v>
      </c>
      <c r="R49" s="652">
        <v>1.6428571599999999</v>
      </c>
      <c r="S49" s="652">
        <v>58.4</v>
      </c>
      <c r="T49" s="652">
        <v>34.982142860000003</v>
      </c>
      <c r="U49" s="652">
        <v>5.0667143550000002</v>
      </c>
      <c r="V49" s="652">
        <v>11.01</v>
      </c>
      <c r="W49" s="652">
        <v>1.38</v>
      </c>
      <c r="X49" s="652">
        <v>40.61</v>
      </c>
      <c r="Y49" s="652">
        <v>8.81</v>
      </c>
    </row>
    <row r="50" spans="1:25">
      <c r="A50" s="157"/>
      <c r="B50" s="159"/>
      <c r="C50" s="159"/>
      <c r="D50" s="159"/>
      <c r="E50" s="159"/>
      <c r="F50" s="159"/>
      <c r="G50" s="159"/>
      <c r="H50" s="159"/>
      <c r="I50" s="159"/>
      <c r="P50" s="651">
        <v>47</v>
      </c>
      <c r="Q50" s="652">
        <v>6.9940000260000001</v>
      </c>
      <c r="R50" s="652">
        <v>1.5142857009999999</v>
      </c>
      <c r="S50" s="652">
        <v>52.554856440000002</v>
      </c>
      <c r="T50" s="652">
        <v>29.07742855</v>
      </c>
      <c r="U50" s="652">
        <v>4.2727143420000004</v>
      </c>
      <c r="V50" s="652">
        <v>11.00286</v>
      </c>
      <c r="W50" s="652">
        <v>1.63</v>
      </c>
      <c r="X50" s="652">
        <v>41.625</v>
      </c>
      <c r="Y50" s="652">
        <v>9.3542860000000001</v>
      </c>
    </row>
    <row r="51" spans="1:25">
      <c r="A51" s="157"/>
      <c r="B51" s="159"/>
      <c r="C51" s="159"/>
      <c r="D51" s="159"/>
      <c r="E51" s="159"/>
      <c r="F51" s="159"/>
      <c r="G51" s="159"/>
      <c r="H51" s="159"/>
      <c r="I51" s="159"/>
      <c r="O51" s="650">
        <v>48</v>
      </c>
      <c r="P51" s="651">
        <v>48</v>
      </c>
      <c r="Q51" s="652">
        <v>7.1124285970000001</v>
      </c>
      <c r="R51" s="652">
        <v>1.4714285645714287</v>
      </c>
      <c r="S51" s="652">
        <v>53.429429191428575</v>
      </c>
      <c r="T51" s="652">
        <v>88.059571399999996</v>
      </c>
      <c r="U51" s="652">
        <v>7.879285812428571</v>
      </c>
      <c r="V51" s="652">
        <v>10.862857274285714</v>
      </c>
      <c r="W51" s="652">
        <v>1.6007142748571428</v>
      </c>
      <c r="X51" s="652">
        <v>41.014285495714283</v>
      </c>
      <c r="Y51" s="652">
        <v>14.194285802</v>
      </c>
    </row>
    <row r="52" spans="1:25">
      <c r="A52" s="157"/>
      <c r="B52" s="159"/>
      <c r="C52" s="159"/>
      <c r="D52" s="159"/>
      <c r="E52" s="159"/>
      <c r="F52" s="159"/>
      <c r="G52" s="159"/>
      <c r="H52" s="159"/>
      <c r="I52" s="159"/>
      <c r="P52" s="651">
        <v>49</v>
      </c>
      <c r="Q52" s="652">
        <v>8.43</v>
      </c>
      <c r="R52" s="652">
        <v>2.2400000000000002</v>
      </c>
      <c r="S52" s="652">
        <v>61.07</v>
      </c>
      <c r="T52" s="652">
        <v>106.59</v>
      </c>
      <c r="U52" s="652">
        <v>16.09</v>
      </c>
      <c r="V52" s="652">
        <v>10.5</v>
      </c>
      <c r="W52" s="652">
        <v>1.1200000000000001</v>
      </c>
      <c r="X52" s="652">
        <v>83.6</v>
      </c>
      <c r="Y52" s="652">
        <v>22.62</v>
      </c>
    </row>
    <row r="53" spans="1:25">
      <c r="A53" s="157"/>
      <c r="B53" s="159"/>
      <c r="C53" s="159"/>
      <c r="D53" s="159"/>
      <c r="E53" s="159"/>
      <c r="F53" s="159"/>
      <c r="G53" s="159"/>
      <c r="H53" s="159"/>
      <c r="I53" s="159"/>
      <c r="P53" s="651">
        <v>50</v>
      </c>
      <c r="Q53" s="652">
        <v>8.32</v>
      </c>
      <c r="R53" s="652">
        <v>2.19</v>
      </c>
      <c r="S53" s="652">
        <v>78.02</v>
      </c>
      <c r="T53" s="652">
        <v>104.79</v>
      </c>
      <c r="U53" s="652">
        <v>18.649999999999999</v>
      </c>
      <c r="V53" s="652">
        <v>10.51</v>
      </c>
      <c r="W53" s="652">
        <v>1.1399999999999999</v>
      </c>
      <c r="X53" s="652">
        <v>66.8</v>
      </c>
      <c r="Y53" s="652">
        <v>22.62</v>
      </c>
    </row>
    <row r="54" spans="1:25">
      <c r="A54" s="157"/>
      <c r="B54" s="159"/>
      <c r="C54" s="159"/>
      <c r="D54" s="159"/>
      <c r="E54" s="159"/>
      <c r="F54" s="159"/>
      <c r="G54" s="159"/>
      <c r="H54" s="159"/>
      <c r="I54" s="159"/>
      <c r="P54" s="651">
        <v>51</v>
      </c>
      <c r="Q54" s="652">
        <v>9.08</v>
      </c>
      <c r="R54" s="652">
        <v>3.71</v>
      </c>
      <c r="S54" s="652">
        <v>67.64</v>
      </c>
      <c r="T54" s="652">
        <v>69.61</v>
      </c>
      <c r="U54" s="652">
        <v>11.22</v>
      </c>
      <c r="V54" s="652">
        <v>10.5</v>
      </c>
      <c r="W54" s="652">
        <v>1.37</v>
      </c>
      <c r="X54" s="652">
        <v>55.42</v>
      </c>
      <c r="Y54" s="652">
        <v>17.489999999999998</v>
      </c>
    </row>
    <row r="55" spans="1:25">
      <c r="A55" s="157"/>
      <c r="B55" s="159"/>
      <c r="C55" s="159"/>
      <c r="D55" s="159"/>
      <c r="E55" s="159"/>
      <c r="F55" s="159"/>
      <c r="G55" s="159"/>
      <c r="H55" s="159"/>
      <c r="I55" s="159"/>
      <c r="O55" s="650">
        <v>52</v>
      </c>
      <c r="P55" s="651">
        <v>52</v>
      </c>
      <c r="Q55" s="652">
        <v>8.42</v>
      </c>
      <c r="R55" s="652">
        <v>3.57</v>
      </c>
      <c r="S55" s="652">
        <v>56.187571937142856</v>
      </c>
      <c r="T55" s="652">
        <v>58.452428545714284</v>
      </c>
      <c r="U55" s="652">
        <v>8.01</v>
      </c>
      <c r="V55" s="652">
        <v>10.507142884285715</v>
      </c>
      <c r="W55" s="652">
        <v>1.53</v>
      </c>
      <c r="X55" s="652">
        <v>59.550713675714292</v>
      </c>
      <c r="Y55" s="652">
        <v>18.608285904285712</v>
      </c>
    </row>
    <row r="56" spans="1:25">
      <c r="A56" s="157"/>
      <c r="B56" s="159"/>
      <c r="C56" s="159"/>
      <c r="D56" s="159"/>
      <c r="E56" s="159"/>
      <c r="F56" s="159"/>
      <c r="G56" s="159"/>
      <c r="H56" s="159"/>
      <c r="I56" s="159"/>
      <c r="N56" s="650">
        <v>2017</v>
      </c>
      <c r="O56" s="650">
        <v>1</v>
      </c>
      <c r="P56" s="651">
        <v>1</v>
      </c>
      <c r="Q56" s="652">
        <v>13.85</v>
      </c>
      <c r="R56" s="652">
        <v>11.3</v>
      </c>
      <c r="S56" s="652">
        <v>104.02</v>
      </c>
      <c r="T56" s="652">
        <v>148.43</v>
      </c>
      <c r="U56" s="652">
        <v>24.1</v>
      </c>
      <c r="V56" s="652">
        <v>10.220000000000001</v>
      </c>
      <c r="W56" s="652">
        <v>3.28</v>
      </c>
      <c r="X56" s="652">
        <v>89.46</v>
      </c>
      <c r="Y56" s="652">
        <v>25.43</v>
      </c>
    </row>
    <row r="57" spans="1:25">
      <c r="A57" s="157"/>
      <c r="B57" s="159"/>
      <c r="C57" s="159"/>
      <c r="D57" s="159"/>
      <c r="E57" s="159"/>
      <c r="F57" s="159"/>
      <c r="G57" s="159"/>
      <c r="H57" s="159"/>
      <c r="I57" s="159"/>
      <c r="P57" s="651">
        <v>2</v>
      </c>
      <c r="Q57" s="652">
        <v>14.96</v>
      </c>
      <c r="R57" s="652">
        <v>15.4</v>
      </c>
      <c r="S57" s="652">
        <v>143.97</v>
      </c>
      <c r="T57" s="652">
        <v>175.88</v>
      </c>
      <c r="U57" s="652">
        <v>33.74</v>
      </c>
      <c r="V57" s="652">
        <v>10.17</v>
      </c>
      <c r="W57" s="652">
        <v>6.45</v>
      </c>
      <c r="X57" s="652">
        <v>178.14</v>
      </c>
      <c r="Y57" s="652">
        <v>55.67</v>
      </c>
    </row>
    <row r="58" spans="1:25">
      <c r="A58" s="157"/>
      <c r="B58" s="159"/>
      <c r="C58" s="159"/>
      <c r="D58" s="159"/>
      <c r="E58" s="159"/>
      <c r="F58" s="159"/>
      <c r="G58" s="159"/>
      <c r="H58" s="159"/>
      <c r="I58" s="159"/>
      <c r="P58" s="651">
        <v>3</v>
      </c>
      <c r="Q58" s="652">
        <v>28.98</v>
      </c>
      <c r="R58" s="652">
        <v>21.94</v>
      </c>
      <c r="S58" s="652">
        <v>355.12</v>
      </c>
      <c r="T58" s="652">
        <v>177.57</v>
      </c>
      <c r="U58" s="652">
        <v>35.49</v>
      </c>
      <c r="V58" s="652">
        <v>10</v>
      </c>
      <c r="W58" s="652">
        <v>9.0500000000000007</v>
      </c>
      <c r="X58" s="652">
        <v>174.94</v>
      </c>
      <c r="Y58" s="652">
        <v>58.31</v>
      </c>
    </row>
    <row r="59" spans="1:25">
      <c r="A59" s="157"/>
      <c r="B59" s="159"/>
      <c r="C59" s="159"/>
      <c r="D59" s="159"/>
      <c r="E59" s="159"/>
      <c r="F59" s="159"/>
      <c r="G59" s="159"/>
      <c r="H59" s="159"/>
      <c r="I59" s="159"/>
      <c r="O59" s="650">
        <v>4</v>
      </c>
      <c r="P59" s="651">
        <v>4</v>
      </c>
      <c r="Q59" s="652">
        <v>30.46</v>
      </c>
      <c r="R59" s="652">
        <v>23.91</v>
      </c>
      <c r="S59" s="652">
        <v>519.4</v>
      </c>
      <c r="T59" s="652">
        <v>205.76</v>
      </c>
      <c r="U59" s="652">
        <v>48.48</v>
      </c>
      <c r="V59" s="652">
        <v>10</v>
      </c>
      <c r="W59" s="652">
        <v>2.4300000000000002</v>
      </c>
      <c r="X59" s="652">
        <v>141.31</v>
      </c>
      <c r="Y59" s="652">
        <v>47.49</v>
      </c>
    </row>
    <row r="60" spans="1:25">
      <c r="A60" s="157"/>
      <c r="B60" s="159"/>
      <c r="C60" s="159"/>
      <c r="D60" s="159"/>
      <c r="E60" s="159"/>
      <c r="F60" s="159"/>
      <c r="G60" s="159"/>
      <c r="H60" s="159"/>
      <c r="I60" s="159"/>
      <c r="P60" s="651">
        <v>5</v>
      </c>
      <c r="Q60" s="652">
        <v>21.36</v>
      </c>
      <c r="R60" s="652">
        <v>18.07</v>
      </c>
      <c r="S60" s="652">
        <v>330.78</v>
      </c>
      <c r="T60" s="652">
        <v>123.41</v>
      </c>
      <c r="U60" s="652">
        <v>25.33</v>
      </c>
      <c r="V60" s="652">
        <v>11.41</v>
      </c>
      <c r="W60" s="652">
        <v>2.87</v>
      </c>
      <c r="X60" s="652">
        <v>123.59</v>
      </c>
      <c r="Y60" s="652">
        <v>45.46</v>
      </c>
    </row>
    <row r="61" spans="1:25">
      <c r="A61" s="157"/>
      <c r="B61" s="159"/>
      <c r="C61" s="159"/>
      <c r="D61" s="159"/>
      <c r="E61" s="159"/>
      <c r="F61" s="159"/>
      <c r="G61" s="159"/>
      <c r="H61" s="159"/>
      <c r="I61" s="159"/>
      <c r="P61" s="651">
        <v>6</v>
      </c>
      <c r="Q61" s="652">
        <v>25.42</v>
      </c>
      <c r="R61" s="652">
        <v>21.42</v>
      </c>
      <c r="S61" s="652">
        <v>200.58</v>
      </c>
      <c r="T61" s="652">
        <v>108.48</v>
      </c>
      <c r="U61" s="652">
        <v>22.99</v>
      </c>
      <c r="V61" s="652">
        <v>10.57</v>
      </c>
      <c r="W61" s="652">
        <v>3.01</v>
      </c>
      <c r="X61" s="652">
        <v>85.48</v>
      </c>
      <c r="Y61" s="652">
        <v>28.56</v>
      </c>
    </row>
    <row r="62" spans="1:25">
      <c r="A62" s="157"/>
      <c r="B62" s="159"/>
      <c r="C62" s="159"/>
      <c r="D62" s="159"/>
      <c r="E62" s="159"/>
      <c r="F62" s="159"/>
      <c r="G62" s="159"/>
      <c r="H62" s="159"/>
      <c r="I62" s="159"/>
      <c r="P62" s="651">
        <v>7</v>
      </c>
      <c r="Q62" s="652">
        <v>35.43</v>
      </c>
      <c r="R62" s="652">
        <v>25.12</v>
      </c>
      <c r="S62" s="652">
        <v>393.69</v>
      </c>
      <c r="T62" s="652">
        <v>144.62</v>
      </c>
      <c r="U62" s="652">
        <v>39.44</v>
      </c>
      <c r="V62" s="652">
        <v>10</v>
      </c>
      <c r="W62" s="652">
        <v>2.88</v>
      </c>
      <c r="X62" s="652">
        <v>100.57</v>
      </c>
      <c r="Y62" s="652">
        <v>25.04</v>
      </c>
    </row>
    <row r="63" spans="1:25">
      <c r="A63" s="157"/>
      <c r="B63" s="159"/>
      <c r="C63" s="159"/>
      <c r="D63" s="159"/>
      <c r="E63" s="159"/>
      <c r="F63" s="159"/>
      <c r="G63" s="159"/>
      <c r="H63" s="159"/>
      <c r="I63" s="159"/>
      <c r="O63" s="650">
        <v>8</v>
      </c>
      <c r="P63" s="651">
        <v>8</v>
      </c>
      <c r="Q63" s="652">
        <v>30.45</v>
      </c>
      <c r="R63" s="652">
        <v>23.33</v>
      </c>
      <c r="S63" s="652">
        <v>345.37</v>
      </c>
      <c r="T63" s="652">
        <v>140.63</v>
      </c>
      <c r="U63" s="652">
        <v>30.47</v>
      </c>
      <c r="V63" s="652">
        <v>9.58</v>
      </c>
      <c r="W63" s="652">
        <v>2.0699999999999998</v>
      </c>
      <c r="X63" s="652">
        <v>163.72999999999999</v>
      </c>
      <c r="Y63" s="652">
        <v>58.84</v>
      </c>
    </row>
    <row r="64" spans="1:25" ht="6" customHeight="1">
      <c r="A64" s="157"/>
      <c r="B64" s="159"/>
      <c r="C64" s="159"/>
      <c r="D64" s="159"/>
      <c r="E64" s="159"/>
      <c r="F64" s="159"/>
      <c r="G64" s="159"/>
      <c r="H64" s="159"/>
      <c r="I64" s="159"/>
      <c r="P64" s="651">
        <v>9</v>
      </c>
      <c r="Q64" s="652">
        <v>37.72</v>
      </c>
      <c r="R64" s="652">
        <v>24.83</v>
      </c>
      <c r="S64" s="652">
        <v>567.22</v>
      </c>
      <c r="T64" s="652">
        <v>245.85</v>
      </c>
      <c r="U64" s="652">
        <v>67.56</v>
      </c>
      <c r="V64" s="652">
        <v>9.01</v>
      </c>
      <c r="W64" s="652">
        <v>7.33</v>
      </c>
      <c r="X64" s="652">
        <v>285.31</v>
      </c>
      <c r="Y64" s="652">
        <v>102.26</v>
      </c>
    </row>
    <row r="65" spans="1:25" ht="24.75" customHeight="1">
      <c r="A65" s="964" t="s">
        <v>551</v>
      </c>
      <c r="B65" s="964"/>
      <c r="C65" s="964"/>
      <c r="D65" s="964"/>
      <c r="E65" s="964"/>
      <c r="F65" s="964"/>
      <c r="G65" s="964"/>
      <c r="H65" s="964"/>
      <c r="I65" s="964"/>
      <c r="J65" s="964"/>
      <c r="K65" s="964"/>
      <c r="L65" s="964"/>
      <c r="P65" s="651">
        <v>10</v>
      </c>
      <c r="Q65" s="652">
        <v>36.46</v>
      </c>
      <c r="R65" s="652">
        <v>24.95</v>
      </c>
      <c r="S65" s="652">
        <v>467.04</v>
      </c>
      <c r="T65" s="652">
        <v>188.01</v>
      </c>
      <c r="U65" s="652">
        <v>50.5</v>
      </c>
      <c r="V65" s="652">
        <v>10.06</v>
      </c>
      <c r="W65" s="652">
        <v>3.71</v>
      </c>
      <c r="X65" s="652">
        <v>374.33</v>
      </c>
      <c r="Y65" s="652">
        <v>83.74</v>
      </c>
    </row>
    <row r="66" spans="1:25" ht="20.25" customHeight="1">
      <c r="P66" s="651">
        <v>11</v>
      </c>
      <c r="Q66" s="652">
        <v>35.590000000000003</v>
      </c>
      <c r="R66" s="652">
        <v>26.89</v>
      </c>
      <c r="S66" s="652">
        <v>448.3</v>
      </c>
      <c r="T66" s="652">
        <v>169.95</v>
      </c>
      <c r="U66" s="652">
        <v>51.21</v>
      </c>
      <c r="V66" s="652">
        <v>26.15</v>
      </c>
      <c r="W66" s="652">
        <v>8.66</v>
      </c>
      <c r="X66" s="652">
        <v>219.86</v>
      </c>
      <c r="Y66" s="652">
        <v>62.42</v>
      </c>
    </row>
    <row r="67" spans="1:25">
      <c r="O67" s="650">
        <v>12</v>
      </c>
      <c r="P67" s="651">
        <v>12</v>
      </c>
      <c r="Q67" s="652">
        <v>37.82</v>
      </c>
      <c r="R67" s="652">
        <v>20.6</v>
      </c>
      <c r="S67" s="652">
        <v>350.87</v>
      </c>
      <c r="T67" s="652">
        <v>146.01</v>
      </c>
      <c r="U67" s="652">
        <v>38.08</v>
      </c>
      <c r="V67" s="652">
        <v>12.43</v>
      </c>
      <c r="W67" s="652">
        <v>5.63</v>
      </c>
      <c r="X67" s="652">
        <v>190.11</v>
      </c>
      <c r="Y67" s="652">
        <v>52.01</v>
      </c>
    </row>
    <row r="68" spans="1:25">
      <c r="P68" s="651">
        <v>13</v>
      </c>
      <c r="Q68" s="652">
        <v>35.93</v>
      </c>
      <c r="R68" s="652">
        <v>24.02</v>
      </c>
      <c r="S68" s="652">
        <v>380.48</v>
      </c>
      <c r="T68" s="652">
        <v>173.02</v>
      </c>
      <c r="U68" s="652">
        <v>38.869999999999997</v>
      </c>
      <c r="V68" s="652">
        <v>11.98</v>
      </c>
      <c r="W68" s="652">
        <v>5.83</v>
      </c>
      <c r="X68" s="652">
        <v>272.08999999999997</v>
      </c>
      <c r="Y68" s="652">
        <v>65.430000000000007</v>
      </c>
    </row>
    <row r="69" spans="1:25">
      <c r="P69" s="651">
        <v>14</v>
      </c>
      <c r="Q69" s="652">
        <v>42.9</v>
      </c>
      <c r="R69" s="652">
        <v>17.87</v>
      </c>
      <c r="S69" s="652">
        <v>427.28</v>
      </c>
      <c r="T69" s="652">
        <v>137.65</v>
      </c>
      <c r="U69" s="652">
        <v>35.950000000000003</v>
      </c>
      <c r="V69" s="652">
        <v>28.72</v>
      </c>
      <c r="W69" s="652">
        <v>4.95</v>
      </c>
      <c r="X69" s="652">
        <v>301.82</v>
      </c>
      <c r="Y69" s="652">
        <v>71.06</v>
      </c>
    </row>
    <row r="70" spans="1:25">
      <c r="P70" s="651">
        <v>15</v>
      </c>
      <c r="Q70" s="652">
        <v>31.19</v>
      </c>
      <c r="R70" s="652">
        <v>17.87</v>
      </c>
      <c r="S70" s="652">
        <v>334.14</v>
      </c>
      <c r="T70" s="652">
        <v>129.9</v>
      </c>
      <c r="U70" s="652">
        <v>29.93</v>
      </c>
      <c r="V70" s="652">
        <v>16.28</v>
      </c>
      <c r="W70" s="652">
        <v>1.82</v>
      </c>
      <c r="X70" s="652">
        <v>203.49</v>
      </c>
      <c r="Y70" s="652">
        <v>77.099999999999994</v>
      </c>
    </row>
    <row r="71" spans="1:25">
      <c r="O71" s="650">
        <v>16</v>
      </c>
      <c r="P71" s="651">
        <v>16</v>
      </c>
      <c r="Q71" s="652">
        <v>22.8</v>
      </c>
      <c r="R71" s="652">
        <v>11.46</v>
      </c>
      <c r="S71" s="652">
        <v>218.96</v>
      </c>
      <c r="T71" s="652">
        <v>100.66</v>
      </c>
      <c r="U71" s="652">
        <v>21.85</v>
      </c>
      <c r="V71" s="652">
        <v>15.43</v>
      </c>
      <c r="W71" s="652">
        <v>2.33</v>
      </c>
      <c r="X71" s="652">
        <v>155.33000000000001</v>
      </c>
      <c r="Y71" s="652">
        <v>48.77</v>
      </c>
    </row>
    <row r="72" spans="1:25">
      <c r="P72" s="651">
        <v>17</v>
      </c>
      <c r="Q72" s="652">
        <v>20.18</v>
      </c>
      <c r="R72" s="652">
        <v>11.46</v>
      </c>
      <c r="S72" s="652">
        <v>180.47</v>
      </c>
      <c r="T72" s="652">
        <v>91.24</v>
      </c>
      <c r="U72" s="652">
        <v>18.89</v>
      </c>
      <c r="V72" s="652">
        <v>12.29</v>
      </c>
      <c r="W72" s="652">
        <v>1.9</v>
      </c>
      <c r="X72" s="652">
        <v>111.37</v>
      </c>
      <c r="Y72" s="652">
        <v>34.409999999999997</v>
      </c>
    </row>
    <row r="73" spans="1:25">
      <c r="P73" s="651">
        <v>18</v>
      </c>
      <c r="Q73" s="652">
        <v>19.84</v>
      </c>
      <c r="R73" s="652">
        <v>10.36</v>
      </c>
      <c r="S73" s="652">
        <v>212.89</v>
      </c>
      <c r="T73" s="652">
        <v>98.95</v>
      </c>
      <c r="U73" s="652">
        <v>19.899999999999999</v>
      </c>
      <c r="V73" s="652">
        <v>11.64</v>
      </c>
      <c r="W73" s="652">
        <v>1.46</v>
      </c>
      <c r="X73" s="652">
        <v>117.05</v>
      </c>
      <c r="Y73" s="652">
        <v>28.8</v>
      </c>
    </row>
    <row r="74" spans="1:25">
      <c r="P74" s="651">
        <v>19</v>
      </c>
      <c r="Q74" s="652">
        <v>21.4</v>
      </c>
      <c r="R74" s="652">
        <v>9.25</v>
      </c>
      <c r="S74" s="652">
        <v>199.54</v>
      </c>
      <c r="T74" s="652">
        <v>89.02</v>
      </c>
      <c r="U74" s="652">
        <v>15.9</v>
      </c>
      <c r="V74" s="652">
        <v>11</v>
      </c>
      <c r="W74" s="652">
        <v>1.36</v>
      </c>
      <c r="X74" s="652">
        <v>79.2</v>
      </c>
      <c r="Y74" s="652">
        <v>22.78</v>
      </c>
    </row>
    <row r="75" spans="1:25">
      <c r="O75" s="650">
        <v>20</v>
      </c>
      <c r="P75" s="651">
        <v>20</v>
      </c>
      <c r="Q75" s="652">
        <v>17.23</v>
      </c>
      <c r="R75" s="652">
        <v>6.32</v>
      </c>
      <c r="S75" s="652">
        <v>136.84</v>
      </c>
      <c r="T75" s="652">
        <v>72.95</v>
      </c>
      <c r="U75" s="652">
        <v>15.03</v>
      </c>
      <c r="V75" s="652">
        <v>11</v>
      </c>
      <c r="W75" s="652">
        <v>1.98</v>
      </c>
      <c r="X75" s="652">
        <v>69.37</v>
      </c>
      <c r="Y75" s="652">
        <v>17.8</v>
      </c>
    </row>
    <row r="76" spans="1:25">
      <c r="P76" s="651">
        <v>21</v>
      </c>
      <c r="Q76" s="652">
        <v>16.09</v>
      </c>
      <c r="R76" s="652">
        <v>6.32</v>
      </c>
      <c r="S76" s="652">
        <v>116.86</v>
      </c>
      <c r="T76" s="652">
        <v>99.42</v>
      </c>
      <c r="U76" s="652">
        <v>20.059999999999999</v>
      </c>
      <c r="V76" s="652">
        <v>11.01</v>
      </c>
      <c r="W76" s="652">
        <v>1.6</v>
      </c>
      <c r="X76" s="652">
        <v>68.8</v>
      </c>
      <c r="Y76" s="652">
        <v>17.84</v>
      </c>
    </row>
    <row r="77" spans="1:25">
      <c r="P77" s="651">
        <v>22</v>
      </c>
      <c r="Q77" s="652">
        <v>15.1</v>
      </c>
      <c r="R77" s="652">
        <v>5.59</v>
      </c>
      <c r="S77" s="652">
        <v>118.58</v>
      </c>
      <c r="T77" s="652">
        <v>79.099999999999994</v>
      </c>
      <c r="U77" s="652">
        <v>16</v>
      </c>
      <c r="V77" s="652">
        <v>11</v>
      </c>
      <c r="W77" s="652">
        <v>1.01</v>
      </c>
      <c r="X77" s="652">
        <v>69.05</v>
      </c>
      <c r="Y77" s="652">
        <v>16.37</v>
      </c>
    </row>
    <row r="78" spans="1:25">
      <c r="P78" s="651">
        <v>23</v>
      </c>
      <c r="Q78" s="652">
        <v>14.28</v>
      </c>
      <c r="R78" s="652">
        <v>4.8499999999999996</v>
      </c>
      <c r="S78" s="652">
        <v>112.05</v>
      </c>
      <c r="T78" s="652">
        <v>63.27</v>
      </c>
      <c r="U78" s="652">
        <v>13.78</v>
      </c>
      <c r="V78" s="652">
        <v>11</v>
      </c>
      <c r="W78" s="652">
        <v>1.82</v>
      </c>
      <c r="X78" s="652">
        <v>54.09</v>
      </c>
      <c r="Y78" s="652">
        <v>13.15</v>
      </c>
    </row>
    <row r="79" spans="1:25">
      <c r="O79" s="650">
        <v>24</v>
      </c>
      <c r="P79" s="651">
        <v>24</v>
      </c>
      <c r="Q79" s="652">
        <v>13.3</v>
      </c>
      <c r="R79" s="652">
        <v>4.8499999999999996</v>
      </c>
      <c r="S79" s="652">
        <v>91.62</v>
      </c>
      <c r="T79" s="652">
        <v>49.79</v>
      </c>
      <c r="U79" s="652">
        <v>11.29</v>
      </c>
      <c r="V79" s="652">
        <v>11</v>
      </c>
      <c r="W79" s="652">
        <v>1.89</v>
      </c>
      <c r="X79" s="652">
        <v>45.31</v>
      </c>
      <c r="Y79" s="652">
        <v>10.85</v>
      </c>
    </row>
    <row r="80" spans="1:25">
      <c r="P80" s="651">
        <v>25</v>
      </c>
      <c r="Q80" s="652">
        <v>12.63</v>
      </c>
      <c r="R80" s="652">
        <v>3.77</v>
      </c>
      <c r="S80" s="652">
        <v>81.33</v>
      </c>
      <c r="T80" s="652">
        <v>46.74</v>
      </c>
      <c r="U80" s="652">
        <v>10.02</v>
      </c>
      <c r="V80" s="652">
        <v>11</v>
      </c>
      <c r="W80" s="652">
        <v>1.77</v>
      </c>
      <c r="X80" s="652">
        <v>40.42</v>
      </c>
      <c r="Y80" s="652">
        <v>8.98</v>
      </c>
    </row>
    <row r="81" spans="15:25">
      <c r="P81" s="651">
        <v>26</v>
      </c>
      <c r="Q81" s="652">
        <v>11.92</v>
      </c>
      <c r="R81" s="652">
        <v>3.77</v>
      </c>
      <c r="S81" s="652">
        <v>80.900000000000006</v>
      </c>
      <c r="T81" s="652">
        <v>41.45</v>
      </c>
      <c r="U81" s="652">
        <v>9.24</v>
      </c>
      <c r="V81" s="652">
        <v>12</v>
      </c>
      <c r="W81" s="652">
        <v>1.86</v>
      </c>
      <c r="X81" s="652">
        <v>37.89</v>
      </c>
      <c r="Y81" s="652">
        <v>9.41</v>
      </c>
    </row>
    <row r="82" spans="15:25">
      <c r="P82" s="651">
        <v>27</v>
      </c>
      <c r="Q82" s="652">
        <v>11.92</v>
      </c>
      <c r="R82" s="652">
        <v>3.91</v>
      </c>
      <c r="S82" s="652">
        <v>82.99</v>
      </c>
      <c r="T82" s="652">
        <v>60.31</v>
      </c>
      <c r="U82" s="652">
        <v>9.73</v>
      </c>
      <c r="V82" s="652">
        <v>12</v>
      </c>
      <c r="W82" s="652">
        <v>1.9</v>
      </c>
      <c r="X82" s="652">
        <v>38.229999999999997</v>
      </c>
      <c r="Y82" s="652">
        <v>8.58</v>
      </c>
    </row>
    <row r="83" spans="15:25">
      <c r="O83" s="650">
        <v>28</v>
      </c>
      <c r="P83" s="651">
        <v>28</v>
      </c>
      <c r="Q83" s="652">
        <v>11.04</v>
      </c>
      <c r="R83" s="652">
        <v>3.91</v>
      </c>
      <c r="S83" s="652">
        <v>71.739999999999995</v>
      </c>
      <c r="T83" s="652">
        <v>39.090000000000003</v>
      </c>
      <c r="U83" s="652">
        <v>8.42</v>
      </c>
      <c r="V83" s="652">
        <v>12</v>
      </c>
      <c r="W83" s="652">
        <v>1.65</v>
      </c>
      <c r="X83" s="652">
        <v>33.9</v>
      </c>
      <c r="Y83" s="652">
        <v>6.64</v>
      </c>
    </row>
    <row r="84" spans="15:25">
      <c r="P84" s="651">
        <v>29</v>
      </c>
      <c r="Q84" s="652">
        <v>10.27</v>
      </c>
      <c r="R84" s="652">
        <v>3.42</v>
      </c>
      <c r="S84" s="652">
        <v>67.8</v>
      </c>
      <c r="T84" s="652">
        <v>32.590000000000003</v>
      </c>
      <c r="U84" s="652">
        <v>7.7</v>
      </c>
      <c r="V84" s="652">
        <v>10.51</v>
      </c>
      <c r="W84" s="652">
        <v>1.79</v>
      </c>
      <c r="X84" s="652">
        <v>31.97</v>
      </c>
      <c r="Y84" s="652">
        <v>6.49</v>
      </c>
    </row>
    <row r="85" spans="15:25">
      <c r="P85" s="651">
        <v>30</v>
      </c>
      <c r="Q85" s="652">
        <v>9.4700000000000006</v>
      </c>
      <c r="R85" s="652">
        <v>3.42</v>
      </c>
      <c r="S85" s="652">
        <v>69.62</v>
      </c>
      <c r="T85" s="652">
        <v>28.39</v>
      </c>
      <c r="U85" s="652">
        <v>7.39</v>
      </c>
      <c r="V85" s="652">
        <v>12</v>
      </c>
      <c r="W85" s="652">
        <v>1.64</v>
      </c>
      <c r="X85" s="652">
        <v>31.76</v>
      </c>
      <c r="Y85" s="652">
        <v>6.15</v>
      </c>
    </row>
    <row r="86" spans="15:25">
      <c r="P86" s="651">
        <v>31</v>
      </c>
      <c r="Q86" s="652">
        <v>9.0500000000000007</v>
      </c>
      <c r="R86" s="652">
        <v>3.3</v>
      </c>
      <c r="S86" s="652">
        <v>61.71</v>
      </c>
      <c r="T86" s="652">
        <v>26.51</v>
      </c>
      <c r="U86" s="652">
        <v>7.02</v>
      </c>
      <c r="V86" s="652">
        <v>12</v>
      </c>
      <c r="W86" s="652">
        <v>1.87</v>
      </c>
      <c r="X86" s="652">
        <v>31.68</v>
      </c>
      <c r="Y86" s="652">
        <v>5.51</v>
      </c>
    </row>
    <row r="87" spans="15:25">
      <c r="O87" s="650">
        <v>32</v>
      </c>
      <c r="P87" s="651">
        <v>32</v>
      </c>
      <c r="Q87" s="652">
        <v>9.9</v>
      </c>
      <c r="R87" s="652">
        <v>2.68</v>
      </c>
      <c r="S87" s="652">
        <v>65.38</v>
      </c>
      <c r="T87" s="652">
        <v>24.1</v>
      </c>
      <c r="U87" s="652">
        <v>6.7</v>
      </c>
      <c r="V87" s="652">
        <v>12</v>
      </c>
      <c r="W87" s="652">
        <v>1.95</v>
      </c>
      <c r="X87" s="652">
        <v>31.01</v>
      </c>
      <c r="Y87" s="652">
        <v>5.16</v>
      </c>
    </row>
    <row r="88" spans="15:25">
      <c r="P88" s="651">
        <v>33</v>
      </c>
      <c r="Q88" s="652">
        <v>9.17</v>
      </c>
      <c r="R88" s="652">
        <v>2.4300000000000002</v>
      </c>
      <c r="S88" s="652">
        <v>59.63</v>
      </c>
      <c r="T88" s="652">
        <v>24.29</v>
      </c>
      <c r="U88" s="652">
        <v>6.44</v>
      </c>
      <c r="V88" s="652">
        <v>12</v>
      </c>
      <c r="W88" s="652">
        <v>1.82</v>
      </c>
      <c r="X88" s="652">
        <v>30.23</v>
      </c>
      <c r="Y88" s="652">
        <v>5.27</v>
      </c>
    </row>
    <row r="89" spans="15:25">
      <c r="P89" s="651">
        <v>34</v>
      </c>
      <c r="Q89" s="652">
        <v>7.78</v>
      </c>
      <c r="R89" s="652">
        <v>2.61</v>
      </c>
      <c r="S89" s="652">
        <v>60.62</v>
      </c>
      <c r="T89" s="652">
        <v>25.9</v>
      </c>
      <c r="U89" s="652">
        <v>6.62</v>
      </c>
      <c r="V89" s="652">
        <v>12</v>
      </c>
      <c r="W89" s="652">
        <v>1.89</v>
      </c>
      <c r="X89" s="652">
        <v>32.17</v>
      </c>
      <c r="Y89" s="652">
        <v>5.0599999999999996</v>
      </c>
    </row>
    <row r="90" spans="15:25">
      <c r="P90" s="651">
        <v>35</v>
      </c>
      <c r="Q90" s="652">
        <v>7.73</v>
      </c>
      <c r="R90" s="652">
        <v>3.07</v>
      </c>
      <c r="S90" s="652">
        <v>58.47</v>
      </c>
      <c r="T90" s="652">
        <v>26.33</v>
      </c>
      <c r="U90" s="652">
        <v>6.66</v>
      </c>
      <c r="V90" s="652">
        <v>12.14</v>
      </c>
      <c r="W90" s="652">
        <v>1.97</v>
      </c>
      <c r="X90" s="652">
        <v>31.63</v>
      </c>
      <c r="Y90" s="652">
        <v>4.84</v>
      </c>
    </row>
    <row r="91" spans="15:25">
      <c r="O91" s="650">
        <v>36</v>
      </c>
      <c r="P91" s="651">
        <v>36</v>
      </c>
      <c r="Q91" s="652">
        <v>7.1</v>
      </c>
      <c r="R91" s="652">
        <v>3.57</v>
      </c>
      <c r="S91" s="652">
        <v>61.13</v>
      </c>
      <c r="T91" s="652">
        <v>27.35</v>
      </c>
      <c r="U91" s="652">
        <v>6.84</v>
      </c>
      <c r="V91" s="652">
        <v>13</v>
      </c>
      <c r="W91" s="652">
        <v>1.76</v>
      </c>
      <c r="X91" s="652">
        <v>34.090000000000003</v>
      </c>
      <c r="Y91" s="652">
        <v>4.8899999999999997</v>
      </c>
    </row>
    <row r="92" spans="15:25">
      <c r="P92" s="651">
        <v>37</v>
      </c>
      <c r="Q92" s="652">
        <v>7.53</v>
      </c>
      <c r="R92" s="652">
        <v>5.04</v>
      </c>
      <c r="S92" s="652">
        <v>59.93</v>
      </c>
      <c r="T92" s="652">
        <v>34.56</v>
      </c>
      <c r="U92" s="652">
        <v>7.96</v>
      </c>
      <c r="V92" s="652">
        <v>13</v>
      </c>
      <c r="W92" s="652">
        <v>1.7</v>
      </c>
      <c r="X92" s="652">
        <v>38.06</v>
      </c>
      <c r="Y92" s="652">
        <v>8.4</v>
      </c>
    </row>
    <row r="93" spans="15:25">
      <c r="P93" s="651">
        <v>38</v>
      </c>
      <c r="Q93" s="652">
        <v>9.73</v>
      </c>
      <c r="R93" s="652">
        <v>3.75</v>
      </c>
      <c r="S93" s="652">
        <v>64.319999999999993</v>
      </c>
      <c r="T93" s="652">
        <v>41.74</v>
      </c>
      <c r="U93" s="652">
        <v>9.43</v>
      </c>
      <c r="V93" s="652">
        <v>13</v>
      </c>
      <c r="W93" s="652">
        <v>1.77</v>
      </c>
      <c r="X93" s="652">
        <v>41.12</v>
      </c>
      <c r="Y93" s="652">
        <v>6.42</v>
      </c>
    </row>
    <row r="94" spans="15:25">
      <c r="O94" s="650">
        <v>39</v>
      </c>
      <c r="P94" s="651">
        <v>39</v>
      </c>
      <c r="Q94" s="652">
        <v>7.21</v>
      </c>
      <c r="R94" s="652">
        <v>3.83</v>
      </c>
      <c r="S94" s="652">
        <v>66.83</v>
      </c>
      <c r="T94" s="652">
        <v>46.48</v>
      </c>
      <c r="U94" s="652">
        <v>7.93</v>
      </c>
      <c r="V94" s="652">
        <v>13</v>
      </c>
      <c r="W94" s="652">
        <v>1.99</v>
      </c>
      <c r="X94" s="652">
        <v>33.06</v>
      </c>
      <c r="Y94" s="652">
        <v>7.98</v>
      </c>
    </row>
    <row r="95" spans="15:25">
      <c r="P95" s="651">
        <v>40</v>
      </c>
      <c r="Q95" s="652">
        <v>6.89</v>
      </c>
      <c r="R95" s="652">
        <v>3.2</v>
      </c>
      <c r="S95" s="652">
        <v>56.32</v>
      </c>
      <c r="T95" s="652">
        <v>28.11</v>
      </c>
      <c r="U95" s="652">
        <v>6.02</v>
      </c>
      <c r="V95" s="652">
        <v>13</v>
      </c>
      <c r="W95" s="652">
        <v>1.48</v>
      </c>
      <c r="X95" s="652">
        <v>35.54</v>
      </c>
      <c r="Y95" s="652">
        <v>5.32</v>
      </c>
    </row>
    <row r="96" spans="15:25">
      <c r="P96" s="651">
        <v>41</v>
      </c>
      <c r="Q96" s="652">
        <v>7.51</v>
      </c>
      <c r="R96" s="652">
        <v>3.26</v>
      </c>
      <c r="S96" s="652">
        <v>57.18</v>
      </c>
      <c r="T96" s="652">
        <v>32.11</v>
      </c>
      <c r="U96" s="652">
        <v>6.5</v>
      </c>
      <c r="V96" s="652">
        <v>13</v>
      </c>
      <c r="W96" s="652">
        <v>1.53</v>
      </c>
      <c r="X96" s="652">
        <v>37.47</v>
      </c>
      <c r="Y96" s="652">
        <v>4.95</v>
      </c>
    </row>
    <row r="97" spans="14:25">
      <c r="P97" s="651">
        <v>42</v>
      </c>
      <c r="Q97" s="652">
        <v>7.92</v>
      </c>
      <c r="R97" s="652">
        <v>3.59</v>
      </c>
      <c r="S97" s="652">
        <v>71.87</v>
      </c>
      <c r="T97" s="652">
        <v>64.69</v>
      </c>
      <c r="U97" s="652">
        <v>9.44</v>
      </c>
      <c r="V97" s="652">
        <v>13</v>
      </c>
      <c r="W97" s="652">
        <v>1.93</v>
      </c>
      <c r="X97" s="652">
        <v>52.42</v>
      </c>
      <c r="Y97" s="652">
        <v>7.39</v>
      </c>
    </row>
    <row r="98" spans="14:25">
      <c r="O98" s="650">
        <v>43</v>
      </c>
      <c r="P98" s="651">
        <v>43</v>
      </c>
      <c r="Q98" s="652">
        <v>9.16</v>
      </c>
      <c r="R98" s="652">
        <v>3.99</v>
      </c>
      <c r="S98" s="652">
        <v>73.22</v>
      </c>
      <c r="T98" s="652">
        <v>71.16</v>
      </c>
      <c r="U98" s="652">
        <v>8.8800000000000008</v>
      </c>
      <c r="V98" s="652">
        <v>13</v>
      </c>
      <c r="W98" s="652">
        <v>1.69</v>
      </c>
      <c r="X98" s="652">
        <v>43.93</v>
      </c>
      <c r="Y98" s="652">
        <v>6.18</v>
      </c>
    </row>
    <row r="99" spans="14:25">
      <c r="P99" s="651">
        <v>44</v>
      </c>
      <c r="Q99" s="652">
        <v>8.81</v>
      </c>
      <c r="R99" s="652">
        <v>5.0199999999999996</v>
      </c>
      <c r="S99" s="652">
        <v>75.150000000000006</v>
      </c>
      <c r="T99" s="652">
        <v>62.33</v>
      </c>
      <c r="U99" s="652">
        <v>10.59</v>
      </c>
      <c r="V99" s="652">
        <v>13</v>
      </c>
      <c r="W99" s="652">
        <v>1.65</v>
      </c>
      <c r="X99" s="652">
        <v>40.229999999999997</v>
      </c>
      <c r="Y99" s="652">
        <v>8.7899999999999991</v>
      </c>
    </row>
    <row r="100" spans="14:25">
      <c r="P100" s="651">
        <v>45</v>
      </c>
      <c r="Q100" s="652">
        <v>8.3800000000000008</v>
      </c>
      <c r="R100" s="652">
        <v>4.2</v>
      </c>
      <c r="S100" s="652">
        <v>67.39</v>
      </c>
      <c r="T100" s="652">
        <v>61.76</v>
      </c>
      <c r="U100" s="652">
        <v>10.039999999999999</v>
      </c>
      <c r="V100" s="652">
        <v>13</v>
      </c>
      <c r="W100" s="652">
        <v>1.51</v>
      </c>
      <c r="X100" s="652">
        <v>41.85</v>
      </c>
      <c r="Y100" s="652">
        <v>11.45</v>
      </c>
    </row>
    <row r="101" spans="14:25">
      <c r="P101" s="651">
        <v>46</v>
      </c>
      <c r="Q101" s="652">
        <v>7.55</v>
      </c>
      <c r="R101" s="652">
        <v>3.7</v>
      </c>
      <c r="S101" s="652">
        <v>66.959999999999994</v>
      </c>
      <c r="T101" s="652">
        <v>66.040000000000006</v>
      </c>
      <c r="U101" s="652">
        <v>8.7799999999999994</v>
      </c>
      <c r="V101" s="652">
        <v>13</v>
      </c>
      <c r="W101" s="652">
        <v>1.65</v>
      </c>
      <c r="X101" s="652">
        <v>70.849999999999994</v>
      </c>
      <c r="Y101" s="652">
        <v>14.58</v>
      </c>
    </row>
    <row r="102" spans="14:25">
      <c r="P102" s="651">
        <v>47</v>
      </c>
      <c r="Q102" s="652">
        <v>7.39</v>
      </c>
      <c r="R102" s="652">
        <v>3.85</v>
      </c>
      <c r="S102" s="652">
        <v>67.72</v>
      </c>
      <c r="T102" s="652">
        <v>52.82</v>
      </c>
      <c r="U102" s="652">
        <v>7.81</v>
      </c>
      <c r="V102" s="652">
        <v>13</v>
      </c>
      <c r="W102" s="652">
        <v>1.6</v>
      </c>
      <c r="X102" s="652">
        <v>64.819999999999993</v>
      </c>
      <c r="Y102" s="652">
        <v>12.14</v>
      </c>
    </row>
    <row r="103" spans="14:25">
      <c r="O103" s="650">
        <v>48</v>
      </c>
      <c r="P103" s="651">
        <v>48</v>
      </c>
      <c r="Q103" s="652">
        <v>7.9678571564285718</v>
      </c>
      <c r="R103" s="652">
        <v>3.558142900428571</v>
      </c>
      <c r="S103" s="652">
        <v>77.366571698571434</v>
      </c>
      <c r="T103" s="652">
        <v>66.577285762857144</v>
      </c>
      <c r="U103" s="652">
        <v>9.1851428580000007</v>
      </c>
      <c r="V103" s="652">
        <v>13.005714417142858</v>
      </c>
      <c r="W103" s="652">
        <v>1.6</v>
      </c>
      <c r="X103" s="652">
        <v>47.846427917142854</v>
      </c>
      <c r="Y103" s="652">
        <v>12.516714369142859</v>
      </c>
    </row>
    <row r="104" spans="14:25">
      <c r="P104" s="651">
        <v>49</v>
      </c>
      <c r="Q104" s="652">
        <v>8.4875713758571436</v>
      </c>
      <c r="R104" s="652">
        <v>3.2600000074285718</v>
      </c>
      <c r="S104" s="652">
        <v>84.55585806714285</v>
      </c>
      <c r="T104" s="652">
        <v>72.732000077142857</v>
      </c>
      <c r="U104" s="652">
        <v>14.04828548342857</v>
      </c>
      <c r="V104" s="652">
        <v>13.002857208571429</v>
      </c>
      <c r="W104" s="652">
        <v>1.6</v>
      </c>
      <c r="X104" s="652">
        <v>57.322143555714298</v>
      </c>
      <c r="Y104" s="652">
        <v>18.826999800000003</v>
      </c>
    </row>
    <row r="105" spans="14:25">
      <c r="P105" s="651">
        <v>50</v>
      </c>
      <c r="Q105" s="652">
        <v>8.7257142747142868</v>
      </c>
      <c r="R105" s="652">
        <v>3.4628571441428577</v>
      </c>
      <c r="S105" s="652">
        <v>77.460142951428566</v>
      </c>
      <c r="T105" s="652">
        <v>64.097142899999994</v>
      </c>
      <c r="U105" s="652">
        <v>11.032857077571427</v>
      </c>
      <c r="V105" s="652">
        <v>13</v>
      </c>
      <c r="W105" s="652">
        <v>1.6000000240000001</v>
      </c>
      <c r="X105" s="652">
        <v>51.470714571428573</v>
      </c>
      <c r="Y105" s="652">
        <v>20.280285972857143</v>
      </c>
    </row>
    <row r="106" spans="14:25">
      <c r="P106" s="651">
        <v>51</v>
      </c>
      <c r="Q106" s="652">
        <v>9.7215715127142861</v>
      </c>
      <c r="R106" s="652">
        <v>4.2539999484285715</v>
      </c>
      <c r="S106" s="652">
        <v>78.166143688571424</v>
      </c>
      <c r="T106" s="652">
        <v>94.237856191428577</v>
      </c>
      <c r="U106" s="652">
        <v>14.381428445285712</v>
      </c>
      <c r="V106" s="652">
        <v>13.01285743857143</v>
      </c>
      <c r="W106" s="652">
        <v>1.6257142851428572</v>
      </c>
      <c r="X106" s="652">
        <v>65.58357184285714</v>
      </c>
      <c r="Y106" s="652">
        <v>34.849000112857141</v>
      </c>
    </row>
    <row r="107" spans="14:25">
      <c r="O107" s="650">
        <v>52</v>
      </c>
      <c r="P107" s="651">
        <v>52</v>
      </c>
      <c r="Q107" s="652">
        <v>10.323285784571427</v>
      </c>
      <c r="R107" s="652">
        <v>4.6457142829999993</v>
      </c>
      <c r="S107" s="652">
        <v>86.972714017142849</v>
      </c>
      <c r="T107" s="652">
        <v>94.357285634285716</v>
      </c>
      <c r="U107" s="652">
        <v>13.293999945714287</v>
      </c>
      <c r="V107" s="652">
        <v>13.09681579142857</v>
      </c>
      <c r="W107" s="652">
        <v>1.644999981</v>
      </c>
      <c r="X107" s="652">
        <v>104.27285767571428</v>
      </c>
      <c r="Y107" s="652">
        <v>35.335714887142856</v>
      </c>
    </row>
    <row r="108" spans="14:25">
      <c r="N108" s="650">
        <v>2018</v>
      </c>
      <c r="O108" s="650">
        <v>1</v>
      </c>
      <c r="P108" s="651">
        <v>1</v>
      </c>
      <c r="Q108" s="652">
        <v>10.34</v>
      </c>
      <c r="R108" s="652">
        <v>4.4628571428571426</v>
      </c>
      <c r="S108" s="652">
        <v>140.04142857142858</v>
      </c>
      <c r="T108" s="652">
        <v>143.09</v>
      </c>
      <c r="U108" s="652">
        <v>20.63</v>
      </c>
      <c r="V108" s="652">
        <v>13</v>
      </c>
      <c r="W108" s="652">
        <v>1.64</v>
      </c>
      <c r="X108" s="652">
        <v>201.2428571428571</v>
      </c>
      <c r="Y108" s="652">
        <v>63.23</v>
      </c>
    </row>
    <row r="109" spans="14:25">
      <c r="P109" s="651">
        <v>2</v>
      </c>
      <c r="Q109" s="652">
        <v>13.730999947142859</v>
      </c>
      <c r="R109" s="652">
        <v>3.5944285392857145</v>
      </c>
      <c r="S109" s="652">
        <v>209.91800362857143</v>
      </c>
      <c r="T109" s="652">
        <v>160.98214394285716</v>
      </c>
      <c r="U109" s="652">
        <v>36.213856559999996</v>
      </c>
      <c r="V109" s="652">
        <v>11.774285724285715</v>
      </c>
      <c r="W109" s="652">
        <v>1.5914286031428568</v>
      </c>
      <c r="X109" s="652">
        <v>229.4250030571429</v>
      </c>
      <c r="Y109" s="652">
        <v>56.654285431428562</v>
      </c>
    </row>
    <row r="110" spans="14:25">
      <c r="P110" s="651">
        <v>3</v>
      </c>
      <c r="Q110" s="652">
        <v>15.983285902857142</v>
      </c>
      <c r="R110" s="652">
        <v>8.3045714242857152</v>
      </c>
      <c r="S110" s="652">
        <v>223.6645725857143</v>
      </c>
      <c r="T110" s="652">
        <v>190.44042751428574</v>
      </c>
      <c r="U110" s="652">
        <v>30.819142750000001</v>
      </c>
      <c r="V110" s="652">
        <v>11.857142857142858</v>
      </c>
      <c r="W110" s="652">
        <v>1.5814286125714285</v>
      </c>
      <c r="X110" s="652">
        <v>261.56357028571426</v>
      </c>
      <c r="Y110" s="652">
        <v>68.516428267142857</v>
      </c>
    </row>
    <row r="111" spans="14:25">
      <c r="O111" s="650">
        <v>4</v>
      </c>
      <c r="P111" s="651">
        <v>4</v>
      </c>
      <c r="Q111" s="652">
        <v>21.988571574285714</v>
      </c>
      <c r="R111" s="652">
        <v>15.598142828000002</v>
      </c>
      <c r="S111" s="652">
        <v>346.88342720000003</v>
      </c>
      <c r="T111" s="652">
        <v>205.5832868285714</v>
      </c>
      <c r="U111" s="652">
        <v>40.893000467142862</v>
      </c>
      <c r="V111" s="652">
        <v>18.734285627142857</v>
      </c>
      <c r="W111" s="652">
        <v>1.5700000519999997</v>
      </c>
      <c r="X111" s="652">
        <v>261.98000009999998</v>
      </c>
      <c r="Y111" s="652">
        <v>58.935427530000005</v>
      </c>
    </row>
    <row r="112" spans="14:25">
      <c r="P112" s="651">
        <v>5</v>
      </c>
      <c r="Q112" s="652">
        <v>17.729000225714284</v>
      </c>
      <c r="R112" s="652">
        <v>13.724571365714285</v>
      </c>
      <c r="S112" s="652">
        <v>214.95928737142859</v>
      </c>
      <c r="T112" s="652">
        <v>93.607142857142861</v>
      </c>
      <c r="U112" s="652">
        <v>17.748285841428572</v>
      </c>
      <c r="V112" s="652">
        <v>23.390000208571426</v>
      </c>
      <c r="W112" s="652">
        <v>1.5700000519999997</v>
      </c>
      <c r="X112" s="652">
        <v>141.83571514285714</v>
      </c>
      <c r="Y112" s="652">
        <v>45.332857951428579</v>
      </c>
    </row>
    <row r="113" spans="15:25">
      <c r="P113" s="651">
        <v>6</v>
      </c>
      <c r="Q113" s="652">
        <v>13.582571572857143</v>
      </c>
      <c r="R113" s="652">
        <v>8.6634286477142854</v>
      </c>
      <c r="S113" s="652">
        <v>166.34242902857142</v>
      </c>
      <c r="T113" s="652">
        <v>108.25571334000001</v>
      </c>
      <c r="U113" s="652">
        <v>18.79157175142857</v>
      </c>
      <c r="V113" s="652">
        <v>20.201017107142857</v>
      </c>
      <c r="W113" s="652">
        <v>2.3694285491428571</v>
      </c>
      <c r="X113" s="652">
        <v>164.55714089999998</v>
      </c>
      <c r="Y113" s="652">
        <v>65.987571171428584</v>
      </c>
    </row>
    <row r="114" spans="15:25">
      <c r="P114" s="651">
        <v>7</v>
      </c>
      <c r="Q114" s="652">
        <v>14.722571237142859</v>
      </c>
      <c r="R114" s="652">
        <v>11.071428435428571</v>
      </c>
      <c r="S114" s="652">
        <v>239.50057330000001</v>
      </c>
      <c r="T114" s="652">
        <v>202.98199900000003</v>
      </c>
      <c r="U114" s="652">
        <v>42.088571821428573</v>
      </c>
      <c r="V114" s="652">
        <v>15.283185821428571</v>
      </c>
      <c r="W114" s="652">
        <v>3.1689999100000001</v>
      </c>
      <c r="X114" s="652">
        <v>355.31285748571423</v>
      </c>
      <c r="Y114" s="652">
        <v>97.722999031428586</v>
      </c>
    </row>
    <row r="115" spans="15:25">
      <c r="O115" s="650">
        <v>8</v>
      </c>
      <c r="P115" s="651">
        <v>8</v>
      </c>
      <c r="Q115" s="652">
        <v>18.48</v>
      </c>
      <c r="R115" s="652">
        <v>14.97</v>
      </c>
      <c r="S115" s="652">
        <v>357.61814662857148</v>
      </c>
      <c r="T115" s="652">
        <v>251.1</v>
      </c>
      <c r="U115" s="652">
        <v>43.74</v>
      </c>
      <c r="V115" s="652">
        <v>16.564</v>
      </c>
      <c r="W115" s="652">
        <v>3.16</v>
      </c>
      <c r="X115" s="652">
        <v>437.78</v>
      </c>
      <c r="Y115" s="652">
        <v>142.13</v>
      </c>
    </row>
    <row r="116" spans="15:25">
      <c r="P116" s="651">
        <v>9</v>
      </c>
      <c r="Q116" s="652">
        <v>21.652428627142854</v>
      </c>
      <c r="R116" s="652">
        <v>14.185285431142857</v>
      </c>
      <c r="S116" s="652">
        <v>333.90885488571433</v>
      </c>
      <c r="T116" s="652">
        <v>204.95843285714287</v>
      </c>
      <c r="U116" s="652">
        <v>31.755000522857138</v>
      </c>
      <c r="V116" s="652">
        <v>15.852976190476195</v>
      </c>
      <c r="W116" s="652">
        <v>3.1689999100000001</v>
      </c>
      <c r="X116" s="652">
        <v>424.14571271428576</v>
      </c>
      <c r="Y116" s="652">
        <v>142.13857270714286</v>
      </c>
    </row>
    <row r="117" spans="15:25">
      <c r="P117" s="651">
        <v>10</v>
      </c>
      <c r="Q117" s="652">
        <v>30.272714344285713</v>
      </c>
      <c r="R117" s="652">
        <v>17.434571538571429</v>
      </c>
      <c r="S117" s="652">
        <v>431.64157101428572</v>
      </c>
      <c r="T117" s="652">
        <v>177.15485925714287</v>
      </c>
      <c r="U117" s="652">
        <v>31.196571622857142</v>
      </c>
      <c r="V117" s="652">
        <v>14.442</v>
      </c>
      <c r="W117" s="652">
        <v>4.7437142644285712</v>
      </c>
      <c r="X117" s="652">
        <v>293.69142804285718</v>
      </c>
      <c r="Y117" s="652">
        <v>72.30971418</v>
      </c>
    </row>
    <row r="118" spans="15:25">
      <c r="P118" s="651">
        <v>11</v>
      </c>
      <c r="Q118" s="652">
        <v>28.071857179999999</v>
      </c>
      <c r="R118" s="652">
        <v>17.048571724285715</v>
      </c>
      <c r="S118" s="652">
        <v>485.98543439999997</v>
      </c>
      <c r="T118" s="652">
        <v>169.375</v>
      </c>
      <c r="U118" s="652">
        <v>52.626284462857136</v>
      </c>
      <c r="V118" s="652">
        <v>18.273</v>
      </c>
      <c r="W118" s="652">
        <v>3.0879999738571429</v>
      </c>
      <c r="X118" s="652">
        <v>511.54500034285724</v>
      </c>
      <c r="Y118" s="652">
        <v>119.7894287057143</v>
      </c>
    </row>
    <row r="119" spans="15:25">
      <c r="O119" s="650">
        <v>12</v>
      </c>
      <c r="P119" s="651">
        <v>12</v>
      </c>
      <c r="Q119" s="652">
        <v>29.90999984714286</v>
      </c>
      <c r="R119" s="652">
        <v>21.62</v>
      </c>
      <c r="S119" s="652">
        <v>465.24414497142863</v>
      </c>
      <c r="T119" s="652">
        <v>201.58328465714288</v>
      </c>
      <c r="U119" s="652">
        <v>57.669144221428567</v>
      </c>
      <c r="V119" s="652">
        <v>23.244</v>
      </c>
      <c r="W119" s="652">
        <v>4.5095714328571432</v>
      </c>
      <c r="X119" s="652">
        <v>433.89143152857145</v>
      </c>
      <c r="Y119" s="652">
        <v>152.80443028571429</v>
      </c>
    </row>
    <row r="120" spans="15:25">
      <c r="P120" s="651">
        <v>13</v>
      </c>
      <c r="Q120" s="652">
        <v>28.360142844285718</v>
      </c>
      <c r="R120" s="652">
        <v>17.439428465714283</v>
      </c>
      <c r="S120" s="652">
        <v>396.37686155714289</v>
      </c>
      <c r="T120" s="652">
        <v>163.75585502857143</v>
      </c>
      <c r="U120" s="652">
        <v>35.725570951428573</v>
      </c>
      <c r="V120" s="652">
        <v>23.143392837142859</v>
      </c>
      <c r="W120" s="652">
        <v>3.3929999999999998</v>
      </c>
      <c r="X120" s="652">
        <v>281.79928587142859</v>
      </c>
      <c r="Y120" s="652">
        <v>107.32928468714286</v>
      </c>
    </row>
    <row r="121" spans="15:25">
      <c r="P121" s="651">
        <v>14</v>
      </c>
      <c r="Q121" s="652">
        <v>23.830285752857144</v>
      </c>
      <c r="R121" s="652">
        <v>12.833285604571429</v>
      </c>
      <c r="S121" s="652">
        <v>226.32643345714288</v>
      </c>
      <c r="T121" s="652">
        <v>133.53585814285714</v>
      </c>
      <c r="U121" s="652">
        <v>28.622000282857147</v>
      </c>
      <c r="V121" s="652">
        <v>19.16</v>
      </c>
      <c r="W121" s="652">
        <v>1.736</v>
      </c>
      <c r="X121" s="652">
        <v>176.23214502857144</v>
      </c>
      <c r="Y121" s="652">
        <v>80.936570849999995</v>
      </c>
    </row>
    <row r="122" spans="15:25">
      <c r="P122" s="651">
        <v>15</v>
      </c>
      <c r="Q122" s="652">
        <v>27</v>
      </c>
      <c r="R122" s="652">
        <v>15.571285655714286</v>
      </c>
      <c r="S122" s="652">
        <v>207.40800040000002</v>
      </c>
      <c r="T122" s="652">
        <v>107.59514291428572</v>
      </c>
      <c r="U122" s="652">
        <v>30.753999982857145</v>
      </c>
      <c r="V122" s="652">
        <v>14.377143042857142</v>
      </c>
      <c r="W122" s="652">
        <v>1.8612856864285716</v>
      </c>
      <c r="X122" s="652">
        <v>130.09</v>
      </c>
      <c r="Y122" s="652">
        <v>42.693143572857146</v>
      </c>
    </row>
    <row r="123" spans="15:25">
      <c r="O123" s="650">
        <v>16</v>
      </c>
      <c r="P123" s="651">
        <v>16</v>
      </c>
      <c r="Q123" s="652">
        <v>19.899999999999999</v>
      </c>
      <c r="R123" s="652">
        <v>12.83</v>
      </c>
      <c r="S123" s="652">
        <v>166.38871437142856</v>
      </c>
      <c r="T123" s="652">
        <v>95.78</v>
      </c>
      <c r="U123" s="652">
        <v>29.88</v>
      </c>
      <c r="V123" s="652">
        <v>12.36</v>
      </c>
      <c r="W123" s="652">
        <v>1.9</v>
      </c>
      <c r="X123" s="652">
        <v>96.9</v>
      </c>
      <c r="Y123" s="652">
        <v>33.717142651428574</v>
      </c>
    </row>
    <row r="124" spans="15:25">
      <c r="P124" s="651">
        <v>17</v>
      </c>
      <c r="Q124" s="652">
        <v>19.14</v>
      </c>
      <c r="R124" s="652">
        <v>13.52</v>
      </c>
      <c r="S124" s="652">
        <v>168.19342804285716</v>
      </c>
      <c r="T124" s="652">
        <v>95.39</v>
      </c>
      <c r="U124" s="652">
        <v>22.257285525714284</v>
      </c>
      <c r="V124" s="652">
        <v>13.4</v>
      </c>
      <c r="W124" s="652">
        <v>1.7940000124285713</v>
      </c>
      <c r="X124" s="652">
        <v>89.59</v>
      </c>
      <c r="Y124" s="652">
        <v>27.06</v>
      </c>
    </row>
    <row r="125" spans="15:25">
      <c r="P125" s="651">
        <v>18</v>
      </c>
      <c r="Q125" s="652">
        <v>19.703571455714286</v>
      </c>
      <c r="R125" s="652">
        <v>14.166857039571427</v>
      </c>
      <c r="S125" s="652">
        <v>171.5428597714286</v>
      </c>
      <c r="T125" s="652">
        <v>85.958285739999994</v>
      </c>
      <c r="U125" s="652">
        <v>21.651714052857141</v>
      </c>
      <c r="V125" s="652">
        <v>12.785805702857145</v>
      </c>
      <c r="W125" s="652">
        <v>2.3024285860000004</v>
      </c>
      <c r="X125" s="652">
        <v>89.602142331428567</v>
      </c>
      <c r="Y125" s="652">
        <v>22.269714081428571</v>
      </c>
    </row>
    <row r="126" spans="15:25">
      <c r="P126" s="651">
        <v>19</v>
      </c>
      <c r="Q126" s="652">
        <v>15.48828561</v>
      </c>
      <c r="R126" s="652">
        <v>12.650857108142857</v>
      </c>
      <c r="S126" s="652">
        <v>146.54485865714287</v>
      </c>
      <c r="T126" s="652">
        <v>88.244000028571435</v>
      </c>
      <c r="U126" s="652">
        <v>19.037142890000002</v>
      </c>
      <c r="V126" s="652">
        <v>11.328391347142857</v>
      </c>
      <c r="W126" s="652">
        <v>1.8057142665714285</v>
      </c>
      <c r="X126" s="652">
        <v>75.568572998571426</v>
      </c>
      <c r="Y126" s="652">
        <v>17.565999711428571</v>
      </c>
    </row>
    <row r="127" spans="15:25">
      <c r="O127" s="650">
        <v>20</v>
      </c>
      <c r="P127" s="651">
        <v>20</v>
      </c>
      <c r="Q127" s="652">
        <v>14.601142882857145</v>
      </c>
      <c r="R127" s="652">
        <v>10.013285772</v>
      </c>
      <c r="S127" s="652">
        <v>112.76242937142857</v>
      </c>
      <c r="T127" s="652">
        <v>64.809571402857145</v>
      </c>
      <c r="U127" s="652">
        <v>16.531571660000001</v>
      </c>
      <c r="V127" s="652">
        <v>10.899261474285714</v>
      </c>
      <c r="W127" s="652">
        <v>1.7767143248571429</v>
      </c>
      <c r="X127" s="652">
        <v>62.208570752857149</v>
      </c>
      <c r="Y127" s="652">
        <v>14.502285821428572</v>
      </c>
    </row>
    <row r="128" spans="15:25">
      <c r="P128" s="651">
        <v>21</v>
      </c>
      <c r="Q128" s="652">
        <v>13.411285537142858</v>
      </c>
      <c r="R128" s="652">
        <v>7.8631429672857154</v>
      </c>
      <c r="S128" s="652">
        <v>94.636570517142857</v>
      </c>
      <c r="T128" s="652">
        <v>49.303714208571428</v>
      </c>
      <c r="U128" s="652">
        <v>13.450571468571427</v>
      </c>
      <c r="V128" s="652">
        <v>11.166911400000002</v>
      </c>
      <c r="W128" s="652">
        <v>1.8437143055714282</v>
      </c>
      <c r="X128" s="652">
        <v>54.38714218285714</v>
      </c>
      <c r="Y128" s="652">
        <v>12.214999879999999</v>
      </c>
    </row>
    <row r="129" spans="15:26">
      <c r="P129" s="651">
        <v>22</v>
      </c>
      <c r="Q129" s="652">
        <v>12.490285737142855</v>
      </c>
      <c r="R129" s="652">
        <v>6.4215714250000007</v>
      </c>
      <c r="S129" s="652">
        <v>81.718714031428576</v>
      </c>
      <c r="T129" s="652">
        <v>42.928571428571431</v>
      </c>
      <c r="U129" s="652">
        <v>11.897571562857141</v>
      </c>
      <c r="V129" s="652">
        <v>10.57333578442857</v>
      </c>
      <c r="W129" s="652">
        <v>1.8770000252857142</v>
      </c>
      <c r="X129" s="652">
        <v>48.837857382857138</v>
      </c>
      <c r="Y129" s="652">
        <v>10.894571441428569</v>
      </c>
    </row>
    <row r="130" spans="15:26">
      <c r="P130" s="651">
        <v>23</v>
      </c>
      <c r="Q130" s="652">
        <v>12.278000014285713</v>
      </c>
      <c r="R130" s="652">
        <v>5.5577142921428564</v>
      </c>
      <c r="S130" s="652">
        <v>83.760285512857152</v>
      </c>
      <c r="T130" s="652">
        <v>67.797571451428567</v>
      </c>
      <c r="U130" s="652">
        <v>15.801714215714284</v>
      </c>
      <c r="V130" s="652">
        <v>11.341294289999999</v>
      </c>
      <c r="W130" s="652">
        <v>1.7928571701428571</v>
      </c>
      <c r="X130" s="652">
        <v>58.175000328571436</v>
      </c>
      <c r="Y130" s="652">
        <v>13.860571451428571</v>
      </c>
    </row>
    <row r="131" spans="15:26">
      <c r="O131" s="650">
        <v>24</v>
      </c>
      <c r="P131" s="651">
        <v>24</v>
      </c>
      <c r="Q131" s="652">
        <v>10.882714271142857</v>
      </c>
      <c r="R131" s="652">
        <v>5.3317142215714286</v>
      </c>
      <c r="S131" s="652">
        <v>82.799001421428557</v>
      </c>
      <c r="T131" s="652">
        <v>63.982142857142854</v>
      </c>
      <c r="U131" s="652">
        <v>15.595999989999999</v>
      </c>
      <c r="V131" s="652">
        <v>11.96411841142857</v>
      </c>
      <c r="W131" s="652">
        <v>2.0252857377142854</v>
      </c>
      <c r="X131" s="652">
        <v>61.988572801428582</v>
      </c>
      <c r="Y131" s="652">
        <v>13.392856871428572</v>
      </c>
    </row>
    <row r="132" spans="15:26">
      <c r="P132" s="651">
        <v>25</v>
      </c>
      <c r="Q132" s="652">
        <v>10.290999957142857</v>
      </c>
      <c r="R132" s="652">
        <v>3.7498572211428569</v>
      </c>
      <c r="S132" s="652">
        <v>74.093855721428568</v>
      </c>
      <c r="T132" s="652">
        <v>53.035571505714287</v>
      </c>
      <c r="U132" s="652">
        <v>14.135857038571428</v>
      </c>
      <c r="V132" s="652">
        <v>11.79</v>
      </c>
      <c r="W132" s="652">
        <v>2.0514285564285717</v>
      </c>
      <c r="X132" s="652">
        <v>51.970714024285719</v>
      </c>
      <c r="Y132" s="652">
        <v>10.749428476857142</v>
      </c>
    </row>
    <row r="133" spans="15:26">
      <c r="P133" s="651">
        <v>26</v>
      </c>
      <c r="Q133" s="652">
        <v>9.5591429302857147</v>
      </c>
      <c r="R133" s="652">
        <v>3.5651427677142853</v>
      </c>
      <c r="S133" s="652">
        <v>66.795142037142867</v>
      </c>
      <c r="T133" s="652">
        <v>40.369000025714286</v>
      </c>
      <c r="U133" s="652">
        <v>10.912428581428573</v>
      </c>
      <c r="V133" s="652">
        <v>10.93</v>
      </c>
      <c r="W133" s="652">
        <v>2.1038571597142854</v>
      </c>
      <c r="X133" s="652">
        <v>44.390714371428579</v>
      </c>
      <c r="Y133" s="652">
        <v>9.1145714351428584</v>
      </c>
    </row>
    <row r="134" spans="15:26">
      <c r="P134" s="651">
        <v>27</v>
      </c>
      <c r="Q134" s="652">
        <v>9.3137141635714293</v>
      </c>
      <c r="R134" s="652">
        <v>4.7600000245714282</v>
      </c>
      <c r="S134" s="652">
        <v>67.368571689999996</v>
      </c>
      <c r="T134" s="652">
        <v>33.409999999999997</v>
      </c>
      <c r="U134" s="652">
        <v>9.4035714009999989</v>
      </c>
      <c r="V134" s="652">
        <v>12.51</v>
      </c>
      <c r="W134" s="652">
        <v>2.0499999999999998</v>
      </c>
      <c r="X134" s="652">
        <v>39.173571994285716</v>
      </c>
      <c r="Y134" s="652">
        <v>7.6487142698571438</v>
      </c>
    </row>
    <row r="135" spans="15:26">
      <c r="O135" s="650">
        <v>28</v>
      </c>
      <c r="P135" s="651">
        <v>28</v>
      </c>
      <c r="Q135" s="652">
        <v>8.7544284548571447</v>
      </c>
      <c r="R135" s="652">
        <v>2.5707143034285713</v>
      </c>
      <c r="S135" s="652">
        <v>65.073571887142847</v>
      </c>
      <c r="T135" s="652">
        <v>33.160714285714285</v>
      </c>
      <c r="U135" s="652">
        <v>9.4155716217142871</v>
      </c>
      <c r="V135" s="652">
        <v>12.3</v>
      </c>
      <c r="W135" s="652">
        <v>2.2505714212857142</v>
      </c>
      <c r="X135" s="652">
        <v>36.999285560000011</v>
      </c>
      <c r="Y135" s="652">
        <v>7.0544285774285713</v>
      </c>
    </row>
    <row r="136" spans="15:26">
      <c r="P136" s="651">
        <v>29</v>
      </c>
      <c r="Q136" s="652">
        <v>8.6149000000000004</v>
      </c>
      <c r="R136" s="652">
        <v>3.7006000000000001</v>
      </c>
      <c r="S136" s="652">
        <v>62.515714285714289</v>
      </c>
      <c r="T136" s="652">
        <v>35.738</v>
      </c>
      <c r="U136" s="652">
        <v>9.5503999999999998</v>
      </c>
      <c r="V136" s="652">
        <v>12.245714285714286</v>
      </c>
      <c r="W136" s="652">
        <v>1.9771428571428571</v>
      </c>
      <c r="X136" s="652">
        <v>38.677142857142861</v>
      </c>
      <c r="Y136" s="652">
        <v>6.3400000000000007</v>
      </c>
    </row>
    <row r="137" spans="15:26">
      <c r="P137" s="651">
        <v>30</v>
      </c>
      <c r="Q137" s="652">
        <v>8.1221428598571439</v>
      </c>
      <c r="R137" s="652">
        <v>4.9111429789999992</v>
      </c>
      <c r="S137" s="652">
        <v>57.148857115714286</v>
      </c>
      <c r="T137" s="652">
        <v>85.065429679999994</v>
      </c>
      <c r="U137" s="652">
        <v>15.534142631428571</v>
      </c>
      <c r="V137" s="652">
        <v>10.995952741142858</v>
      </c>
      <c r="W137" s="652">
        <v>2.2859999964285715</v>
      </c>
      <c r="X137" s="652">
        <v>56.166428702857139</v>
      </c>
      <c r="Y137" s="652">
        <v>9.4385714285714304</v>
      </c>
    </row>
    <row r="138" spans="15:26">
      <c r="P138" s="651">
        <v>31</v>
      </c>
      <c r="Q138" s="652">
        <v>7.5620000000000003</v>
      </c>
      <c r="R138" s="652">
        <v>3.28</v>
      </c>
      <c r="S138" s="652">
        <v>58.768000000000001</v>
      </c>
      <c r="T138" s="652">
        <v>40.375</v>
      </c>
      <c r="U138" s="652">
        <v>8.5579999999999998</v>
      </c>
      <c r="V138" s="652">
        <v>13.18</v>
      </c>
      <c r="W138" s="652">
        <v>2</v>
      </c>
      <c r="X138" s="652">
        <v>50.215000000000003</v>
      </c>
      <c r="Y138" s="652">
        <v>8.5770238095238049</v>
      </c>
    </row>
    <row r="139" spans="15:26">
      <c r="O139" s="650">
        <v>32</v>
      </c>
      <c r="P139" s="651">
        <v>32</v>
      </c>
      <c r="Q139" s="652">
        <v>8.4994284765714276</v>
      </c>
      <c r="R139" s="652">
        <v>4.8781427315714287</v>
      </c>
      <c r="S139" s="652">
        <v>54.703428540000004</v>
      </c>
      <c r="T139" s="652">
        <v>52.946428571428569</v>
      </c>
      <c r="U139" s="652">
        <v>10.739857128857144</v>
      </c>
      <c r="V139" s="652">
        <v>10.850328444285712</v>
      </c>
      <c r="W139" s="652">
        <v>2.0667142697142857</v>
      </c>
      <c r="X139" s="652">
        <v>50.460713522857141</v>
      </c>
      <c r="Y139" s="652">
        <v>9.7962856299999999</v>
      </c>
    </row>
    <row r="140" spans="15:26">
      <c r="P140" s="651">
        <v>33</v>
      </c>
      <c r="Q140" s="652">
        <v>7.8117142411428571</v>
      </c>
      <c r="R140" s="652">
        <v>4.5999999999999996</v>
      </c>
      <c r="S140" s="652">
        <v>59.066285269999995</v>
      </c>
      <c r="T140" s="652">
        <v>47.13</v>
      </c>
      <c r="U140" s="652">
        <v>9.23</v>
      </c>
      <c r="V140" s="652">
        <v>10.84</v>
      </c>
      <c r="W140" s="652">
        <v>2.0499999999999998</v>
      </c>
      <c r="X140" s="652">
        <v>44.64</v>
      </c>
      <c r="Y140" s="652">
        <v>8.7822855541428577</v>
      </c>
    </row>
    <row r="141" spans="15:26">
      <c r="P141" s="651">
        <v>34</v>
      </c>
      <c r="Q141" s="652">
        <v>6.44</v>
      </c>
      <c r="R141" s="652">
        <v>5.1568571165714285</v>
      </c>
      <c r="S141" s="652">
        <v>82.033571515714272</v>
      </c>
      <c r="T141" s="652">
        <v>63.892999920000001</v>
      </c>
      <c r="U141" s="652">
        <v>10.917285918714287</v>
      </c>
      <c r="V141" s="652">
        <v>10.534582955714285</v>
      </c>
      <c r="W141" s="652">
        <v>1.8788571358571429</v>
      </c>
      <c r="X141" s="652">
        <v>35.627857751428571</v>
      </c>
      <c r="Y141" s="652">
        <v>11.383714402571428</v>
      </c>
    </row>
    <row r="142" spans="15:26">
      <c r="P142" s="651">
        <v>35</v>
      </c>
      <c r="Q142" s="652">
        <v>7.5428571428571427</v>
      </c>
      <c r="R142" s="652">
        <v>2.15</v>
      </c>
      <c r="S142" s="652">
        <v>71.48</v>
      </c>
      <c r="T142" s="652">
        <v>45.64</v>
      </c>
      <c r="U142" s="652">
        <v>9.4700000000000006</v>
      </c>
      <c r="V142" s="652">
        <v>10.92</v>
      </c>
      <c r="W142" s="652">
        <v>1.88</v>
      </c>
      <c r="X142" s="652">
        <v>32.979999999999997</v>
      </c>
      <c r="Y142" s="652">
        <v>7.88</v>
      </c>
    </row>
    <row r="143" spans="15:26">
      <c r="O143" s="650">
        <v>36</v>
      </c>
      <c r="P143" s="651">
        <v>36</v>
      </c>
      <c r="Q143" s="652">
        <v>7.1671427998571433</v>
      </c>
      <c r="R143" s="652">
        <v>4.8342857142857136</v>
      </c>
      <c r="S143" s="652">
        <v>63.092857142857149</v>
      </c>
      <c r="T143" s="652">
        <v>34.571428571428569</v>
      </c>
      <c r="U143" s="652">
        <v>7.5942857142857134</v>
      </c>
      <c r="V143" s="652">
        <v>11.091428571428571</v>
      </c>
      <c r="W143" s="652">
        <v>1.8442857142857143</v>
      </c>
      <c r="X143" s="652">
        <v>31.20428571428571</v>
      </c>
      <c r="Y143" s="652">
        <v>8.0857142857142854</v>
      </c>
      <c r="Z143" s="712"/>
    </row>
    <row r="144" spans="15:26">
      <c r="P144" s="651">
        <v>37</v>
      </c>
      <c r="Q144" s="652">
        <v>7.1637143408571422</v>
      </c>
      <c r="R144" s="652">
        <v>3.1535714688571423</v>
      </c>
      <c r="S144" s="652">
        <v>61.141713821428574</v>
      </c>
      <c r="T144" s="652">
        <v>28.744000025714286</v>
      </c>
      <c r="U144" s="652">
        <v>6.5637142318571433</v>
      </c>
      <c r="V144" s="652">
        <v>10.825238499999999</v>
      </c>
      <c r="W144" s="652">
        <v>1.8114285809999999</v>
      </c>
      <c r="X144" s="652">
        <v>29.614285605714283</v>
      </c>
      <c r="Y144" s="652">
        <v>8.6452856064285708</v>
      </c>
    </row>
    <row r="145" spans="15:25">
      <c r="P145" s="651">
        <v>38</v>
      </c>
      <c r="Q145" s="652">
        <v>8.31</v>
      </c>
      <c r="R145" s="652">
        <v>3.3441428289999995</v>
      </c>
      <c r="S145" s="652">
        <v>49.664428712857145</v>
      </c>
      <c r="T145" s="652">
        <v>35.571571351428574</v>
      </c>
      <c r="U145" s="652">
        <v>7.2939999444285712</v>
      </c>
      <c r="V145" s="652">
        <v>11.159824370000001</v>
      </c>
      <c r="W145" s="652">
        <v>1.8427142925714282</v>
      </c>
      <c r="X145" s="652">
        <v>30.912857054285716</v>
      </c>
      <c r="Y145" s="652">
        <v>8.6452856064285708</v>
      </c>
    </row>
    <row r="146" spans="15:25">
      <c r="P146" s="651">
        <v>39</v>
      </c>
      <c r="Q146" s="652">
        <v>7.621428489714285</v>
      </c>
      <c r="R146" s="652">
        <v>4.6500000000000004</v>
      </c>
      <c r="S146" s="652">
        <v>42.24</v>
      </c>
      <c r="T146" s="652">
        <v>39.39</v>
      </c>
      <c r="U146" s="652">
        <v>7.68</v>
      </c>
      <c r="V146" s="652">
        <v>11.33</v>
      </c>
      <c r="W146" s="652">
        <v>1.64</v>
      </c>
      <c r="X146" s="652">
        <v>37.200000000000003</v>
      </c>
      <c r="Y146" s="652">
        <v>7.4194285528571422</v>
      </c>
    </row>
    <row r="147" spans="15:25">
      <c r="O147" s="650">
        <v>40</v>
      </c>
      <c r="P147" s="651">
        <v>40</v>
      </c>
      <c r="Q147" s="652">
        <v>7.621428489714285</v>
      </c>
      <c r="R147" s="652">
        <v>5.128571373571428</v>
      </c>
      <c r="S147" s="652">
        <v>38.906285422857138</v>
      </c>
      <c r="T147" s="652">
        <v>41.34000069857143</v>
      </c>
      <c r="U147" s="652">
        <v>9.112857137571428</v>
      </c>
      <c r="V147" s="652">
        <v>11.565001485714285</v>
      </c>
      <c r="W147" s="652">
        <v>1.8221428395714285</v>
      </c>
      <c r="X147" s="652">
        <v>42.197143011428572</v>
      </c>
      <c r="Y147" s="652">
        <v>9.6005713597142837</v>
      </c>
    </row>
    <row r="148" spans="15:25">
      <c r="P148" s="651">
        <v>41</v>
      </c>
      <c r="Q148" s="652">
        <v>7.2698572022574259</v>
      </c>
      <c r="R148" s="652">
        <v>4.8594285079410948</v>
      </c>
      <c r="S148" s="652">
        <v>42.923713956560341</v>
      </c>
      <c r="T148" s="652">
        <v>56.607142857142847</v>
      </c>
      <c r="U148" s="652">
        <v>11.170142854962995</v>
      </c>
      <c r="V148" s="652">
        <v>12.740178653172041</v>
      </c>
      <c r="W148" s="652">
        <v>1.7041428429739784</v>
      </c>
      <c r="X148" s="652">
        <v>49.475714547293492</v>
      </c>
      <c r="Y148" s="652">
        <v>10.943285942077617</v>
      </c>
    </row>
    <row r="149" spans="15:25">
      <c r="P149" s="651">
        <v>42</v>
      </c>
      <c r="Q149" s="652">
        <v>6.2732856614249064</v>
      </c>
      <c r="R149" s="652">
        <v>4.00314286776951</v>
      </c>
      <c r="S149" s="652">
        <v>73.976001194545148</v>
      </c>
      <c r="T149" s="652">
        <v>89.232285635811792</v>
      </c>
      <c r="U149" s="652">
        <v>19.282285690307582</v>
      </c>
      <c r="V149" s="652">
        <v>11.792381422860229</v>
      </c>
      <c r="W149" s="652">
        <v>1.5524285691124997</v>
      </c>
      <c r="X149" s="652">
        <v>72.350713457379968</v>
      </c>
      <c r="Y149" s="652">
        <v>17.972571236746628</v>
      </c>
    </row>
    <row r="150" spans="15:25">
      <c r="P150" s="651">
        <v>43</v>
      </c>
      <c r="Q150" s="652">
        <v>8.3208571161542526</v>
      </c>
      <c r="R150" s="652">
        <v>6.0481427737644662</v>
      </c>
      <c r="S150" s="652">
        <v>97.234427315848038</v>
      </c>
      <c r="T150" s="652">
        <v>125.70828465052978</v>
      </c>
      <c r="U150" s="652">
        <v>26.382142475673081</v>
      </c>
      <c r="V150" s="652">
        <v>12.0416071755545</v>
      </c>
      <c r="W150" s="652">
        <v>1.585428544453207</v>
      </c>
      <c r="X150" s="652">
        <v>82.484284537179079</v>
      </c>
      <c r="Y150" s="652">
        <v>19.552571432931028</v>
      </c>
    </row>
    <row r="151" spans="15:25">
      <c r="O151" s="650">
        <v>44</v>
      </c>
      <c r="P151" s="651">
        <v>44</v>
      </c>
      <c r="Q151" s="652">
        <v>9.2941429947142868</v>
      </c>
      <c r="R151" s="652">
        <v>7.6531428608571428</v>
      </c>
      <c r="S151" s="652">
        <v>120.62971387142855</v>
      </c>
      <c r="T151" s="652">
        <v>157.60714285714286</v>
      </c>
      <c r="U151" s="652">
        <v>33.364427840000005</v>
      </c>
      <c r="V151" s="652">
        <v>12.188929967142856</v>
      </c>
      <c r="W151" s="652">
        <v>1.6864285471428571</v>
      </c>
      <c r="X151" s="652">
        <v>110.40928649571428</v>
      </c>
      <c r="Y151" s="652">
        <v>33.081571032857141</v>
      </c>
    </row>
    <row r="152" spans="15:25">
      <c r="P152" s="651">
        <v>45</v>
      </c>
      <c r="Q152" s="652">
        <v>8.6642857274285721</v>
      </c>
      <c r="R152" s="652">
        <v>4.2061428341428568</v>
      </c>
      <c r="S152" s="652">
        <v>125.43157086857143</v>
      </c>
      <c r="T152" s="652">
        <v>105.63685608857143</v>
      </c>
      <c r="U152" s="652">
        <v>18.735571588571428</v>
      </c>
      <c r="V152" s="652">
        <v>13</v>
      </c>
      <c r="W152" s="652">
        <v>1.7397142818571427</v>
      </c>
      <c r="X152" s="652">
        <v>114.14357212285714</v>
      </c>
      <c r="Y152" s="652">
        <v>39.80185754</v>
      </c>
    </row>
    <row r="153" spans="15:25">
      <c r="P153" s="651">
        <v>46</v>
      </c>
      <c r="Q153" s="652">
        <v>8.5371428571428574</v>
      </c>
      <c r="R153" s="652">
        <v>5.9</v>
      </c>
      <c r="S153" s="652">
        <v>78.757142857142853</v>
      </c>
      <c r="T153" s="652">
        <v>79.304285714285712</v>
      </c>
      <c r="U153" s="652">
        <v>13.16</v>
      </c>
      <c r="V153" s="652">
        <v>13.001428571428571</v>
      </c>
      <c r="W153" s="652">
        <v>1.5</v>
      </c>
      <c r="X153" s="652">
        <v>93.457142857142841</v>
      </c>
      <c r="Y153" s="652">
        <v>37.212857142857146</v>
      </c>
    </row>
    <row r="154" spans="15:25">
      <c r="P154" s="651">
        <v>47</v>
      </c>
      <c r="Q154" s="652">
        <v>9.0094285692857135</v>
      </c>
      <c r="R154" s="652">
        <v>7.1015714912857133</v>
      </c>
      <c r="S154" s="652">
        <v>88.111712864285735</v>
      </c>
      <c r="T154" s="652">
        <v>74.684428622857141</v>
      </c>
      <c r="U154" s="652">
        <v>13.483142988571428</v>
      </c>
      <c r="V154" s="652">
        <v>12.142405645714286</v>
      </c>
      <c r="W154" s="652">
        <v>1.5</v>
      </c>
      <c r="X154" s="652">
        <v>104.10500007571429</v>
      </c>
      <c r="Y154" s="652">
        <v>35.055428368571434</v>
      </c>
    </row>
    <row r="155" spans="15:25">
      <c r="O155" s="650">
        <v>48</v>
      </c>
      <c r="P155" s="651">
        <v>48</v>
      </c>
      <c r="Q155" s="652">
        <v>8.5042856081428582</v>
      </c>
      <c r="R155" s="652">
        <v>4.3617142950000005</v>
      </c>
      <c r="S155" s="652">
        <v>80.151286534285717</v>
      </c>
      <c r="T155" s="652">
        <v>95.303570342857142</v>
      </c>
      <c r="U155" s="652">
        <v>12.543571337142859</v>
      </c>
      <c r="V155" s="652">
        <v>11.975262778571429</v>
      </c>
      <c r="W155" s="652">
        <v>1.5</v>
      </c>
      <c r="X155" s="652">
        <v>91.569999695714287</v>
      </c>
      <c r="Y155" s="652">
        <v>28.370000294285713</v>
      </c>
    </row>
    <row r="157" spans="15:25">
      <c r="Q157" s="711" t="s">
        <v>298</v>
      </c>
      <c r="R157" s="711" t="s">
        <v>299</v>
      </c>
      <c r="S157" s="711" t="s">
        <v>300</v>
      </c>
      <c r="T157" s="711" t="s">
        <v>301</v>
      </c>
      <c r="U157" s="711" t="s">
        <v>302</v>
      </c>
      <c r="V157" s="711" t="s">
        <v>303</v>
      </c>
      <c r="W157" s="711" t="s">
        <v>304</v>
      </c>
      <c r="X157" s="711" t="s">
        <v>305</v>
      </c>
      <c r="Y157" s="711" t="s">
        <v>306</v>
      </c>
    </row>
  </sheetData>
  <mergeCells count="3">
    <mergeCell ref="A65:L65"/>
    <mergeCell ref="A40:L40"/>
    <mergeCell ref="A18:L18"/>
  </mergeCells>
  <pageMargins left="0.7" right="0.7" top="0.86956521739130432" bottom="0.61458333333333337" header="0.3" footer="0.3"/>
  <pageSetup orientation="portrait" r:id="rId1"/>
  <headerFooter>
    <oddHeader>&amp;R&amp;7Informe de la Operación Mensual - Noviembre 2018
INFSGI-MES-11-2018
10/12/2018
Versión: 01</oddHeader>
    <oddFooter>&amp;L&amp;7COES, 2018&amp;C13&amp;R&amp;7Dirección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BA1B-4505-4E96-91EC-04C4917C2A4F}">
  <sheetPr>
    <tabColor theme="4"/>
  </sheetPr>
  <dimension ref="A1:O59"/>
  <sheetViews>
    <sheetView showGridLines="0" view="pageBreakPreview" topLeftCell="A9" zoomScale="145" zoomScaleNormal="100" zoomScaleSheetLayoutView="145" zoomScalePageLayoutView="160" workbookViewId="0">
      <selection activeCell="K54" sqref="K54"/>
    </sheetView>
  </sheetViews>
  <sheetFormatPr defaultColWidth="9.33203125" defaultRowHeight="11.25"/>
  <cols>
    <col min="1" max="1" width="6" style="3" customWidth="1"/>
    <col min="2" max="3" width="13.5" style="3" customWidth="1"/>
    <col min="4" max="4" width="12.5" style="3" customWidth="1"/>
    <col min="5" max="5" width="12.1640625" style="3" customWidth="1"/>
    <col min="6" max="6" width="15.83203125" style="3" customWidth="1"/>
    <col min="7" max="7" width="13.5" style="3" customWidth="1"/>
    <col min="8" max="8" width="12.5" style="3" customWidth="1"/>
    <col min="9" max="9" width="11.6640625" style="3" customWidth="1"/>
    <col min="10" max="11" width="9.33203125" style="3" customWidth="1"/>
    <col min="12" max="12" width="9.33203125" style="3"/>
    <col min="13" max="13" width="20.5" style="626" customWidth="1"/>
    <col min="14" max="15" width="9.33203125" style="625"/>
    <col min="16" max="16384" width="9.33203125" style="3"/>
  </cols>
  <sheetData>
    <row r="1" spans="1:15" ht="11.25" customHeight="1"/>
    <row r="2" spans="1:15" ht="11.25" customHeight="1">
      <c r="A2" s="944" t="s">
        <v>479</v>
      </c>
      <c r="B2" s="944"/>
      <c r="C2" s="944"/>
      <c r="D2" s="944"/>
      <c r="E2" s="944"/>
      <c r="F2" s="944"/>
      <c r="G2" s="944"/>
      <c r="H2" s="944"/>
      <c r="I2" s="944"/>
      <c r="J2" s="944"/>
      <c r="K2" s="944"/>
    </row>
    <row r="3" spans="1:15" ht="11.25" customHeight="1">
      <c r="A3" s="236"/>
      <c r="B3" s="236"/>
      <c r="C3" s="236"/>
      <c r="D3" s="236"/>
      <c r="E3" s="236"/>
      <c r="F3" s="236"/>
      <c r="G3" s="236"/>
      <c r="H3" s="236"/>
      <c r="I3" s="236"/>
      <c r="J3" s="236"/>
      <c r="K3" s="535"/>
      <c r="L3" s="45"/>
    </row>
    <row r="4" spans="1:15" ht="11.25" customHeight="1">
      <c r="A4" s="929" t="s">
        <v>480</v>
      </c>
      <c r="B4" s="929"/>
      <c r="C4" s="929"/>
      <c r="D4" s="929"/>
      <c r="E4" s="929"/>
      <c r="F4" s="929"/>
      <c r="G4" s="929"/>
      <c r="H4" s="929"/>
      <c r="I4" s="237"/>
      <c r="J4" s="237"/>
      <c r="L4" s="45"/>
    </row>
    <row r="5" spans="1:15" ht="7.5" customHeight="1">
      <c r="A5" s="238"/>
      <c r="B5" s="238"/>
      <c r="C5" s="238"/>
      <c r="D5" s="238"/>
      <c r="E5" s="238"/>
      <c r="F5" s="238"/>
      <c r="G5" s="238"/>
      <c r="H5" s="238"/>
      <c r="I5" s="238"/>
      <c r="J5" s="238"/>
      <c r="L5" s="10"/>
    </row>
    <row r="6" spans="1:15" ht="11.25" customHeight="1">
      <c r="A6" s="238"/>
      <c r="B6" s="242" t="s">
        <v>481</v>
      </c>
      <c r="C6" s="238"/>
      <c r="D6" s="238"/>
      <c r="E6" s="238"/>
      <c r="F6" s="238"/>
      <c r="G6" s="238"/>
      <c r="H6" s="238"/>
      <c r="I6" s="238"/>
      <c r="J6" s="238"/>
      <c r="L6" s="20"/>
    </row>
    <row r="7" spans="1:15" ht="7.5" customHeight="1">
      <c r="A7" s="238"/>
      <c r="B7" s="239"/>
      <c r="C7" s="238"/>
      <c r="D7" s="238"/>
      <c r="E7" s="238"/>
      <c r="F7" s="238"/>
      <c r="G7" s="238"/>
      <c r="H7" s="238"/>
      <c r="I7" s="238"/>
      <c r="J7" s="238"/>
      <c r="L7" s="16"/>
    </row>
    <row r="8" spans="1:15" ht="21" customHeight="1">
      <c r="A8" s="238"/>
      <c r="B8" s="782" t="s">
        <v>173</v>
      </c>
      <c r="C8" s="783" t="s">
        <v>174</v>
      </c>
      <c r="D8" s="783" t="s">
        <v>175</v>
      </c>
      <c r="E8" s="783" t="s">
        <v>177</v>
      </c>
      <c r="F8" s="783" t="s">
        <v>176</v>
      </c>
      <c r="G8" s="784" t="s">
        <v>178</v>
      </c>
      <c r="H8" s="247"/>
      <c r="I8" s="247"/>
      <c r="J8" s="247"/>
      <c r="L8" s="34"/>
      <c r="M8" s="627" t="s">
        <v>174</v>
      </c>
      <c r="N8" s="628" t="str">
        <f>M8&amp;"
 ("&amp;ROUND(HLOOKUP(M8,$C$8:$G$9,2,0),2)&amp;"   USD/MWh)"</f>
        <v>PIURA OESTE 220
 (8,49   USD/MWh)</v>
      </c>
    </row>
    <row r="9" spans="1:15" ht="18" customHeight="1">
      <c r="A9" s="238"/>
      <c r="B9" s="785" t="s">
        <v>179</v>
      </c>
      <c r="C9" s="378">
        <v>8.4912949056278375</v>
      </c>
      <c r="D9" s="378">
        <v>8.0889646673155244</v>
      </c>
      <c r="E9" s="378">
        <v>7.9658905371164312</v>
      </c>
      <c r="F9" s="378">
        <v>7.9199659557953686</v>
      </c>
      <c r="G9" s="378">
        <v>7.8608154395821099</v>
      </c>
      <c r="H9" s="247"/>
      <c r="I9" s="247"/>
      <c r="J9" s="247"/>
      <c r="K9" s="247"/>
      <c r="L9" s="29"/>
      <c r="M9" s="627" t="s">
        <v>175</v>
      </c>
      <c r="N9" s="628" t="str">
        <f>M9&amp;"
("&amp;ROUND(HLOOKUP(M9,$C$8:$G$9,2,0),2)&amp;" USD/MWh)"</f>
        <v>CHICLAYO 220
(8,09 USD/MWh)</v>
      </c>
    </row>
    <row r="10" spans="1:15" ht="14.25" customHeight="1">
      <c r="A10" s="238"/>
      <c r="B10" s="966" t="str">
        <f>"Cuadro N°11: Valor de los costos marginales medios registrados en las principales barras del área norte durante el mes de "&amp;'1. Resumen'!Q4</f>
        <v>Cuadro N°11: Valor de los costos marginales medios registrados en las principales barras del área norte durante el mes de noviembre</v>
      </c>
      <c r="C10" s="966"/>
      <c r="D10" s="966"/>
      <c r="E10" s="966"/>
      <c r="F10" s="966"/>
      <c r="G10" s="966"/>
      <c r="H10" s="966"/>
      <c r="I10" s="966"/>
      <c r="J10" s="247"/>
      <c r="K10" s="247"/>
      <c r="L10" s="29"/>
      <c r="M10" s="627" t="s">
        <v>177</v>
      </c>
      <c r="N10" s="628" t="str">
        <f>M10&amp;"
("&amp;ROUND(HLOOKUP(M10,$C$8:$G$9,2,0),2)&amp;" USD/MWh)"</f>
        <v>TRUJILLO 220
(7,97 USD/MWh)</v>
      </c>
    </row>
    <row r="11" spans="1:15" ht="11.25" customHeight="1">
      <c r="A11" s="238"/>
      <c r="B11" s="248"/>
      <c r="C11" s="247"/>
      <c r="D11" s="247"/>
      <c r="E11" s="247"/>
      <c r="F11" s="247"/>
      <c r="G11" s="247"/>
      <c r="H11" s="247"/>
      <c r="I11" s="247"/>
      <c r="J11" s="247"/>
      <c r="K11" s="247"/>
      <c r="L11" s="29"/>
      <c r="M11" s="627" t="s">
        <v>176</v>
      </c>
      <c r="N11" s="628" t="str">
        <f>M11&amp;"
("&amp;ROUND(HLOOKUP(M11,$C$8:$G$9,2,0),2)&amp;" USD/MWh)"</f>
        <v>CHIMBOTE1 138
(7,92 USD/MWh)</v>
      </c>
    </row>
    <row r="12" spans="1:15" ht="11.25" customHeight="1">
      <c r="A12" s="238"/>
      <c r="B12" s="247"/>
      <c r="C12" s="247"/>
      <c r="D12" s="247"/>
      <c r="E12" s="247"/>
      <c r="F12" s="247"/>
      <c r="G12" s="247"/>
      <c r="H12" s="247"/>
      <c r="I12" s="247"/>
      <c r="J12" s="247"/>
      <c r="K12" s="247"/>
      <c r="L12" s="31"/>
      <c r="M12" s="627" t="s">
        <v>178</v>
      </c>
      <c r="N12" s="628" t="str">
        <f>M12&amp;"
("&amp;ROUND(HLOOKUP(M12,$C$8:$G$9,2,0),2)&amp;" USD/MWh)"</f>
        <v>CAJAMARCA 220
(7,86 USD/MWh)</v>
      </c>
    </row>
    <row r="13" spans="1:15" ht="11.25" customHeight="1">
      <c r="A13" s="238"/>
      <c r="B13" s="247"/>
      <c r="C13" s="247"/>
      <c r="D13" s="247"/>
      <c r="E13" s="247"/>
      <c r="F13" s="247"/>
      <c r="G13" s="247"/>
      <c r="H13" s="247"/>
      <c r="I13" s="247"/>
      <c r="J13" s="247"/>
      <c r="K13" s="247"/>
      <c r="L13" s="34"/>
      <c r="M13" s="627"/>
      <c r="N13" s="628"/>
      <c r="O13" s="627"/>
    </row>
    <row r="14" spans="1:15" ht="11.25" customHeight="1">
      <c r="A14" s="238"/>
      <c r="B14" s="247"/>
      <c r="C14" s="247"/>
      <c r="D14" s="247"/>
      <c r="E14" s="247"/>
      <c r="F14" s="247"/>
      <c r="G14" s="247"/>
      <c r="H14" s="247"/>
      <c r="I14" s="247"/>
      <c r="J14" s="247"/>
      <c r="K14" s="247"/>
      <c r="L14" s="29"/>
      <c r="M14" s="627" t="s">
        <v>181</v>
      </c>
      <c r="N14" s="628" t="str">
        <f t="shared" ref="N14:N20" si="0">M14&amp;"
("&amp;ROUND(HLOOKUP(M14,$C$26:$I$27,2,0),2)&amp;" USD/MWh)"</f>
        <v>CHAVARRIA 220
(7,85 USD/MWh)</v>
      </c>
    </row>
    <row r="15" spans="1:15" ht="11.25" customHeight="1">
      <c r="A15" s="238"/>
      <c r="B15" s="247"/>
      <c r="C15" s="247"/>
      <c r="D15" s="247"/>
      <c r="E15" s="247"/>
      <c r="F15" s="247"/>
      <c r="G15" s="247"/>
      <c r="H15" s="247"/>
      <c r="I15" s="247"/>
      <c r="J15" s="247"/>
      <c r="K15" s="247"/>
      <c r="L15" s="29"/>
      <c r="M15" s="627" t="s">
        <v>183</v>
      </c>
      <c r="N15" s="628" t="str">
        <f t="shared" si="0"/>
        <v>INDEPENDENCIA 220
(7,98 USD/MWh)</v>
      </c>
    </row>
    <row r="16" spans="1:15" ht="11.25" customHeight="1">
      <c r="A16" s="238"/>
      <c r="B16" s="247"/>
      <c r="C16" s="247"/>
      <c r="D16" s="247"/>
      <c r="E16" s="247"/>
      <c r="F16" s="247"/>
      <c r="G16" s="247"/>
      <c r="H16" s="247"/>
      <c r="I16" s="247"/>
      <c r="J16" s="247"/>
      <c r="K16" s="247"/>
      <c r="L16" s="29"/>
      <c r="M16" s="627" t="s">
        <v>184</v>
      </c>
      <c r="N16" s="628" t="str">
        <f t="shared" si="0"/>
        <v>CARABAYLLO 220
(7,82 USD/MWh)</v>
      </c>
    </row>
    <row r="17" spans="1:14" ht="11.25" customHeight="1">
      <c r="A17" s="238"/>
      <c r="B17" s="247"/>
      <c r="C17" s="247"/>
      <c r="D17" s="247"/>
      <c r="E17" s="247"/>
      <c r="F17" s="247"/>
      <c r="G17" s="247"/>
      <c r="H17" s="247"/>
      <c r="I17" s="247"/>
      <c r="J17" s="247"/>
      <c r="K17" s="247"/>
      <c r="L17" s="29"/>
      <c r="M17" s="627" t="s">
        <v>180</v>
      </c>
      <c r="N17" s="628" t="str">
        <f t="shared" si="0"/>
        <v>SANTA ROSA 220
(7,87 USD/MWh)</v>
      </c>
    </row>
    <row r="18" spans="1:14" ht="11.25" customHeight="1">
      <c r="A18" s="238"/>
      <c r="B18" s="247"/>
      <c r="C18" s="247"/>
      <c r="D18" s="247"/>
      <c r="E18" s="247"/>
      <c r="F18" s="247"/>
      <c r="G18" s="247"/>
      <c r="H18" s="247"/>
      <c r="I18" s="247"/>
      <c r="J18" s="247"/>
      <c r="K18" s="247"/>
      <c r="L18" s="29"/>
      <c r="M18" s="627" t="s">
        <v>182</v>
      </c>
      <c r="N18" s="628" t="str">
        <f t="shared" si="0"/>
        <v>SAN JUAN 220
(7,89 USD/MWh)</v>
      </c>
    </row>
    <row r="19" spans="1:14" ht="11.25" customHeight="1">
      <c r="A19" s="238"/>
      <c r="B19" s="247"/>
      <c r="C19" s="247"/>
      <c r="D19" s="247"/>
      <c r="E19" s="247"/>
      <c r="F19" s="247"/>
      <c r="G19" s="247"/>
      <c r="H19" s="247"/>
      <c r="I19" s="247"/>
      <c r="J19" s="247"/>
      <c r="K19" s="247"/>
      <c r="L19" s="39"/>
      <c r="M19" s="627" t="s">
        <v>185</v>
      </c>
      <c r="N19" s="628" t="str">
        <f t="shared" si="0"/>
        <v>POMACOCHA 220
(7,44 USD/MWh)</v>
      </c>
    </row>
    <row r="20" spans="1:14" ht="11.25" customHeight="1">
      <c r="A20" s="238"/>
      <c r="B20" s="245"/>
      <c r="C20" s="245"/>
      <c r="D20" s="245"/>
      <c r="E20" s="245"/>
      <c r="F20" s="245"/>
      <c r="G20" s="247"/>
      <c r="H20" s="247"/>
      <c r="I20" s="247"/>
      <c r="J20" s="247"/>
      <c r="K20" s="247"/>
      <c r="L20" s="29"/>
      <c r="M20" s="627" t="s">
        <v>186</v>
      </c>
      <c r="N20" s="628" t="str">
        <f t="shared" si="0"/>
        <v>OROYA NUEVA 50
(7,31 USD/MWh)</v>
      </c>
    </row>
    <row r="21" spans="1:14" ht="11.25" customHeight="1">
      <c r="A21" s="238"/>
      <c r="B21" s="967" t="str">
        <f>"Gráfico N°20: Costos marginales medios registrados en las principales barras del área norte durante el mes de "&amp;'1. Resumen'!Q4</f>
        <v>Gráfico N°20: Costos marginales medios registrados en las principales barras del área norte durante el mes de noviembre</v>
      </c>
      <c r="C21" s="967"/>
      <c r="D21" s="967"/>
      <c r="E21" s="967"/>
      <c r="F21" s="967"/>
      <c r="G21" s="967"/>
      <c r="H21" s="967"/>
      <c r="I21" s="967"/>
      <c r="J21" s="247"/>
      <c r="K21" s="247"/>
      <c r="L21" s="29"/>
      <c r="M21" s="627"/>
      <c r="N21" s="628"/>
    </row>
    <row r="22" spans="1:14" ht="7.5" customHeight="1">
      <c r="A22" s="238"/>
      <c r="B22" s="240"/>
      <c r="C22" s="240"/>
      <c r="D22" s="240"/>
      <c r="E22" s="240"/>
      <c r="F22" s="240"/>
      <c r="G22" s="238"/>
      <c r="H22" s="238"/>
      <c r="I22" s="238"/>
      <c r="J22" s="238"/>
      <c r="K22" s="238"/>
      <c r="L22" s="20"/>
      <c r="M22" s="627"/>
      <c r="N22" s="628"/>
    </row>
    <row r="23" spans="1:14" ht="11.25" customHeight="1">
      <c r="A23" s="238"/>
      <c r="B23" s="240"/>
      <c r="C23" s="240"/>
      <c r="D23" s="240"/>
      <c r="E23" s="240"/>
      <c r="F23" s="240"/>
      <c r="G23" s="238"/>
      <c r="H23" s="238"/>
      <c r="I23" s="238"/>
      <c r="J23" s="238"/>
      <c r="K23" s="238"/>
      <c r="L23" s="22"/>
      <c r="M23" s="627" t="s">
        <v>187</v>
      </c>
      <c r="N23" s="628" t="str">
        <f t="shared" ref="N23:N29" si="1">M23&amp;"
("&amp;ROUND(HLOOKUP(M23,$C$45:$I$46,2,0),2)&amp;" USD/MWh)"</f>
        <v>TINTAYA NUEVA 220
(8,32 USD/MWh)</v>
      </c>
    </row>
    <row r="24" spans="1:14" ht="11.25" customHeight="1">
      <c r="A24" s="238"/>
      <c r="B24" s="243" t="s">
        <v>482</v>
      </c>
      <c r="C24" s="240"/>
      <c r="D24" s="240"/>
      <c r="E24" s="240"/>
      <c r="F24" s="240"/>
      <c r="G24" s="238"/>
      <c r="H24" s="238"/>
      <c r="I24" s="238"/>
      <c r="J24" s="238"/>
      <c r="K24" s="238"/>
      <c r="L24" s="20"/>
      <c r="M24" s="627" t="s">
        <v>188</v>
      </c>
      <c r="N24" s="628" t="str">
        <f t="shared" si="1"/>
        <v>PUNO 138
(8,02 USD/MWh)</v>
      </c>
    </row>
    <row r="25" spans="1:14" ht="6.75" customHeight="1">
      <c r="A25" s="238"/>
      <c r="B25" s="240"/>
      <c r="C25" s="240"/>
      <c r="D25" s="240"/>
      <c r="E25" s="240"/>
      <c r="F25" s="240"/>
      <c r="G25" s="238"/>
      <c r="H25" s="238"/>
      <c r="I25" s="238"/>
      <c r="J25" s="238"/>
      <c r="K25" s="238"/>
      <c r="L25" s="20"/>
      <c r="M25" s="627" t="s">
        <v>189</v>
      </c>
      <c r="N25" s="628" t="str">
        <f t="shared" si="1"/>
        <v>SOCABAYA 220
(8,07 USD/MWh)</v>
      </c>
    </row>
    <row r="26" spans="1:14" ht="25.5" customHeight="1">
      <c r="A26" s="238"/>
      <c r="B26" s="786" t="s">
        <v>173</v>
      </c>
      <c r="C26" s="783" t="s">
        <v>183</v>
      </c>
      <c r="D26" s="783" t="s">
        <v>182</v>
      </c>
      <c r="E26" s="783" t="s">
        <v>180</v>
      </c>
      <c r="F26" s="783" t="s">
        <v>181</v>
      </c>
      <c r="G26" s="783" t="s">
        <v>184</v>
      </c>
      <c r="H26" s="783" t="s">
        <v>185</v>
      </c>
      <c r="I26" s="784" t="s">
        <v>186</v>
      </c>
      <c r="J26" s="244"/>
      <c r="K26" s="247"/>
      <c r="L26" s="29"/>
      <c r="M26" s="627" t="s">
        <v>190</v>
      </c>
      <c r="N26" s="628" t="str">
        <f t="shared" si="1"/>
        <v>MOQUEGUA 138
(8,05 USD/MWh)</v>
      </c>
    </row>
    <row r="27" spans="1:14" ht="18" customHeight="1">
      <c r="A27" s="238"/>
      <c r="B27" s="787" t="s">
        <v>179</v>
      </c>
      <c r="C27" s="378">
        <v>7.9771052261975193</v>
      </c>
      <c r="D27" s="378">
        <v>7.8911449567563494</v>
      </c>
      <c r="E27" s="378">
        <v>7.8661501443507831</v>
      </c>
      <c r="F27" s="378">
        <v>7.8524233113213606</v>
      </c>
      <c r="G27" s="378">
        <v>7.8247042223125662</v>
      </c>
      <c r="H27" s="378">
        <v>7.4391933317317021</v>
      </c>
      <c r="I27" s="378">
        <v>7.3072033461462818</v>
      </c>
      <c r="J27" s="246"/>
      <c r="K27" s="247"/>
      <c r="L27" s="29"/>
      <c r="M27" s="627" t="s">
        <v>191</v>
      </c>
      <c r="N27" s="628" t="str">
        <f t="shared" si="1"/>
        <v>DOLORESPATA 138
(7,78 USD/MWh)</v>
      </c>
    </row>
    <row r="28" spans="1:14" ht="19.5" customHeight="1">
      <c r="A28" s="238"/>
      <c r="B28" s="968" t="str">
        <f>"Cuadro N°12: Valor de los costos marginales medios registrados en las principales barras del área centro durante el mes de "&amp;'1. Resumen'!Q4</f>
        <v>Cuadro N°12: Valor de los costos marginales medios registrados en las principales barras del área centro durante el mes de noviembre</v>
      </c>
      <c r="C28" s="968"/>
      <c r="D28" s="968"/>
      <c r="E28" s="968"/>
      <c r="F28" s="968"/>
      <c r="G28" s="968"/>
      <c r="H28" s="968"/>
      <c r="I28" s="968"/>
      <c r="J28" s="247"/>
      <c r="K28" s="247"/>
      <c r="L28" s="29"/>
      <c r="M28" s="627" t="s">
        <v>192</v>
      </c>
      <c r="N28" s="628" t="str">
        <f t="shared" si="1"/>
        <v>COTARUSE 220
(7,72 USD/MWh)</v>
      </c>
    </row>
    <row r="29" spans="1:14" ht="11.25" customHeight="1">
      <c r="A29" s="238"/>
      <c r="B29" s="245"/>
      <c r="C29" s="245"/>
      <c r="D29" s="245"/>
      <c r="E29" s="245"/>
      <c r="F29" s="245"/>
      <c r="G29" s="245"/>
      <c r="H29" s="245"/>
      <c r="I29" s="245"/>
      <c r="J29" s="245"/>
      <c r="K29" s="245"/>
      <c r="L29" s="29"/>
      <c r="M29" s="627" t="s">
        <v>193</v>
      </c>
      <c r="N29" s="628" t="str">
        <f t="shared" si="1"/>
        <v>SAN GABAN 138
(7,07 USD/MWh)</v>
      </c>
    </row>
    <row r="30" spans="1:14" ht="11.25" customHeight="1">
      <c r="A30" s="238"/>
      <c r="B30" s="245"/>
      <c r="C30" s="245"/>
      <c r="D30" s="245"/>
      <c r="E30" s="245"/>
      <c r="F30" s="245"/>
      <c r="G30" s="245"/>
      <c r="H30" s="245"/>
      <c r="I30" s="245"/>
      <c r="J30" s="245"/>
      <c r="K30" s="245"/>
      <c r="L30" s="29"/>
      <c r="M30" s="627"/>
      <c r="N30" s="624"/>
    </row>
    <row r="31" spans="1:14" ht="11.25" customHeight="1">
      <c r="A31" s="238"/>
      <c r="B31" s="245"/>
      <c r="C31" s="245"/>
      <c r="D31" s="245"/>
      <c r="E31" s="245"/>
      <c r="F31" s="245"/>
      <c r="G31" s="245"/>
      <c r="H31" s="245"/>
      <c r="I31" s="245"/>
      <c r="J31" s="245"/>
      <c r="K31" s="245"/>
      <c r="L31" s="29"/>
      <c r="M31" s="627"/>
      <c r="N31" s="624"/>
    </row>
    <row r="32" spans="1:14" ht="11.25" customHeight="1">
      <c r="A32" s="238"/>
      <c r="B32" s="245"/>
      <c r="C32" s="245"/>
      <c r="D32" s="245"/>
      <c r="E32" s="245"/>
      <c r="F32" s="245"/>
      <c r="G32" s="245"/>
      <c r="H32" s="245"/>
      <c r="I32" s="245"/>
      <c r="J32" s="245"/>
      <c r="K32" s="245"/>
      <c r="L32" s="29"/>
      <c r="M32" s="627"/>
    </row>
    <row r="33" spans="1:12" ht="11.25" customHeight="1">
      <c r="A33" s="238"/>
      <c r="B33" s="245"/>
      <c r="C33" s="245"/>
      <c r="D33" s="245"/>
      <c r="E33" s="245"/>
      <c r="F33" s="245"/>
      <c r="G33" s="245"/>
      <c r="H33" s="245"/>
      <c r="I33" s="245"/>
      <c r="J33" s="245"/>
      <c r="K33" s="245"/>
      <c r="L33" s="29"/>
    </row>
    <row r="34" spans="1:12" ht="11.25" customHeight="1">
      <c r="A34" s="238"/>
      <c r="B34" s="245"/>
      <c r="C34" s="245"/>
      <c r="D34" s="245"/>
      <c r="E34" s="245"/>
      <c r="F34" s="245"/>
      <c r="G34" s="245"/>
      <c r="H34" s="245"/>
      <c r="I34" s="245"/>
      <c r="J34" s="245"/>
      <c r="K34" s="245"/>
      <c r="L34" s="29"/>
    </row>
    <row r="35" spans="1:12" ht="11.25" customHeight="1">
      <c r="A35" s="238"/>
      <c r="B35" s="245"/>
      <c r="C35" s="245"/>
      <c r="D35" s="245"/>
      <c r="E35" s="245"/>
      <c r="F35" s="245"/>
      <c r="G35" s="245"/>
      <c r="H35" s="245"/>
      <c r="I35" s="245"/>
      <c r="J35" s="245"/>
      <c r="K35" s="245"/>
      <c r="L35" s="48"/>
    </row>
    <row r="36" spans="1:12" ht="11.25" customHeight="1">
      <c r="A36" s="238"/>
      <c r="B36" s="245"/>
      <c r="C36" s="245"/>
      <c r="D36" s="245"/>
      <c r="E36" s="245"/>
      <c r="F36" s="245"/>
      <c r="G36" s="245"/>
      <c r="H36" s="245"/>
      <c r="I36" s="245"/>
      <c r="J36" s="245"/>
      <c r="K36" s="245"/>
      <c r="L36" s="29"/>
    </row>
    <row r="37" spans="1:12" ht="11.25" customHeight="1">
      <c r="A37" s="238"/>
      <c r="B37" s="245"/>
      <c r="C37" s="245"/>
      <c r="D37" s="245"/>
      <c r="E37" s="245"/>
      <c r="F37" s="245"/>
      <c r="G37" s="245"/>
      <c r="H37" s="245"/>
      <c r="I37" s="245"/>
      <c r="J37" s="245"/>
      <c r="K37" s="245"/>
      <c r="L37" s="29"/>
    </row>
    <row r="38" spans="1:12" ht="11.25" customHeight="1">
      <c r="A38" s="238"/>
      <c r="B38" s="245"/>
      <c r="C38" s="245"/>
      <c r="D38" s="245"/>
      <c r="E38" s="245"/>
      <c r="F38" s="245"/>
      <c r="G38" s="245"/>
      <c r="H38" s="245"/>
      <c r="I38" s="245"/>
      <c r="J38" s="245"/>
      <c r="K38" s="245"/>
      <c r="L38" s="29"/>
    </row>
    <row r="39" spans="1:12" ht="11.25" customHeight="1">
      <c r="A39" s="238"/>
      <c r="B39" s="245"/>
      <c r="C39" s="245"/>
      <c r="D39" s="245"/>
      <c r="E39" s="245"/>
      <c r="F39" s="245"/>
      <c r="G39" s="245"/>
      <c r="H39" s="245"/>
      <c r="I39" s="245"/>
      <c r="J39" s="245"/>
      <c r="K39" s="245"/>
      <c r="L39" s="29"/>
    </row>
    <row r="40" spans="1:12" ht="13.5" customHeight="1">
      <c r="A40" s="238"/>
      <c r="B40" s="966" t="str">
        <f>"Gráfico N°21: Costos marginales medios registrados en las principales barras del área centro durante el mes de "&amp;'1. Resumen'!Q4</f>
        <v>Gráfico N°21: Costos marginales medios registrados en las principales barras del área centro durante el mes de noviembre</v>
      </c>
      <c r="C40" s="966"/>
      <c r="D40" s="966"/>
      <c r="E40" s="966"/>
      <c r="F40" s="966"/>
      <c r="G40" s="966"/>
      <c r="H40" s="966"/>
      <c r="I40" s="966"/>
      <c r="J40" s="245"/>
      <c r="K40" s="245"/>
      <c r="L40" s="29"/>
    </row>
    <row r="41" spans="1:12" ht="6.75" customHeight="1">
      <c r="A41" s="238"/>
      <c r="B41" s="245"/>
      <c r="C41" s="245"/>
      <c r="D41" s="245"/>
      <c r="E41" s="245"/>
      <c r="F41" s="245"/>
      <c r="G41" s="245"/>
      <c r="H41" s="245"/>
      <c r="I41" s="245"/>
      <c r="J41" s="245"/>
      <c r="K41" s="245"/>
      <c r="L41" s="29"/>
    </row>
    <row r="42" spans="1:12" ht="8.25" customHeight="1">
      <c r="A42" s="238"/>
      <c r="B42" s="240"/>
      <c r="C42" s="240"/>
      <c r="D42" s="240"/>
      <c r="E42" s="240"/>
      <c r="F42" s="240"/>
      <c r="G42" s="240"/>
      <c r="H42" s="240"/>
      <c r="I42" s="240"/>
      <c r="J42" s="240"/>
      <c r="K42" s="240"/>
      <c r="L42" s="15"/>
    </row>
    <row r="43" spans="1:12" ht="11.25" customHeight="1">
      <c r="A43" s="238"/>
      <c r="B43" s="243" t="s">
        <v>483</v>
      </c>
      <c r="C43" s="240"/>
      <c r="D43" s="240"/>
      <c r="E43" s="240"/>
      <c r="F43" s="240"/>
      <c r="G43" s="240"/>
      <c r="H43" s="240"/>
      <c r="I43" s="240"/>
      <c r="J43" s="240"/>
      <c r="K43" s="240"/>
      <c r="L43" s="14"/>
    </row>
    <row r="44" spans="1:12" ht="6.75" customHeight="1">
      <c r="A44" s="238"/>
      <c r="B44" s="240"/>
      <c r="C44" s="240"/>
      <c r="D44" s="240"/>
      <c r="E44" s="240"/>
      <c r="F44" s="240"/>
      <c r="G44" s="240"/>
      <c r="H44" s="240"/>
      <c r="I44" s="240"/>
      <c r="J44" s="240"/>
      <c r="K44" s="240"/>
      <c r="L44" s="14"/>
    </row>
    <row r="45" spans="1:12" ht="27" customHeight="1">
      <c r="A45" s="238"/>
      <c r="B45" s="786" t="s">
        <v>173</v>
      </c>
      <c r="C45" s="783" t="s">
        <v>187</v>
      </c>
      <c r="D45" s="783" t="s">
        <v>189</v>
      </c>
      <c r="E45" s="783" t="s">
        <v>190</v>
      </c>
      <c r="F45" s="783" t="s">
        <v>188</v>
      </c>
      <c r="G45" s="783" t="s">
        <v>191</v>
      </c>
      <c r="H45" s="783" t="s">
        <v>192</v>
      </c>
      <c r="I45" s="784" t="s">
        <v>193</v>
      </c>
      <c r="J45" s="244"/>
      <c r="K45" s="245"/>
    </row>
    <row r="46" spans="1:12" ht="18.75" customHeight="1">
      <c r="A46" s="238"/>
      <c r="B46" s="787" t="s">
        <v>179</v>
      </c>
      <c r="C46" s="378">
        <v>8.3226035276627925</v>
      </c>
      <c r="D46" s="378">
        <v>8.0658638749260589</v>
      </c>
      <c r="E46" s="378">
        <v>8.0476168734394449</v>
      </c>
      <c r="F46" s="378">
        <v>8.0216952068549361</v>
      </c>
      <c r="G46" s="378">
        <v>7.7846175017658679</v>
      </c>
      <c r="H46" s="378">
        <v>7.7244109971499588</v>
      </c>
      <c r="I46" s="378">
        <v>7.0712016437101779</v>
      </c>
      <c r="J46" s="246"/>
      <c r="K46" s="245"/>
    </row>
    <row r="47" spans="1:12" ht="18" customHeight="1">
      <c r="A47" s="238"/>
      <c r="B47" s="968" t="str">
        <f>"Cuadro N°13: Valor de los costos marginales medios registrados en las principales barras del área sur durante el mes de "&amp;'1. Resumen'!Q4</f>
        <v>Cuadro N°13: Valor de los costos marginales medios registrados en las principales barras del área sur durante el mes de noviembre</v>
      </c>
      <c r="C47" s="968"/>
      <c r="D47" s="968"/>
      <c r="E47" s="968"/>
      <c r="F47" s="968"/>
      <c r="G47" s="968"/>
      <c r="H47" s="968"/>
      <c r="I47" s="968"/>
      <c r="J47" s="246"/>
      <c r="K47" s="245"/>
    </row>
    <row r="48" spans="1:12" ht="12.75">
      <c r="A48" s="238"/>
      <c r="B48" s="245"/>
      <c r="C48" s="245"/>
      <c r="D48" s="245"/>
      <c r="E48" s="245"/>
      <c r="F48" s="245"/>
      <c r="G48" s="247"/>
      <c r="H48" s="247"/>
      <c r="I48" s="247"/>
      <c r="J48" s="247"/>
      <c r="K48" s="245"/>
    </row>
    <row r="49" spans="1:11" ht="12.75">
      <c r="A49" s="238"/>
      <c r="B49" s="247"/>
      <c r="C49" s="247"/>
      <c r="D49" s="247"/>
      <c r="E49" s="247"/>
      <c r="F49" s="247"/>
      <c r="G49" s="247"/>
      <c r="H49" s="247"/>
      <c r="I49" s="247"/>
      <c r="J49" s="247"/>
      <c r="K49" s="245"/>
    </row>
    <row r="50" spans="1:11" ht="12.75">
      <c r="A50" s="238"/>
      <c r="B50" s="132"/>
      <c r="C50" s="132"/>
      <c r="D50" s="132"/>
      <c r="E50" s="132"/>
      <c r="F50" s="132"/>
      <c r="G50" s="132"/>
      <c r="H50" s="132"/>
      <c r="I50" s="132"/>
      <c r="J50" s="132"/>
      <c r="K50" s="245"/>
    </row>
    <row r="51" spans="1:11" ht="12.75">
      <c r="A51" s="238"/>
      <c r="B51" s="132"/>
      <c r="C51" s="132"/>
      <c r="D51" s="132"/>
      <c r="E51" s="132"/>
      <c r="F51" s="132"/>
      <c r="G51" s="132"/>
      <c r="H51" s="132"/>
      <c r="I51" s="132"/>
      <c r="J51" s="132"/>
      <c r="K51" s="245"/>
    </row>
    <row r="52" spans="1:11" ht="12.75">
      <c r="A52" s="238"/>
      <c r="B52" s="132"/>
      <c r="C52" s="132"/>
      <c r="D52" s="132"/>
      <c r="E52" s="132"/>
      <c r="F52" s="132"/>
      <c r="G52" s="132"/>
      <c r="H52" s="132"/>
      <c r="I52" s="132"/>
      <c r="J52" s="132"/>
      <c r="K52" s="245"/>
    </row>
    <row r="53" spans="1:11" ht="12.75">
      <c r="A53" s="238"/>
      <c r="B53" s="132"/>
      <c r="C53" s="132"/>
      <c r="D53" s="132"/>
      <c r="E53" s="132"/>
      <c r="F53" s="132"/>
      <c r="G53" s="132"/>
      <c r="H53" s="132"/>
      <c r="I53" s="132"/>
      <c r="J53" s="132"/>
      <c r="K53" s="245"/>
    </row>
    <row r="54" spans="1:11" ht="12.75">
      <c r="A54" s="238"/>
      <c r="B54" s="132"/>
      <c r="C54" s="132"/>
      <c r="D54" s="132"/>
      <c r="E54" s="132"/>
      <c r="F54" s="132"/>
      <c r="G54" s="132"/>
      <c r="H54" s="132"/>
      <c r="I54" s="132"/>
      <c r="J54" s="132"/>
      <c r="K54" s="245"/>
    </row>
    <row r="55" spans="1:11" ht="12.75">
      <c r="A55" s="238"/>
      <c r="B55" s="132"/>
      <c r="C55" s="132"/>
      <c r="D55" s="132"/>
      <c r="E55" s="132"/>
      <c r="F55" s="132"/>
      <c r="G55" s="132"/>
      <c r="H55" s="132"/>
      <c r="I55" s="132"/>
      <c r="J55" s="132"/>
      <c r="K55" s="245"/>
    </row>
    <row r="56" spans="1:11" ht="12.75">
      <c r="A56" s="238"/>
      <c r="B56" s="247"/>
      <c r="C56" s="247"/>
      <c r="D56" s="247"/>
      <c r="E56" s="247"/>
      <c r="F56" s="247"/>
      <c r="G56" s="247"/>
      <c r="H56" s="247"/>
      <c r="I56" s="247"/>
      <c r="J56" s="247"/>
      <c r="K56" s="245"/>
    </row>
    <row r="57" spans="1:11" ht="12.75">
      <c r="A57" s="238"/>
      <c r="B57" s="247"/>
      <c r="C57" s="247"/>
      <c r="D57" s="247"/>
      <c r="E57" s="247"/>
      <c r="F57" s="247"/>
      <c r="G57" s="247"/>
      <c r="H57" s="247"/>
      <c r="I57" s="247"/>
      <c r="J57" s="247"/>
      <c r="K57" s="245"/>
    </row>
    <row r="58" spans="1:11" ht="12.75">
      <c r="A58" s="238"/>
      <c r="B58" s="966" t="str">
        <f>"Gráfico N°22: Costos marginales medios registrados en las principales barras del área sur durante el mes de "&amp;'1. Resumen'!Q4</f>
        <v>Gráfico N°22: Costos marginales medios registrados en las principales barras del área sur durante el mes de noviembre</v>
      </c>
      <c r="C58" s="966"/>
      <c r="D58" s="966"/>
      <c r="E58" s="966"/>
      <c r="F58" s="966"/>
      <c r="G58" s="966"/>
      <c r="H58" s="966"/>
      <c r="I58" s="966"/>
      <c r="J58" s="247"/>
      <c r="K58" s="245"/>
    </row>
    <row r="59" spans="1:11" ht="12.75">
      <c r="A59" s="92"/>
      <c r="B59" s="157"/>
      <c r="C59" s="157"/>
      <c r="D59" s="157"/>
      <c r="E59" s="157"/>
      <c r="F59" s="157"/>
      <c r="G59" s="157"/>
      <c r="H59" s="247"/>
      <c r="I59" s="247"/>
      <c r="J59" s="247"/>
      <c r="K59" s="245"/>
    </row>
  </sheetData>
  <mergeCells count="8">
    <mergeCell ref="B58:I58"/>
    <mergeCell ref="B21:I21"/>
    <mergeCell ref="B10:I10"/>
    <mergeCell ref="A2:K2"/>
    <mergeCell ref="A4:H4"/>
    <mergeCell ref="B28:I28"/>
    <mergeCell ref="B47:I47"/>
    <mergeCell ref="B40:I40"/>
  </mergeCells>
  <pageMargins left="0.7" right="0.7" top="0.86956521739130432" bottom="0.61458333333333337" header="0.3" footer="0.3"/>
  <pageSetup orientation="portrait" r:id="rId1"/>
  <headerFooter>
    <oddHeader>&amp;R&amp;7Informe de la Operación Mensual - Noviembre 2018
INFSGI-MES-11-2018
10/12/2018
Versión: 01</oddHeader>
    <oddFooter>&amp;L&amp;7COES, 2018&amp;C14&amp;R&amp;7Dirección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B22AA-019D-4C60-AB9F-E5ED2AAB79C3}">
  <sheetPr>
    <tabColor theme="4"/>
  </sheetPr>
  <dimension ref="A1:L71"/>
  <sheetViews>
    <sheetView showGridLines="0" view="pageBreakPreview" zoomScale="175" zoomScaleNormal="100" zoomScaleSheetLayoutView="175" zoomScalePageLayoutView="145" workbookViewId="0">
      <selection activeCell="H66" sqref="H66"/>
    </sheetView>
  </sheetViews>
  <sheetFormatPr defaultColWidth="9.33203125" defaultRowHeight="11.25"/>
  <cols>
    <col min="1" max="9" width="9.33203125" style="3"/>
    <col min="10" max="10" width="9.33203125" style="3" customWidth="1"/>
    <col min="11" max="11" width="11.33203125" style="3" customWidth="1"/>
    <col min="12" max="12" width="12.33203125" style="3" customWidth="1"/>
    <col min="13" max="16384" width="9.33203125" style="3"/>
  </cols>
  <sheetData>
    <row r="1" spans="1:12" ht="11.25" customHeight="1"/>
    <row r="2" spans="1:12" ht="26.25" customHeight="1">
      <c r="A2" s="929" t="s">
        <v>485</v>
      </c>
      <c r="B2" s="929"/>
      <c r="C2" s="929"/>
      <c r="D2" s="929"/>
      <c r="E2" s="929"/>
      <c r="F2" s="929"/>
      <c r="G2" s="929"/>
      <c r="H2" s="929"/>
      <c r="I2" s="929"/>
      <c r="J2" s="929"/>
      <c r="K2" s="929"/>
      <c r="L2" s="929"/>
    </row>
    <row r="3" spans="1:12" ht="11.25" customHeight="1">
      <c r="A3" s="238"/>
      <c r="B3" s="238"/>
      <c r="C3" s="238"/>
      <c r="D3" s="238"/>
      <c r="E3" s="238"/>
      <c r="F3" s="238"/>
      <c r="G3" s="238"/>
      <c r="H3" s="238"/>
      <c r="I3" s="238"/>
      <c r="J3" s="238"/>
      <c r="K3" s="238"/>
      <c r="L3" s="249"/>
    </row>
    <row r="4" spans="1:12" ht="11.25" customHeight="1">
      <c r="A4" s="238"/>
      <c r="B4" s="238"/>
      <c r="C4" s="238"/>
      <c r="D4" s="238"/>
      <c r="E4" s="238"/>
      <c r="F4" s="238"/>
      <c r="G4" s="238"/>
      <c r="H4" s="238"/>
      <c r="I4" s="238"/>
      <c r="J4" s="238"/>
      <c r="K4" s="238"/>
      <c r="L4" s="84"/>
    </row>
    <row r="5" spans="1:12" ht="11.25" customHeight="1">
      <c r="A5" s="238"/>
      <c r="B5" s="238"/>
      <c r="C5" s="238"/>
      <c r="D5" s="238"/>
      <c r="E5" s="238"/>
      <c r="F5" s="238"/>
      <c r="G5" s="238"/>
      <c r="H5" s="238"/>
      <c r="I5" s="238"/>
      <c r="J5" s="238"/>
      <c r="K5" s="238"/>
      <c r="L5" s="84"/>
    </row>
    <row r="6" spans="1:12" ht="11.25" customHeight="1">
      <c r="A6" s="238"/>
      <c r="B6" s="238"/>
      <c r="C6" s="238"/>
      <c r="D6" s="238"/>
      <c r="E6" s="238"/>
      <c r="F6" s="238"/>
      <c r="G6" s="238"/>
      <c r="H6" s="238"/>
      <c r="I6" s="238"/>
      <c r="J6" s="238"/>
      <c r="K6" s="238"/>
      <c r="L6" s="84"/>
    </row>
    <row r="7" spans="1:12" ht="11.25" customHeight="1">
      <c r="A7" s="238"/>
      <c r="B7" s="239"/>
      <c r="C7" s="238"/>
      <c r="D7" s="238"/>
      <c r="E7" s="238"/>
      <c r="F7" s="238"/>
      <c r="G7" s="238"/>
      <c r="H7" s="238"/>
      <c r="I7" s="238"/>
      <c r="J7" s="238"/>
      <c r="K7" s="238"/>
      <c r="L7" s="84"/>
    </row>
    <row r="8" spans="1:12" ht="11.25" customHeight="1">
      <c r="A8" s="238"/>
      <c r="B8" s="239"/>
      <c r="C8" s="238"/>
      <c r="D8" s="238"/>
      <c r="E8" s="238"/>
      <c r="F8" s="238"/>
      <c r="G8" s="238"/>
      <c r="H8" s="238"/>
      <c r="I8" s="238"/>
      <c r="J8" s="238"/>
      <c r="K8" s="238"/>
      <c r="L8" s="84"/>
    </row>
    <row r="9" spans="1:12" ht="11.25" customHeight="1">
      <c r="A9" s="238"/>
      <c r="B9" s="239"/>
      <c r="C9" s="238"/>
      <c r="D9" s="238"/>
      <c r="E9" s="238"/>
      <c r="F9" s="238"/>
      <c r="G9" s="238"/>
      <c r="H9" s="238"/>
      <c r="I9" s="238"/>
      <c r="J9" s="238"/>
      <c r="K9" s="238"/>
      <c r="L9" s="84"/>
    </row>
    <row r="10" spans="1:12" ht="11.25" customHeight="1">
      <c r="A10" s="238"/>
      <c r="B10" s="238"/>
      <c r="C10" s="238"/>
      <c r="D10" s="238"/>
      <c r="E10" s="238"/>
      <c r="F10" s="238"/>
      <c r="G10" s="238"/>
      <c r="H10" s="238"/>
      <c r="I10" s="238"/>
      <c r="J10" s="238"/>
      <c r="K10" s="238"/>
      <c r="L10" s="84"/>
    </row>
    <row r="11" spans="1:12" ht="11.25" customHeight="1">
      <c r="A11" s="238"/>
      <c r="B11" s="238"/>
      <c r="C11" s="238"/>
      <c r="D11" s="238"/>
      <c r="E11" s="238"/>
      <c r="F11" s="238"/>
      <c r="G11" s="238"/>
      <c r="H11" s="238"/>
      <c r="I11" s="238"/>
      <c r="J11" s="238"/>
      <c r="K11" s="238"/>
      <c r="L11" s="84"/>
    </row>
    <row r="12" spans="1:12" ht="11.25" customHeight="1">
      <c r="A12" s="238"/>
      <c r="B12" s="238"/>
      <c r="C12" s="238"/>
      <c r="D12" s="238"/>
      <c r="E12" s="238"/>
      <c r="F12" s="238"/>
      <c r="G12" s="238"/>
      <c r="H12" s="238"/>
      <c r="I12" s="238"/>
      <c r="J12" s="238"/>
      <c r="K12" s="238"/>
      <c r="L12" s="84"/>
    </row>
    <row r="13" spans="1:12" ht="11.25" customHeight="1">
      <c r="A13" s="238"/>
      <c r="B13" s="238"/>
      <c r="C13" s="238"/>
      <c r="D13" s="238"/>
      <c r="E13" s="238"/>
      <c r="F13" s="238"/>
      <c r="G13" s="238"/>
      <c r="H13" s="238"/>
      <c r="I13" s="238"/>
      <c r="J13" s="238"/>
      <c r="K13" s="238"/>
      <c r="L13" s="84"/>
    </row>
    <row r="14" spans="1:12" ht="11.25" customHeight="1">
      <c r="A14" s="238"/>
      <c r="B14" s="238"/>
      <c r="C14" s="238"/>
      <c r="D14" s="238"/>
      <c r="E14" s="238"/>
      <c r="F14" s="238"/>
      <c r="G14" s="238"/>
      <c r="H14" s="238"/>
      <c r="I14" s="238"/>
      <c r="J14" s="238"/>
      <c r="K14" s="238"/>
      <c r="L14" s="84"/>
    </row>
    <row r="15" spans="1:12" ht="11.25" customHeight="1">
      <c r="A15" s="238"/>
      <c r="B15" s="238"/>
      <c r="C15" s="238"/>
      <c r="D15" s="238"/>
      <c r="E15" s="238"/>
      <c r="F15" s="238"/>
      <c r="G15" s="238"/>
      <c r="H15" s="238"/>
      <c r="I15" s="238"/>
      <c r="J15" s="238"/>
      <c r="K15" s="238"/>
      <c r="L15" s="84"/>
    </row>
    <row r="16" spans="1:12" ht="11.25" customHeight="1">
      <c r="A16" s="238"/>
      <c r="B16" s="238"/>
      <c r="C16" s="238"/>
      <c r="D16" s="238"/>
      <c r="E16" s="238"/>
      <c r="F16" s="238"/>
      <c r="G16" s="238"/>
      <c r="H16" s="238"/>
      <c r="I16" s="238"/>
      <c r="J16" s="238"/>
      <c r="K16" s="238"/>
      <c r="L16" s="84"/>
    </row>
    <row r="17" spans="1:12" ht="11.25" customHeight="1">
      <c r="A17" s="238"/>
      <c r="B17" s="238"/>
      <c r="C17" s="238"/>
      <c r="D17" s="238"/>
      <c r="E17" s="238"/>
      <c r="F17" s="238"/>
      <c r="G17" s="238"/>
      <c r="H17" s="238"/>
      <c r="I17" s="238"/>
      <c r="J17" s="238"/>
      <c r="K17" s="238"/>
      <c r="L17" s="84"/>
    </row>
    <row r="18" spans="1:12" ht="11.25" customHeight="1">
      <c r="A18" s="238"/>
      <c r="B18" s="238"/>
      <c r="C18" s="238"/>
      <c r="D18" s="238"/>
      <c r="E18" s="238"/>
      <c r="F18" s="238"/>
      <c r="G18" s="238"/>
      <c r="H18" s="238"/>
      <c r="I18" s="238"/>
      <c r="J18" s="238"/>
      <c r="K18" s="238"/>
      <c r="L18" s="249"/>
    </row>
    <row r="19" spans="1:12" ht="11.25" customHeight="1">
      <c r="A19" s="238"/>
      <c r="B19" s="238"/>
      <c r="C19" s="238"/>
      <c r="D19" s="238"/>
      <c r="E19" s="238"/>
      <c r="F19" s="238"/>
      <c r="G19" s="238"/>
      <c r="H19" s="238"/>
      <c r="I19" s="238"/>
      <c r="J19" s="238"/>
      <c r="K19" s="238"/>
      <c r="L19" s="249"/>
    </row>
    <row r="20" spans="1:12" ht="11.25" customHeight="1">
      <c r="A20" s="238"/>
      <c r="B20" s="238"/>
      <c r="C20" s="238"/>
      <c r="D20" s="238"/>
      <c r="E20" s="238"/>
      <c r="F20" s="238"/>
      <c r="G20" s="238"/>
      <c r="H20" s="238"/>
      <c r="I20" s="238"/>
      <c r="J20" s="238"/>
      <c r="K20" s="238"/>
      <c r="L20" s="249"/>
    </row>
    <row r="21" spans="1:12" ht="11.25" customHeight="1">
      <c r="A21" s="238"/>
      <c r="B21" s="238"/>
      <c r="C21" s="238"/>
      <c r="D21" s="238"/>
      <c r="E21" s="238"/>
      <c r="F21" s="238"/>
      <c r="G21" s="238"/>
      <c r="H21" s="238"/>
      <c r="I21" s="238"/>
      <c r="J21" s="238"/>
      <c r="K21" s="238"/>
      <c r="L21" s="249"/>
    </row>
    <row r="22" spans="1:12" ht="11.25" customHeight="1">
      <c r="A22" s="238"/>
      <c r="B22" s="238"/>
      <c r="C22" s="238"/>
      <c r="D22" s="238"/>
      <c r="E22" s="238"/>
      <c r="F22" s="238"/>
      <c r="G22" s="238"/>
      <c r="H22" s="238"/>
      <c r="I22" s="238"/>
      <c r="J22" s="238"/>
      <c r="K22" s="238"/>
      <c r="L22" s="249"/>
    </row>
    <row r="23" spans="1:12" ht="11.25" customHeight="1">
      <c r="A23" s="238"/>
      <c r="B23" s="238"/>
      <c r="C23" s="238"/>
      <c r="D23" s="238"/>
      <c r="E23" s="238"/>
      <c r="F23" s="238"/>
      <c r="G23" s="238"/>
      <c r="H23" s="238"/>
      <c r="I23" s="238"/>
      <c r="J23" s="238"/>
      <c r="K23" s="238"/>
      <c r="L23" s="249"/>
    </row>
    <row r="24" spans="1:12" ht="11.25" customHeight="1">
      <c r="A24" s="238"/>
      <c r="B24" s="238"/>
      <c r="C24" s="238"/>
      <c r="D24" s="238"/>
      <c r="E24" s="238"/>
      <c r="F24" s="238"/>
      <c r="G24" s="238"/>
      <c r="H24" s="238"/>
      <c r="I24" s="238"/>
      <c r="J24" s="238"/>
      <c r="K24" s="238"/>
      <c r="L24" s="249"/>
    </row>
    <row r="25" spans="1:12" ht="11.25" customHeight="1">
      <c r="A25" s="238"/>
      <c r="B25" s="238"/>
      <c r="C25" s="238"/>
      <c r="D25" s="238"/>
      <c r="E25" s="238"/>
      <c r="F25" s="238"/>
      <c r="G25" s="238"/>
      <c r="H25" s="238"/>
      <c r="I25" s="238"/>
      <c r="J25" s="238"/>
      <c r="K25" s="238"/>
      <c r="L25" s="249"/>
    </row>
    <row r="26" spans="1:12" ht="11.25" customHeight="1">
      <c r="A26" s="238"/>
      <c r="B26" s="238"/>
      <c r="C26" s="238"/>
      <c r="D26" s="238"/>
      <c r="E26" s="238"/>
      <c r="F26" s="238"/>
      <c r="G26" s="238"/>
      <c r="H26" s="238"/>
      <c r="I26" s="238"/>
      <c r="J26" s="238"/>
      <c r="K26" s="238"/>
      <c r="L26" s="249"/>
    </row>
    <row r="27" spans="1:12" ht="11.25" customHeight="1">
      <c r="A27" s="238"/>
      <c r="B27" s="238"/>
      <c r="C27" s="238"/>
      <c r="D27" s="238"/>
      <c r="E27" s="238"/>
      <c r="F27" s="238"/>
      <c r="G27" s="238"/>
      <c r="H27" s="238"/>
      <c r="I27" s="238"/>
      <c r="J27" s="238"/>
      <c r="K27" s="238"/>
      <c r="L27" s="249"/>
    </row>
    <row r="28" spans="1:12" ht="11.25" customHeight="1">
      <c r="A28" s="238"/>
      <c r="B28" s="238"/>
      <c r="C28" s="238"/>
      <c r="D28" s="238"/>
      <c r="E28" s="238"/>
      <c r="F28" s="238"/>
      <c r="G28" s="238"/>
      <c r="H28" s="238"/>
      <c r="I28" s="238"/>
      <c r="J28" s="238"/>
      <c r="K28" s="238"/>
      <c r="L28" s="249"/>
    </row>
    <row r="29" spans="1:12" ht="11.25" customHeight="1">
      <c r="A29" s="238"/>
      <c r="B29" s="238"/>
      <c r="C29" s="238"/>
      <c r="D29" s="238"/>
      <c r="E29" s="238"/>
      <c r="F29" s="238"/>
      <c r="G29" s="238"/>
      <c r="H29" s="238"/>
      <c r="I29" s="238"/>
      <c r="J29" s="238"/>
      <c r="K29" s="238"/>
      <c r="L29" s="249"/>
    </row>
    <row r="30" spans="1:12" ht="11.25" customHeight="1">
      <c r="A30" s="238"/>
      <c r="B30" s="238"/>
      <c r="C30" s="238"/>
      <c r="D30" s="238"/>
      <c r="E30" s="238"/>
      <c r="F30" s="238"/>
      <c r="G30" s="238"/>
      <c r="H30" s="238"/>
      <c r="I30" s="238"/>
      <c r="J30" s="238"/>
      <c r="K30" s="238"/>
      <c r="L30" s="249"/>
    </row>
    <row r="31" spans="1:12" ht="11.25" customHeight="1">
      <c r="A31" s="238"/>
      <c r="B31" s="238"/>
      <c r="C31" s="238"/>
      <c r="D31" s="238"/>
      <c r="E31" s="238"/>
      <c r="F31" s="238"/>
      <c r="G31" s="238"/>
      <c r="H31" s="238"/>
      <c r="I31" s="238"/>
      <c r="J31" s="238"/>
      <c r="K31" s="238"/>
      <c r="L31" s="249"/>
    </row>
    <row r="32" spans="1:12" ht="11.25" customHeight="1">
      <c r="A32" s="238"/>
      <c r="B32" s="238"/>
      <c r="C32" s="238"/>
      <c r="D32" s="238"/>
      <c r="E32" s="238"/>
      <c r="F32" s="238"/>
      <c r="G32" s="238"/>
      <c r="H32" s="238"/>
      <c r="I32" s="238"/>
      <c r="J32" s="238"/>
      <c r="K32" s="238"/>
      <c r="L32" s="91"/>
    </row>
    <row r="33" spans="1:12" ht="11.25" customHeight="1">
      <c r="A33" s="238"/>
      <c r="B33" s="238"/>
      <c r="C33" s="238"/>
      <c r="D33" s="238"/>
      <c r="E33" s="238"/>
      <c r="F33" s="238"/>
      <c r="G33" s="238"/>
      <c r="H33" s="238"/>
      <c r="I33" s="238"/>
      <c r="J33" s="238"/>
      <c r="K33" s="238"/>
      <c r="L33" s="91"/>
    </row>
    <row r="34" spans="1:12" ht="11.25" customHeight="1">
      <c r="A34" s="238"/>
      <c r="B34" s="238"/>
      <c r="C34" s="238"/>
      <c r="D34" s="238"/>
      <c r="E34" s="238"/>
      <c r="F34" s="238"/>
      <c r="G34" s="238"/>
      <c r="H34" s="238"/>
      <c r="I34" s="238"/>
      <c r="J34" s="238"/>
      <c r="K34" s="238"/>
      <c r="L34" s="91"/>
    </row>
    <row r="35" spans="1:12" ht="11.25" customHeight="1">
      <c r="A35" s="238"/>
      <c r="B35" s="238"/>
      <c r="C35" s="238"/>
      <c r="D35" s="238"/>
      <c r="E35" s="238"/>
      <c r="F35" s="238"/>
      <c r="G35" s="238"/>
      <c r="H35" s="238"/>
      <c r="I35" s="238"/>
      <c r="J35" s="238"/>
      <c r="K35" s="238"/>
      <c r="L35" s="91"/>
    </row>
    <row r="36" spans="1:12" ht="11.25" customHeight="1">
      <c r="A36" s="238"/>
      <c r="B36" s="238"/>
      <c r="C36" s="238"/>
      <c r="D36" s="238"/>
      <c r="E36" s="238"/>
      <c r="F36" s="238"/>
      <c r="G36" s="238"/>
      <c r="H36" s="238"/>
      <c r="I36" s="238"/>
      <c r="J36" s="238"/>
      <c r="K36" s="238"/>
      <c r="L36" s="91"/>
    </row>
    <row r="37" spans="1:12" ht="11.25" customHeight="1">
      <c r="A37" s="238"/>
      <c r="B37" s="238"/>
      <c r="C37" s="238"/>
      <c r="D37" s="238"/>
      <c r="E37" s="238"/>
      <c r="F37" s="238"/>
      <c r="G37" s="238"/>
      <c r="H37" s="238"/>
      <c r="I37" s="238"/>
      <c r="J37" s="238"/>
      <c r="K37" s="238"/>
      <c r="L37" s="91"/>
    </row>
    <row r="38" spans="1:12" ht="11.25" customHeight="1">
      <c r="A38" s="238"/>
      <c r="B38" s="238"/>
      <c r="C38" s="238"/>
      <c r="D38" s="238"/>
      <c r="E38" s="238"/>
      <c r="F38" s="238"/>
      <c r="G38" s="238"/>
      <c r="H38" s="238"/>
      <c r="I38" s="238"/>
      <c r="J38" s="238"/>
      <c r="K38" s="238"/>
      <c r="L38" s="91"/>
    </row>
    <row r="39" spans="1:12" ht="11.25" customHeight="1">
      <c r="A39" s="238"/>
      <c r="B39" s="238"/>
      <c r="C39" s="238"/>
      <c r="D39" s="238"/>
      <c r="E39" s="238"/>
      <c r="F39" s="238"/>
      <c r="G39" s="238"/>
      <c r="H39" s="238"/>
      <c r="I39" s="238"/>
      <c r="J39" s="238"/>
      <c r="K39" s="238"/>
      <c r="L39" s="91"/>
    </row>
    <row r="40" spans="1:12" ht="11.25" customHeight="1">
      <c r="A40" s="238"/>
      <c r="B40" s="238"/>
      <c r="C40" s="238"/>
      <c r="D40" s="238"/>
      <c r="E40" s="238"/>
      <c r="F40" s="238"/>
      <c r="G40" s="238"/>
      <c r="H40" s="238"/>
      <c r="I40" s="238"/>
      <c r="J40" s="238"/>
      <c r="K40" s="238"/>
      <c r="L40" s="91"/>
    </row>
    <row r="41" spans="1:12" ht="11.25" customHeight="1">
      <c r="A41" s="238"/>
      <c r="B41" s="238"/>
      <c r="C41" s="238"/>
      <c r="D41" s="238"/>
      <c r="E41" s="238"/>
      <c r="F41" s="238"/>
      <c r="G41" s="238"/>
      <c r="H41" s="238"/>
      <c r="I41" s="238"/>
      <c r="J41" s="238"/>
      <c r="K41" s="238"/>
      <c r="L41" s="91"/>
    </row>
    <row r="42" spans="1:12" ht="11.25" customHeight="1">
      <c r="A42" s="238"/>
      <c r="B42" s="238"/>
      <c r="C42" s="238"/>
      <c r="D42" s="238"/>
      <c r="E42" s="238"/>
      <c r="F42" s="238"/>
      <c r="G42" s="238"/>
      <c r="H42" s="238"/>
      <c r="I42" s="238"/>
      <c r="J42" s="238"/>
      <c r="K42" s="238"/>
      <c r="L42" s="91"/>
    </row>
    <row r="43" spans="1:12" ht="11.25" customHeight="1">
      <c r="A43" s="238"/>
      <c r="B43" s="238"/>
      <c r="C43" s="238"/>
      <c r="D43" s="238"/>
      <c r="E43" s="238"/>
      <c r="F43" s="238"/>
      <c r="G43" s="238"/>
      <c r="H43" s="238"/>
      <c r="I43" s="238"/>
      <c r="J43" s="238"/>
      <c r="K43" s="238"/>
      <c r="L43" s="91"/>
    </row>
    <row r="44" spans="1:12" ht="11.25" customHeight="1">
      <c r="A44" s="92"/>
      <c r="B44" s="92"/>
      <c r="C44" s="92"/>
      <c r="D44" s="92"/>
      <c r="E44" s="92"/>
      <c r="F44" s="92"/>
      <c r="G44" s="92"/>
      <c r="H44" s="92"/>
      <c r="I44" s="92"/>
      <c r="J44" s="92"/>
      <c r="K44" s="238"/>
      <c r="L44" s="91"/>
    </row>
    <row r="45" spans="1:12" ht="11.25" customHeight="1">
      <c r="A45" s="92"/>
      <c r="B45" s="92"/>
      <c r="C45" s="92"/>
      <c r="D45" s="92"/>
      <c r="E45" s="92"/>
      <c r="F45" s="92"/>
      <c r="G45" s="92"/>
      <c r="H45" s="92"/>
      <c r="I45" s="92"/>
      <c r="J45" s="92"/>
      <c r="K45" s="238"/>
      <c r="L45" s="91"/>
    </row>
    <row r="46" spans="1:12" ht="11.25" customHeight="1">
      <c r="A46" s="92"/>
      <c r="B46" s="92"/>
      <c r="C46" s="92"/>
      <c r="D46" s="92"/>
      <c r="E46" s="92"/>
      <c r="F46" s="92"/>
      <c r="G46" s="92"/>
      <c r="H46" s="92"/>
      <c r="I46" s="92"/>
      <c r="J46" s="92"/>
      <c r="K46" s="238"/>
      <c r="L46" s="91"/>
    </row>
    <row r="47" spans="1:12" ht="11.25" customHeight="1">
      <c r="A47" s="92"/>
      <c r="B47" s="92"/>
      <c r="C47" s="92"/>
      <c r="D47" s="92"/>
      <c r="E47" s="92"/>
      <c r="F47" s="92"/>
      <c r="G47" s="92"/>
      <c r="H47" s="92"/>
      <c r="I47" s="92"/>
      <c r="J47" s="92"/>
      <c r="K47" s="238"/>
      <c r="L47" s="91"/>
    </row>
    <row r="48" spans="1:12" ht="11.25" customHeight="1">
      <c r="A48" s="92"/>
      <c r="B48" s="92"/>
      <c r="C48" s="92"/>
      <c r="D48" s="92"/>
      <c r="E48" s="92"/>
      <c r="F48" s="92"/>
      <c r="G48" s="92"/>
      <c r="H48" s="92"/>
      <c r="I48" s="92"/>
      <c r="J48" s="92"/>
      <c r="K48" s="238"/>
      <c r="L48" s="91"/>
    </row>
    <row r="49" spans="1:12" ht="11.25" customHeight="1">
      <c r="A49" s="92"/>
      <c r="B49" s="92"/>
      <c r="C49" s="92"/>
      <c r="D49" s="92"/>
      <c r="E49" s="92"/>
      <c r="F49" s="92"/>
      <c r="G49" s="92"/>
      <c r="H49" s="92"/>
      <c r="I49" s="92"/>
      <c r="J49" s="92"/>
      <c r="K49" s="238"/>
      <c r="L49" s="91"/>
    </row>
    <row r="50" spans="1:12" ht="12.75">
      <c r="A50" s="92"/>
      <c r="B50" s="92"/>
      <c r="C50" s="92"/>
      <c r="D50" s="92"/>
      <c r="E50" s="92"/>
      <c r="F50" s="92"/>
      <c r="G50" s="92"/>
      <c r="H50" s="92"/>
      <c r="I50" s="92"/>
      <c r="J50" s="92"/>
      <c r="K50" s="238"/>
      <c r="L50" s="91"/>
    </row>
    <row r="51" spans="1:12" ht="12.75">
      <c r="A51" s="92"/>
      <c r="B51" s="92"/>
      <c r="C51" s="92"/>
      <c r="D51" s="92"/>
      <c r="E51" s="92"/>
      <c r="F51" s="92"/>
      <c r="G51" s="92"/>
      <c r="H51" s="92"/>
      <c r="I51" s="92"/>
      <c r="J51" s="92"/>
      <c r="K51" s="238"/>
      <c r="L51" s="91"/>
    </row>
    <row r="52" spans="1:12" ht="12.75">
      <c r="A52" s="92"/>
      <c r="B52" s="92"/>
      <c r="C52" s="92"/>
      <c r="D52" s="92"/>
      <c r="E52" s="92"/>
      <c r="F52" s="92"/>
      <c r="G52" s="92"/>
      <c r="H52" s="92"/>
      <c r="I52" s="92"/>
      <c r="J52" s="92"/>
      <c r="K52" s="238"/>
      <c r="L52" s="91"/>
    </row>
    <row r="53" spans="1:12" ht="12.75">
      <c r="A53" s="92"/>
      <c r="B53" s="92"/>
      <c r="C53" s="92"/>
      <c r="D53" s="92"/>
      <c r="E53" s="92"/>
      <c r="F53" s="92"/>
      <c r="G53" s="92"/>
      <c r="H53" s="92"/>
      <c r="I53" s="92"/>
      <c r="J53" s="92"/>
      <c r="K53" s="238"/>
      <c r="L53" s="91"/>
    </row>
    <row r="54" spans="1:12" ht="12.75">
      <c r="A54" s="92"/>
      <c r="B54" s="92"/>
      <c r="C54" s="92"/>
      <c r="D54" s="92"/>
      <c r="E54" s="92"/>
      <c r="F54" s="92"/>
      <c r="G54" s="92"/>
      <c r="H54" s="92"/>
      <c r="I54" s="92"/>
      <c r="J54" s="92"/>
      <c r="K54" s="238"/>
      <c r="L54" s="91"/>
    </row>
    <row r="55" spans="1:12" ht="12.75">
      <c r="A55" s="92"/>
      <c r="B55" s="92"/>
      <c r="C55" s="92"/>
      <c r="D55" s="92"/>
      <c r="E55" s="92"/>
      <c r="F55" s="92"/>
      <c r="G55" s="92"/>
      <c r="H55" s="92"/>
      <c r="I55" s="92"/>
      <c r="J55" s="92"/>
      <c r="K55" s="238"/>
      <c r="L55" s="91"/>
    </row>
    <row r="56" spans="1:12" ht="12.75">
      <c r="A56" s="92"/>
      <c r="B56" s="92"/>
      <c r="C56" s="92"/>
      <c r="D56" s="92"/>
      <c r="E56" s="92"/>
      <c r="F56" s="92"/>
      <c r="G56" s="92"/>
      <c r="H56" s="92"/>
      <c r="I56" s="92"/>
      <c r="J56" s="92"/>
      <c r="K56" s="238"/>
      <c r="L56" s="91"/>
    </row>
    <row r="57" spans="1:12" ht="12.75">
      <c r="A57" s="92"/>
      <c r="B57" s="92"/>
      <c r="C57" s="92"/>
      <c r="D57" s="92"/>
      <c r="E57" s="92"/>
      <c r="F57" s="92"/>
      <c r="G57" s="92"/>
      <c r="H57" s="92"/>
      <c r="I57" s="92"/>
      <c r="J57" s="92"/>
      <c r="K57" s="238"/>
      <c r="L57" s="91"/>
    </row>
    <row r="58" spans="1:12" ht="12.75">
      <c r="A58" s="92"/>
      <c r="B58" s="92"/>
      <c r="C58" s="92"/>
      <c r="D58" s="92"/>
      <c r="E58" s="92"/>
      <c r="F58" s="92"/>
      <c r="G58" s="92"/>
      <c r="H58" s="92"/>
      <c r="I58" s="92"/>
      <c r="J58" s="92"/>
      <c r="K58" s="238"/>
      <c r="L58" s="91"/>
    </row>
    <row r="59" spans="1:12" ht="12.75">
      <c r="A59" s="92"/>
      <c r="B59" s="92"/>
      <c r="C59" s="92"/>
      <c r="D59" s="92"/>
      <c r="E59" s="92"/>
      <c r="F59" s="92"/>
      <c r="G59" s="92"/>
      <c r="H59" s="92"/>
      <c r="I59" s="92"/>
      <c r="J59" s="92"/>
      <c r="K59" s="238"/>
      <c r="L59" s="91"/>
    </row>
    <row r="60" spans="1:12" ht="12.75">
      <c r="A60" s="92"/>
      <c r="B60" s="92"/>
      <c r="C60" s="92"/>
      <c r="D60" s="92"/>
      <c r="E60" s="92"/>
      <c r="F60" s="92"/>
      <c r="G60" s="92"/>
      <c r="H60" s="92"/>
      <c r="I60" s="92"/>
      <c r="J60" s="92"/>
      <c r="K60" s="238"/>
      <c r="L60" s="91"/>
    </row>
    <row r="61" spans="1:12" ht="12.75">
      <c r="A61" s="92"/>
      <c r="B61" s="92"/>
      <c r="C61" s="92"/>
      <c r="D61" s="92"/>
      <c r="E61" s="92"/>
      <c r="F61" s="92"/>
      <c r="G61" s="92"/>
      <c r="H61" s="92"/>
      <c r="I61" s="92"/>
      <c r="J61" s="92"/>
      <c r="K61" s="238"/>
      <c r="L61" s="91"/>
    </row>
    <row r="62" spans="1:12" ht="12.75">
      <c r="A62" s="92"/>
      <c r="B62" s="92"/>
      <c r="C62" s="92"/>
      <c r="D62" s="92"/>
      <c r="E62" s="92"/>
      <c r="F62" s="92"/>
      <c r="G62" s="92"/>
      <c r="H62" s="92"/>
      <c r="I62" s="92"/>
      <c r="J62" s="92"/>
      <c r="K62" s="238"/>
      <c r="L62" s="91"/>
    </row>
    <row r="63" spans="1:12" ht="12.75">
      <c r="A63" s="92"/>
      <c r="B63" s="92"/>
      <c r="C63" s="92"/>
      <c r="D63" s="92"/>
      <c r="E63" s="92"/>
      <c r="F63" s="92"/>
      <c r="G63" s="92"/>
      <c r="H63" s="92"/>
      <c r="I63" s="92"/>
      <c r="J63" s="92"/>
      <c r="K63" s="238"/>
      <c r="L63" s="91"/>
    </row>
    <row r="64" spans="1:12" ht="12.75">
      <c r="A64" s="92"/>
      <c r="B64" s="92"/>
      <c r="C64" s="92"/>
      <c r="D64" s="92"/>
      <c r="E64" s="92"/>
      <c r="F64" s="92"/>
      <c r="G64" s="92"/>
      <c r="H64" s="92"/>
      <c r="I64" s="92"/>
      <c r="J64" s="92"/>
      <c r="K64" s="238"/>
      <c r="L64" s="91"/>
    </row>
    <row r="65" spans="1:12" ht="12.75">
      <c r="A65" s="92"/>
      <c r="B65" s="92"/>
      <c r="C65" s="92"/>
      <c r="D65" s="92"/>
      <c r="E65" s="92"/>
      <c r="F65" s="92"/>
      <c r="G65" s="92"/>
      <c r="H65" s="92"/>
      <c r="I65" s="92"/>
      <c r="J65" s="92"/>
      <c r="K65" s="238"/>
      <c r="L65" s="91"/>
    </row>
    <row r="66" spans="1:12" ht="12.75">
      <c r="A66" s="92"/>
      <c r="B66" s="92"/>
      <c r="C66" s="92"/>
      <c r="D66" s="92"/>
      <c r="E66" s="92"/>
      <c r="F66" s="92"/>
      <c r="G66" s="92"/>
      <c r="H66" s="92"/>
      <c r="I66" s="92"/>
      <c r="J66" s="92"/>
      <c r="K66" s="238"/>
      <c r="L66" s="91"/>
    </row>
    <row r="67" spans="1:12" ht="12.75">
      <c r="A67" s="92"/>
      <c r="B67" s="92"/>
      <c r="C67" s="92"/>
      <c r="D67" s="92"/>
      <c r="E67" s="92"/>
      <c r="F67" s="92"/>
      <c r="G67" s="92"/>
      <c r="H67" s="92"/>
      <c r="I67" s="92"/>
      <c r="J67" s="92"/>
      <c r="K67" s="238"/>
      <c r="L67" s="91"/>
    </row>
    <row r="68" spans="1:12" ht="12.75">
      <c r="A68" s="92"/>
      <c r="B68" s="92"/>
      <c r="C68" s="92"/>
      <c r="D68" s="92"/>
      <c r="E68" s="92"/>
      <c r="F68" s="92"/>
      <c r="G68" s="92"/>
      <c r="H68" s="92"/>
      <c r="I68" s="92"/>
      <c r="J68" s="92"/>
      <c r="K68" s="238"/>
      <c r="L68" s="91"/>
    </row>
    <row r="69" spans="1:12" ht="12.75">
      <c r="A69" s="92"/>
      <c r="B69" s="92"/>
      <c r="C69" s="92"/>
      <c r="D69" s="92"/>
      <c r="E69" s="92"/>
      <c r="F69" s="92"/>
      <c r="G69" s="92"/>
      <c r="H69" s="92"/>
      <c r="I69" s="92"/>
      <c r="J69" s="92"/>
      <c r="K69" s="238"/>
      <c r="L69" s="91"/>
    </row>
    <row r="70" spans="1:12" ht="12.75">
      <c r="A70" s="250"/>
      <c r="B70" s="250"/>
      <c r="C70" s="250"/>
      <c r="D70" s="250"/>
      <c r="E70" s="250"/>
      <c r="F70" s="250"/>
      <c r="G70" s="250"/>
      <c r="H70" s="250"/>
      <c r="I70" s="250"/>
      <c r="J70" s="250"/>
      <c r="K70" s="238"/>
      <c r="L70" s="91"/>
    </row>
    <row r="71" spans="1:12" ht="12.75">
      <c r="A71" s="92"/>
      <c r="B71" s="91"/>
      <c r="C71" s="91"/>
      <c r="D71" s="91"/>
      <c r="E71" s="91"/>
      <c r="F71" s="91"/>
      <c r="G71" s="91"/>
      <c r="H71" s="91"/>
      <c r="I71" s="91"/>
      <c r="J71" s="91"/>
      <c r="K71" s="238"/>
      <c r="L71" s="91"/>
    </row>
  </sheetData>
  <mergeCells count="1">
    <mergeCell ref="A2:L2"/>
  </mergeCells>
  <pageMargins left="0.7" right="0.50724637681159424" top="0.86956521739130432" bottom="0.61458333333333337" header="0.3" footer="0.3"/>
  <pageSetup orientation="portrait" r:id="rId1"/>
  <headerFooter>
    <oddHeader>&amp;R&amp;7Informe de la Operación Mensual - Noviembre 2018
INFSGI-MES-11-2018
10/12/2018
Versión: 01</oddHeader>
    <oddFooter>&amp;L&amp;7COES, 2018&amp;C15&amp;R&amp;7Dirección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C756-708C-4923-B655-0C742344DA82}">
  <sheetPr>
    <tabColor theme="4"/>
  </sheetPr>
  <dimension ref="A1:M57"/>
  <sheetViews>
    <sheetView showGridLines="0" view="pageBreakPreview" zoomScale="115" zoomScaleNormal="100" zoomScaleSheetLayoutView="115" zoomScalePageLayoutView="115" workbookViewId="0">
      <selection activeCell="B11" sqref="B11"/>
    </sheetView>
  </sheetViews>
  <sheetFormatPr defaultColWidth="9.33203125" defaultRowHeight="11.25"/>
  <cols>
    <col min="1" max="1" width="12.83203125" style="61" customWidth="1"/>
    <col min="2" max="2" width="19.33203125" style="61" customWidth="1"/>
    <col min="3" max="3" width="25.6640625" style="61" customWidth="1"/>
    <col min="4" max="4" width="10.1640625" style="61" customWidth="1"/>
    <col min="5" max="5" width="11" style="61" customWidth="1"/>
    <col min="6" max="6" width="10.5" style="61" customWidth="1"/>
    <col min="7" max="7" width="12.1640625" style="61" customWidth="1"/>
    <col min="8" max="8" width="12.33203125" style="61" customWidth="1"/>
    <col min="9" max="9" width="9.33203125" style="61"/>
    <col min="10" max="11" width="9.33203125" style="61" customWidth="1"/>
    <col min="12" max="13" width="9.33203125" style="61"/>
    <col min="14" max="16384" width="9.33203125" style="95"/>
  </cols>
  <sheetData>
    <row r="1" spans="1:12" ht="11.25" customHeight="1"/>
    <row r="2" spans="1:12" ht="21" customHeight="1">
      <c r="A2" s="969" t="s">
        <v>484</v>
      </c>
      <c r="B2" s="969"/>
      <c r="C2" s="969"/>
      <c r="D2" s="969"/>
      <c r="E2" s="969"/>
      <c r="F2" s="969"/>
      <c r="G2" s="969"/>
      <c r="H2" s="969"/>
      <c r="I2" s="261"/>
      <c r="J2" s="261"/>
      <c r="K2" s="261"/>
    </row>
    <row r="3" spans="1:12" ht="11.25" customHeight="1">
      <c r="A3" s="97"/>
      <c r="B3" s="97"/>
      <c r="C3" s="97"/>
      <c r="D3" s="97"/>
      <c r="E3" s="97"/>
      <c r="F3" s="97"/>
      <c r="G3" s="97"/>
      <c r="H3" s="97"/>
      <c r="I3" s="262"/>
      <c r="J3" s="262"/>
      <c r="K3" s="262"/>
      <c r="L3" s="252"/>
    </row>
    <row r="4" spans="1:12" ht="11.25" customHeight="1">
      <c r="A4" s="959" t="s">
        <v>486</v>
      </c>
      <c r="B4" s="959"/>
      <c r="C4" s="959"/>
      <c r="D4" s="959"/>
      <c r="E4" s="959"/>
      <c r="F4" s="959"/>
      <c r="G4" s="959"/>
      <c r="H4" s="959"/>
      <c r="I4" s="253"/>
      <c r="J4" s="253"/>
      <c r="K4" s="253"/>
      <c r="L4" s="252"/>
    </row>
    <row r="5" spans="1:12" ht="11.25" customHeight="1">
      <c r="A5" s="97"/>
      <c r="B5" s="199"/>
      <c r="C5" s="98"/>
      <c r="D5" s="99"/>
      <c r="E5" s="99"/>
      <c r="F5" s="100"/>
      <c r="G5" s="96"/>
      <c r="H5" s="96"/>
      <c r="I5" s="254"/>
      <c r="J5" s="254"/>
      <c r="K5" s="254"/>
      <c r="L5" s="263"/>
    </row>
    <row r="6" spans="1:12" ht="30.75" customHeight="1">
      <c r="A6" s="844" t="s">
        <v>194</v>
      </c>
      <c r="B6" s="842" t="s">
        <v>195</v>
      </c>
      <c r="C6" s="842" t="s">
        <v>196</v>
      </c>
      <c r="D6" s="841" t="str">
        <f>UPPER('1. Resumen'!Q4)&amp;"
 "&amp;'1. Resumen'!Q5</f>
        <v>NOVIEMBRE
 2018</v>
      </c>
      <c r="E6" s="841" t="str">
        <f>UPPER('1. Resumen'!Q4)&amp;"
 "&amp;'1. Resumen'!Q5-1</f>
        <v>NOVIEMBRE
 2017</v>
      </c>
      <c r="F6" s="841" t="str">
        <f>UPPER('1. Resumen'!Q4)&amp;"
 "&amp;'1. Resumen'!Q5-2</f>
        <v>NOVIEMBRE
 2016</v>
      </c>
      <c r="G6" s="842" t="s">
        <v>499</v>
      </c>
      <c r="H6" s="843" t="s">
        <v>197</v>
      </c>
      <c r="I6" s="254"/>
      <c r="J6" s="254"/>
      <c r="K6" s="254"/>
      <c r="L6" s="201"/>
    </row>
    <row r="7" spans="1:12" ht="21.75" customHeight="1">
      <c r="A7" s="970" t="s">
        <v>198</v>
      </c>
      <c r="B7" s="669" t="s">
        <v>659</v>
      </c>
      <c r="C7" s="616" t="s">
        <v>543</v>
      </c>
      <c r="D7" s="267"/>
      <c r="E7" s="267">
        <v>1.1500000000000012</v>
      </c>
      <c r="F7" s="267">
        <v>497.03333333333319</v>
      </c>
      <c r="G7" s="638">
        <f>+D7/E7-1</f>
        <v>-1</v>
      </c>
      <c r="H7" s="379">
        <f>+E7/F7-1</f>
        <v>-0.99768627187982029</v>
      </c>
      <c r="I7" s="254"/>
      <c r="J7" s="254"/>
      <c r="K7" s="254"/>
      <c r="L7" s="74"/>
    </row>
    <row r="8" spans="1:12" ht="21.75" customHeight="1">
      <c r="A8" s="972"/>
      <c r="B8" s="669" t="s">
        <v>813</v>
      </c>
      <c r="C8" s="616" t="s">
        <v>812</v>
      </c>
      <c r="D8" s="267"/>
      <c r="E8" s="267">
        <v>4.4333333333333336</v>
      </c>
      <c r="F8" s="267"/>
      <c r="G8" s="638">
        <f t="shared" ref="G8" si="0">+D8/E8-1</f>
        <v>-1</v>
      </c>
      <c r="H8" s="379"/>
      <c r="I8" s="254"/>
      <c r="J8" s="254"/>
      <c r="K8" s="254"/>
      <c r="L8" s="74"/>
    </row>
    <row r="9" spans="1:12" ht="19.5" customHeight="1">
      <c r="A9" s="970" t="s">
        <v>199</v>
      </c>
      <c r="B9" s="669" t="s">
        <v>814</v>
      </c>
      <c r="C9" s="616" t="s">
        <v>823</v>
      </c>
      <c r="D9" s="267"/>
      <c r="E9" s="267"/>
      <c r="F9" s="267">
        <v>10.816666666666666</v>
      </c>
      <c r="G9" s="638"/>
      <c r="H9" s="379">
        <f t="shared" ref="H9" si="1">+E9/F9-1</f>
        <v>-1</v>
      </c>
      <c r="I9" s="254"/>
      <c r="J9" s="254"/>
      <c r="K9" s="254"/>
      <c r="L9" s="74"/>
    </row>
    <row r="10" spans="1:12" ht="19.5" customHeight="1">
      <c r="A10" s="971"/>
      <c r="B10" s="669" t="s">
        <v>815</v>
      </c>
      <c r="C10" s="616" t="s">
        <v>824</v>
      </c>
      <c r="D10" s="267">
        <v>2.2666666666666679</v>
      </c>
      <c r="E10" s="267"/>
      <c r="F10" s="267"/>
      <c r="G10" s="638"/>
      <c r="H10" s="379"/>
      <c r="I10" s="254"/>
      <c r="J10" s="254"/>
      <c r="K10" s="254"/>
      <c r="L10" s="74"/>
    </row>
    <row r="11" spans="1:12" ht="19.5" customHeight="1">
      <c r="A11" s="971"/>
      <c r="B11" s="669" t="s">
        <v>816</v>
      </c>
      <c r="C11" s="616" t="s">
        <v>825</v>
      </c>
      <c r="D11" s="267">
        <v>19.283333333333331</v>
      </c>
      <c r="E11" s="267"/>
      <c r="F11" s="267"/>
      <c r="G11" s="638"/>
      <c r="H11" s="379"/>
      <c r="I11" s="254"/>
      <c r="J11" s="254"/>
      <c r="K11" s="254"/>
      <c r="L11" s="74"/>
    </row>
    <row r="12" spans="1:12" ht="19.5" customHeight="1">
      <c r="A12" s="971"/>
      <c r="B12" s="669" t="s">
        <v>817</v>
      </c>
      <c r="C12" s="616" t="s">
        <v>637</v>
      </c>
      <c r="D12" s="267">
        <v>102.2</v>
      </c>
      <c r="E12" s="267"/>
      <c r="F12" s="267"/>
      <c r="G12" s="638"/>
      <c r="H12" s="379"/>
      <c r="I12" s="254"/>
      <c r="J12" s="254"/>
      <c r="K12" s="254"/>
      <c r="L12" s="74"/>
    </row>
    <row r="13" spans="1:12" ht="19.5" customHeight="1">
      <c r="A13" s="971"/>
      <c r="B13" s="669" t="s">
        <v>818</v>
      </c>
      <c r="C13" s="616" t="s">
        <v>826</v>
      </c>
      <c r="D13" s="267">
        <v>2.4333333333333336</v>
      </c>
      <c r="E13" s="267"/>
      <c r="F13" s="267"/>
      <c r="G13" s="638"/>
      <c r="H13" s="379"/>
      <c r="I13" s="254"/>
      <c r="J13" s="254"/>
      <c r="K13" s="254"/>
      <c r="L13" s="74"/>
    </row>
    <row r="14" spans="1:12" ht="19.5" customHeight="1">
      <c r="A14" s="971"/>
      <c r="B14" s="669" t="s">
        <v>819</v>
      </c>
      <c r="C14" s="616" t="s">
        <v>827</v>
      </c>
      <c r="D14" s="267">
        <v>3.0000000000000013</v>
      </c>
      <c r="E14" s="267"/>
      <c r="F14" s="267"/>
      <c r="G14" s="638"/>
      <c r="H14" s="379"/>
      <c r="I14" s="254"/>
      <c r="J14" s="254"/>
      <c r="K14" s="254"/>
      <c r="L14" s="74"/>
    </row>
    <row r="15" spans="1:12" ht="19.5" customHeight="1">
      <c r="A15" s="971"/>
      <c r="B15" s="669" t="s">
        <v>820</v>
      </c>
      <c r="C15" s="616" t="s">
        <v>828</v>
      </c>
      <c r="D15" s="267">
        <v>18.966666666666669</v>
      </c>
      <c r="E15" s="267"/>
      <c r="F15" s="267">
        <v>2.1499999999999977</v>
      </c>
      <c r="G15" s="638"/>
      <c r="H15" s="379">
        <f t="shared" ref="H15:H17" si="2">+E15/F15-1</f>
        <v>-1</v>
      </c>
      <c r="I15" s="254"/>
      <c r="J15" s="254"/>
      <c r="K15" s="254"/>
      <c r="L15" s="74"/>
    </row>
    <row r="16" spans="1:12" ht="19.5" customHeight="1">
      <c r="A16" s="971"/>
      <c r="B16" s="669" t="s">
        <v>614</v>
      </c>
      <c r="C16" s="616" t="s">
        <v>829</v>
      </c>
      <c r="D16" s="267">
        <v>13.3</v>
      </c>
      <c r="E16" s="267"/>
      <c r="F16" s="267"/>
      <c r="G16" s="638"/>
      <c r="H16" s="379"/>
      <c r="I16" s="254"/>
      <c r="J16" s="254"/>
      <c r="K16" s="254"/>
      <c r="L16" s="74"/>
    </row>
    <row r="17" spans="1:12" ht="19.5" customHeight="1">
      <c r="A17" s="971"/>
      <c r="B17" s="669" t="s">
        <v>821</v>
      </c>
      <c r="C17" s="616" t="s">
        <v>830</v>
      </c>
      <c r="D17" s="267"/>
      <c r="E17" s="267"/>
      <c r="F17" s="267">
        <v>20.650000000000002</v>
      </c>
      <c r="G17" s="638"/>
      <c r="H17" s="379">
        <f t="shared" si="2"/>
        <v>-1</v>
      </c>
      <c r="I17" s="254"/>
      <c r="J17" s="254"/>
      <c r="K17" s="254"/>
      <c r="L17" s="200"/>
    </row>
    <row r="18" spans="1:12" ht="19.5" customHeight="1">
      <c r="A18" s="971"/>
      <c r="B18" s="669" t="s">
        <v>822</v>
      </c>
      <c r="C18" s="616" t="s">
        <v>638</v>
      </c>
      <c r="D18" s="267">
        <v>7.4833333333333343</v>
      </c>
      <c r="E18" s="267">
        <v>4.5666666666666647</v>
      </c>
      <c r="F18" s="267"/>
      <c r="G18" s="638">
        <f t="shared" ref="G18" si="3">+D18/E18-1</f>
        <v>0.63868613138686214</v>
      </c>
      <c r="H18" s="379"/>
      <c r="I18" s="254"/>
      <c r="J18" s="254"/>
      <c r="K18" s="255"/>
      <c r="L18" s="264"/>
    </row>
    <row r="19" spans="1:12" ht="18.75" customHeight="1">
      <c r="A19" s="822" t="s">
        <v>200</v>
      </c>
      <c r="B19" s="823"/>
      <c r="C19" s="824"/>
      <c r="D19" s="825">
        <f>SUM(D7:D18)</f>
        <v>168.93333333333334</v>
      </c>
      <c r="E19" s="825">
        <f>SUM(E7:E18)</f>
        <v>10.149999999999999</v>
      </c>
      <c r="F19" s="825">
        <f>SUM(F7:F18)</f>
        <v>530.64999999999986</v>
      </c>
      <c r="G19" s="826">
        <f>+E19/F19-1</f>
        <v>-0.98087251484029025</v>
      </c>
      <c r="H19" s="826">
        <f>+D19/E19-1</f>
        <v>15.643678160919542</v>
      </c>
      <c r="I19" s="254"/>
      <c r="J19" s="254"/>
      <c r="K19" s="255"/>
      <c r="L19" s="264"/>
    </row>
    <row r="20" spans="1:12" ht="11.25" customHeight="1">
      <c r="A20" s="375" t="str">
        <f>"Cuadro N° 14: Horas de operación de los principales equipos de congestión en "&amp;'1. Resumen'!Q4</f>
        <v>Cuadro N° 14: Horas de operación de los principales equipos de congestión en noviembre</v>
      </c>
      <c r="B20" s="268"/>
      <c r="C20" s="269"/>
      <c r="D20" s="270"/>
      <c r="E20" s="270"/>
      <c r="F20" s="271"/>
      <c r="G20" s="96"/>
      <c r="H20" s="102"/>
      <c r="I20" s="254"/>
      <c r="J20" s="254"/>
      <c r="K20" s="255"/>
      <c r="L20" s="264"/>
    </row>
    <row r="21" spans="1:12" ht="11.25" customHeight="1">
      <c r="A21" s="158"/>
      <c r="B21" s="268"/>
      <c r="C21" s="269"/>
      <c r="D21" s="270"/>
      <c r="E21" s="270"/>
      <c r="F21" s="271"/>
      <c r="G21" s="96"/>
      <c r="H21" s="96"/>
      <c r="I21" s="254"/>
      <c r="J21" s="254"/>
      <c r="K21" s="255"/>
      <c r="L21" s="264"/>
    </row>
    <row r="22" spans="1:12" ht="11.25" customHeight="1">
      <c r="A22" s="158"/>
      <c r="B22" s="268"/>
      <c r="C22" s="269"/>
      <c r="D22" s="270"/>
      <c r="E22" s="270"/>
      <c r="F22" s="271"/>
      <c r="G22" s="96"/>
      <c r="H22" s="96"/>
      <c r="I22" s="254"/>
      <c r="J22" s="254"/>
      <c r="K22" s="255"/>
      <c r="L22" s="264"/>
    </row>
    <row r="23" spans="1:12" ht="11.25" customHeight="1">
      <c r="A23" s="97"/>
      <c r="B23" s="199"/>
      <c r="C23" s="98"/>
      <c r="D23" s="99"/>
      <c r="E23" s="99"/>
      <c r="F23" s="100"/>
      <c r="G23" s="96"/>
      <c r="H23" s="96"/>
      <c r="I23" s="254"/>
      <c r="J23" s="254"/>
      <c r="K23" s="255"/>
      <c r="L23" s="264"/>
    </row>
    <row r="24" spans="1:12" ht="11.25" customHeight="1">
      <c r="A24" s="97"/>
      <c r="B24" s="199"/>
      <c r="C24" s="98"/>
      <c r="D24" s="99"/>
      <c r="E24" s="99"/>
      <c r="F24" s="100"/>
      <c r="G24" s="96"/>
      <c r="H24" s="96"/>
      <c r="I24" s="254"/>
      <c r="J24" s="254"/>
      <c r="K24" s="255"/>
      <c r="L24" s="264"/>
    </row>
    <row r="25" spans="1:12" ht="11.25" customHeight="1">
      <c r="A25" s="97"/>
      <c r="B25" s="199"/>
      <c r="C25" s="98"/>
      <c r="D25" s="99"/>
      <c r="E25" s="99"/>
      <c r="F25" s="100"/>
      <c r="G25" s="96"/>
      <c r="H25" s="96"/>
      <c r="I25" s="254"/>
      <c r="J25" s="254"/>
      <c r="K25" s="255"/>
      <c r="L25" s="265"/>
    </row>
    <row r="26" spans="1:12" ht="11.25" customHeight="1">
      <c r="A26" s="97"/>
      <c r="B26" s="199"/>
      <c r="C26" s="98"/>
      <c r="D26" s="99"/>
      <c r="E26" s="99"/>
      <c r="F26" s="100"/>
      <c r="G26" s="96"/>
      <c r="H26" s="96"/>
      <c r="I26" s="254"/>
      <c r="J26" s="254"/>
      <c r="K26" s="255"/>
      <c r="L26" s="264"/>
    </row>
    <row r="27" spans="1:12" ht="11.25" customHeight="1">
      <c r="A27" s="97"/>
      <c r="B27" s="199"/>
      <c r="C27" s="98"/>
      <c r="D27" s="99"/>
      <c r="E27" s="99"/>
      <c r="F27" s="100"/>
      <c r="G27" s="96"/>
      <c r="H27" s="96"/>
      <c r="I27" s="254"/>
      <c r="J27" s="254"/>
      <c r="K27" s="255"/>
      <c r="L27" s="264"/>
    </row>
    <row r="28" spans="1:12" ht="11.25" customHeight="1">
      <c r="A28" s="97"/>
      <c r="B28" s="199"/>
      <c r="C28" s="98"/>
      <c r="D28" s="99"/>
      <c r="E28" s="99"/>
      <c r="F28" s="100"/>
      <c r="G28" s="96"/>
      <c r="H28" s="96"/>
      <c r="I28" s="254"/>
      <c r="J28" s="254"/>
      <c r="K28" s="254"/>
      <c r="L28" s="74"/>
    </row>
    <row r="29" spans="1:12" ht="11.25" customHeight="1">
      <c r="A29" s="97"/>
      <c r="B29" s="199"/>
      <c r="C29" s="98"/>
      <c r="D29" s="99"/>
      <c r="E29" s="99"/>
      <c r="F29" s="100"/>
      <c r="G29" s="96"/>
      <c r="H29" s="96"/>
      <c r="I29" s="254"/>
      <c r="J29" s="254"/>
      <c r="K29" s="255"/>
      <c r="L29" s="264"/>
    </row>
    <row r="30" spans="1:12" ht="11.25" customHeight="1">
      <c r="A30" s="97"/>
      <c r="B30" s="199"/>
      <c r="C30" s="98"/>
      <c r="D30" s="99"/>
      <c r="E30" s="99"/>
      <c r="F30" s="100"/>
      <c r="G30" s="96"/>
      <c r="H30" s="96"/>
      <c r="I30" s="254"/>
      <c r="J30" s="254"/>
      <c r="K30" s="256"/>
      <c r="L30" s="264"/>
    </row>
    <row r="31" spans="1:12" ht="11.25" customHeight="1">
      <c r="A31" s="97"/>
      <c r="B31" s="199"/>
      <c r="C31" s="98"/>
      <c r="D31" s="99"/>
      <c r="E31" s="99"/>
      <c r="F31" s="100"/>
      <c r="G31" s="96"/>
      <c r="H31" s="96"/>
      <c r="I31" s="254"/>
      <c r="J31" s="254"/>
      <c r="K31" s="256"/>
      <c r="L31" s="264"/>
    </row>
    <row r="32" spans="1:12" ht="11.25" customHeight="1">
      <c r="A32" s="97"/>
      <c r="B32" s="199"/>
      <c r="C32" s="98"/>
      <c r="D32" s="99"/>
      <c r="E32" s="99"/>
      <c r="F32" s="100"/>
      <c r="G32" s="96"/>
      <c r="H32" s="96"/>
      <c r="I32" s="254"/>
      <c r="J32" s="254"/>
      <c r="K32" s="256"/>
      <c r="L32" s="264"/>
    </row>
    <row r="33" spans="1:12" ht="11.25" customHeight="1">
      <c r="A33" s="97"/>
      <c r="B33" s="199"/>
      <c r="C33" s="98"/>
      <c r="D33" s="99"/>
      <c r="E33" s="99"/>
      <c r="F33" s="100"/>
      <c r="G33" s="96"/>
      <c r="H33" s="96"/>
      <c r="I33" s="254"/>
      <c r="J33" s="254"/>
      <c r="K33" s="256"/>
      <c r="L33" s="264"/>
    </row>
    <row r="34" spans="1:12" ht="11.25" customHeight="1">
      <c r="A34" s="97"/>
      <c r="B34" s="199"/>
      <c r="C34" s="98"/>
      <c r="D34" s="99"/>
      <c r="E34" s="99"/>
      <c r="F34" s="100"/>
      <c r="G34" s="96"/>
      <c r="H34" s="96"/>
      <c r="I34" s="254"/>
      <c r="J34" s="254"/>
      <c r="K34" s="256"/>
      <c r="L34" s="264"/>
    </row>
    <row r="35" spans="1:12" ht="11.25" customHeight="1">
      <c r="A35" s="97"/>
      <c r="B35" s="199"/>
      <c r="C35" s="98"/>
      <c r="D35" s="99"/>
      <c r="E35" s="99"/>
      <c r="F35" s="100"/>
      <c r="G35" s="96"/>
      <c r="H35" s="96"/>
      <c r="I35" s="254"/>
      <c r="J35" s="254"/>
      <c r="K35" s="256"/>
      <c r="L35" s="264"/>
    </row>
    <row r="36" spans="1:12" ht="11.25" customHeight="1">
      <c r="A36" s="97"/>
      <c r="B36" s="97"/>
      <c r="C36" s="97"/>
      <c r="D36" s="97"/>
      <c r="E36" s="97"/>
      <c r="F36" s="97"/>
      <c r="G36" s="97"/>
      <c r="H36" s="97"/>
      <c r="I36" s="254"/>
      <c r="J36" s="254"/>
      <c r="K36" s="256"/>
      <c r="L36" s="264"/>
    </row>
    <row r="37" spans="1:12" ht="11.25" customHeight="1">
      <c r="A37" s="97"/>
      <c r="B37" s="97"/>
      <c r="C37" s="97"/>
      <c r="D37" s="97"/>
      <c r="E37" s="97"/>
      <c r="F37" s="97"/>
      <c r="G37" s="97"/>
      <c r="H37" s="97"/>
      <c r="I37" s="254"/>
      <c r="J37" s="254"/>
      <c r="K37" s="257"/>
      <c r="L37" s="75"/>
    </row>
    <row r="38" spans="1:12" ht="11.25" customHeight="1">
      <c r="A38" s="97"/>
      <c r="B38" s="97"/>
      <c r="C38" s="97"/>
      <c r="D38" s="97"/>
      <c r="E38" s="97"/>
      <c r="F38" s="97"/>
      <c r="G38" s="97"/>
      <c r="H38" s="97"/>
      <c r="I38" s="254"/>
      <c r="J38" s="254"/>
      <c r="K38" s="257"/>
      <c r="L38" s="76"/>
    </row>
    <row r="39" spans="1:12" ht="11.25" customHeight="1">
      <c r="A39" s="97"/>
      <c r="B39" s="97"/>
      <c r="C39" s="97"/>
      <c r="D39" s="97"/>
      <c r="E39" s="97"/>
      <c r="F39" s="97"/>
      <c r="G39" s="97"/>
      <c r="H39" s="97"/>
      <c r="I39" s="254"/>
      <c r="J39" s="254"/>
      <c r="K39" s="257"/>
      <c r="L39" s="76"/>
    </row>
    <row r="40" spans="1:12" ht="11.25" customHeight="1">
      <c r="A40" s="97"/>
      <c r="B40" s="97"/>
      <c r="C40" s="97"/>
      <c r="D40" s="97"/>
      <c r="E40" s="97"/>
      <c r="F40" s="97"/>
      <c r="G40" s="97"/>
      <c r="H40" s="97"/>
      <c r="I40" s="254"/>
      <c r="J40" s="254"/>
      <c r="K40" s="256"/>
    </row>
    <row r="41" spans="1:12" ht="11.25" customHeight="1">
      <c r="A41" s="97"/>
      <c r="B41" s="97"/>
      <c r="C41" s="97"/>
      <c r="D41" s="97"/>
      <c r="E41" s="97"/>
      <c r="F41" s="97"/>
      <c r="G41" s="97"/>
      <c r="H41" s="97"/>
      <c r="I41" s="254"/>
      <c r="J41" s="254"/>
      <c r="K41" s="256"/>
    </row>
    <row r="42" spans="1:12" ht="12.75">
      <c r="A42" s="93"/>
      <c r="B42" s="97"/>
      <c r="C42" s="97"/>
      <c r="D42" s="97"/>
      <c r="E42" s="97"/>
      <c r="F42" s="97"/>
      <c r="G42" s="97"/>
      <c r="H42" s="97"/>
      <c r="I42" s="254"/>
      <c r="J42" s="254"/>
      <c r="K42" s="256"/>
    </row>
    <row r="43" spans="1:12" ht="12.75">
      <c r="A43" s="97"/>
      <c r="B43" s="97"/>
      <c r="C43" s="97"/>
      <c r="D43" s="97"/>
      <c r="E43" s="97"/>
      <c r="F43" s="97"/>
      <c r="G43" s="97"/>
      <c r="H43" s="97"/>
      <c r="I43" s="254"/>
      <c r="J43" s="254"/>
      <c r="K43" s="256"/>
    </row>
    <row r="44" spans="1:12" ht="12.75">
      <c r="A44" s="97"/>
      <c r="B44" s="97"/>
      <c r="C44" s="97"/>
      <c r="D44" s="97"/>
      <c r="E44" s="97"/>
      <c r="F44" s="97"/>
      <c r="G44" s="97"/>
      <c r="H44" s="97"/>
      <c r="I44" s="254"/>
      <c r="J44" s="254"/>
      <c r="K44" s="256"/>
    </row>
    <row r="45" spans="1:12" ht="12.75">
      <c r="A45" s="97"/>
      <c r="B45" s="97"/>
      <c r="C45" s="97"/>
      <c r="D45" s="97"/>
      <c r="E45" s="97"/>
      <c r="F45" s="97"/>
      <c r="G45" s="97"/>
      <c r="H45" s="97"/>
      <c r="I45" s="254"/>
      <c r="J45" s="254"/>
      <c r="K45" s="256"/>
    </row>
    <row r="46" spans="1:12" ht="12.75">
      <c r="A46" s="97"/>
      <c r="B46" s="97"/>
      <c r="C46" s="97"/>
      <c r="D46" s="97"/>
      <c r="E46" s="97"/>
      <c r="F46" s="97"/>
      <c r="G46" s="97"/>
      <c r="H46" s="97"/>
      <c r="I46" s="254"/>
      <c r="J46" s="254"/>
      <c r="K46" s="256"/>
    </row>
    <row r="47" spans="1:12" ht="12.75">
      <c r="A47" s="97"/>
      <c r="B47" s="97"/>
      <c r="C47" s="97"/>
      <c r="D47" s="97"/>
      <c r="E47" s="97"/>
      <c r="F47" s="97"/>
      <c r="G47" s="97"/>
      <c r="H47" s="97"/>
      <c r="I47" s="132"/>
      <c r="J47" s="132"/>
      <c r="K47" s="256"/>
    </row>
    <row r="48" spans="1:12" ht="12.75">
      <c r="A48" s="97"/>
      <c r="B48" s="97"/>
      <c r="C48" s="97"/>
      <c r="D48" s="97"/>
      <c r="E48" s="97"/>
      <c r="F48" s="97"/>
      <c r="G48" s="97"/>
      <c r="H48" s="97"/>
      <c r="I48" s="132"/>
      <c r="J48" s="132"/>
      <c r="K48" s="256"/>
    </row>
    <row r="49" spans="1:11" ht="12.75">
      <c r="A49" s="97"/>
      <c r="B49" s="97"/>
      <c r="C49" s="97"/>
      <c r="D49" s="97"/>
      <c r="E49" s="97"/>
      <c r="F49" s="97"/>
      <c r="G49" s="97"/>
      <c r="H49" s="97"/>
      <c r="I49" s="132"/>
      <c r="J49" s="132"/>
      <c r="K49" s="256"/>
    </row>
    <row r="50" spans="1:11" ht="12.75">
      <c r="B50" s="97"/>
      <c r="C50" s="97"/>
      <c r="D50" s="97"/>
      <c r="E50" s="97"/>
      <c r="F50" s="97"/>
      <c r="G50" s="97"/>
      <c r="H50" s="97"/>
      <c r="I50" s="132"/>
      <c r="J50" s="132"/>
      <c r="K50" s="256"/>
    </row>
    <row r="51" spans="1:11" ht="12.75">
      <c r="A51" s="375" t="str">
        <f>"Gráfico N° 23: Comparación de las horas de operación de los principales equipos de congestión en "&amp;'1. Resumen'!Q4&amp;"."</f>
        <v>Gráfico N° 23: Comparación de las horas de operación de los principales equipos de congestión en noviembre.</v>
      </c>
      <c r="B51" s="97"/>
      <c r="C51" s="97"/>
      <c r="D51" s="97"/>
      <c r="E51" s="97"/>
      <c r="F51" s="97"/>
      <c r="G51" s="97"/>
      <c r="H51" s="97"/>
      <c r="I51" s="132"/>
      <c r="J51" s="132"/>
      <c r="K51" s="256"/>
    </row>
    <row r="52" spans="1:11" ht="12.75">
      <c r="A52" s="97"/>
      <c r="B52" s="97"/>
      <c r="C52" s="97"/>
      <c r="D52" s="97"/>
      <c r="E52" s="97"/>
      <c r="F52" s="97"/>
      <c r="G52" s="97"/>
      <c r="H52" s="97"/>
      <c r="I52" s="255"/>
      <c r="J52" s="255"/>
      <c r="K52" s="256"/>
    </row>
    <row r="53" spans="1:11" ht="12.75">
      <c r="A53" s="254"/>
      <c r="B53" s="255"/>
      <c r="C53" s="255"/>
      <c r="D53" s="255"/>
      <c r="E53" s="255"/>
      <c r="F53" s="255"/>
      <c r="G53" s="255"/>
      <c r="H53" s="255"/>
      <c r="I53" s="255"/>
      <c r="J53" s="255"/>
      <c r="K53" s="256"/>
    </row>
    <row r="54" spans="1:11" ht="12.75">
      <c r="A54" s="254"/>
      <c r="B54" s="266"/>
      <c r="C54" s="256"/>
      <c r="D54" s="256"/>
      <c r="E54" s="256"/>
      <c r="F54" s="256"/>
      <c r="G54" s="255"/>
      <c r="H54" s="255"/>
      <c r="I54" s="255"/>
      <c r="J54" s="255"/>
      <c r="K54" s="256"/>
    </row>
    <row r="55" spans="1:11" ht="12.75">
      <c r="A55" s="2"/>
      <c r="B55" s="131"/>
      <c r="C55" s="131"/>
      <c r="D55" s="131"/>
      <c r="E55" s="131"/>
      <c r="F55" s="131"/>
      <c r="G55" s="131"/>
      <c r="H55" s="255"/>
      <c r="I55" s="255"/>
      <c r="J55" s="255"/>
      <c r="K55" s="256"/>
    </row>
    <row r="56" spans="1:11" ht="12.75">
      <c r="A56" s="2"/>
      <c r="B56" s="131"/>
      <c r="C56" s="131"/>
      <c r="D56" s="131"/>
      <c r="E56" s="131"/>
      <c r="F56" s="131"/>
      <c r="G56" s="131"/>
      <c r="H56" s="255"/>
      <c r="I56" s="255"/>
      <c r="J56" s="255"/>
      <c r="K56" s="255"/>
    </row>
    <row r="57" spans="1:11" ht="12.75">
      <c r="A57" s="2"/>
      <c r="B57" s="131"/>
      <c r="C57" s="131"/>
      <c r="D57" s="131"/>
      <c r="E57" s="131"/>
      <c r="F57" s="131"/>
      <c r="G57" s="131"/>
      <c r="H57" s="255"/>
      <c r="I57" s="255"/>
      <c r="J57" s="255"/>
      <c r="K57" s="255"/>
    </row>
  </sheetData>
  <mergeCells count="4">
    <mergeCell ref="A4:H4"/>
    <mergeCell ref="A2:H2"/>
    <mergeCell ref="A9:A18"/>
    <mergeCell ref="A7:A8"/>
  </mergeCells>
  <pageMargins left="0.7" right="0.7" top="0.86956521739130432" bottom="0.61458333333333337" header="0.3" footer="0.3"/>
  <pageSetup orientation="portrait" r:id="rId1"/>
  <headerFooter>
    <oddHeader>&amp;R&amp;7Informe de la Operación Mensual - Noviembre 2018
INFSGI-MES-11-2018
10/12/2018
Versión: 01</oddHeader>
    <oddFooter>&amp;L&amp;7COES, 2018&amp;C16&amp;R&amp;7Dirección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4CB9D-54EF-47BE-AF3E-BCE3C83F12A6}">
  <sheetPr>
    <tabColor theme="4"/>
  </sheetPr>
  <dimension ref="A1:M250"/>
  <sheetViews>
    <sheetView showGridLines="0" view="pageBreakPreview" zoomScale="145" zoomScaleNormal="160" zoomScaleSheetLayoutView="145" zoomScalePageLayoutView="160" workbookViewId="0">
      <selection activeCell="C7" sqref="C7"/>
    </sheetView>
  </sheetViews>
  <sheetFormatPr defaultColWidth="9.33203125" defaultRowHeight="11.25"/>
  <cols>
    <col min="1" max="1" width="19.6640625" style="50" customWidth="1"/>
    <col min="2" max="2" width="12.33203125" style="50" customWidth="1"/>
    <col min="3" max="4" width="9" style="50" customWidth="1"/>
    <col min="5" max="5" width="13.5" style="50" customWidth="1"/>
    <col min="6" max="6" width="12" style="50" customWidth="1"/>
    <col min="7" max="7" width="11" style="50" customWidth="1"/>
    <col min="8" max="8" width="8.6640625" style="50" customWidth="1"/>
    <col min="9" max="9" width="6.6640625" style="50" customWidth="1"/>
    <col min="10" max="10" width="12.5" style="50" customWidth="1"/>
    <col min="11" max="11" width="9.33203125" style="50" customWidth="1"/>
    <col min="12" max="13" width="9.33203125" style="50"/>
    <col min="14" max="16384" width="9.33203125" style="3"/>
  </cols>
  <sheetData>
    <row r="1" spans="1:13" ht="11.25" customHeight="1"/>
    <row r="2" spans="1:13" ht="32.25" customHeight="1">
      <c r="A2" s="975" t="s">
        <v>661</v>
      </c>
      <c r="B2" s="975"/>
      <c r="C2" s="975"/>
      <c r="D2" s="975"/>
      <c r="E2" s="975"/>
      <c r="F2" s="975"/>
      <c r="G2" s="975"/>
      <c r="H2" s="975"/>
      <c r="I2" s="975"/>
      <c r="J2" s="975"/>
      <c r="K2" s="197"/>
    </row>
    <row r="3" spans="1:13" ht="6.75" customHeight="1">
      <c r="A3" s="25"/>
      <c r="B3" s="272"/>
      <c r="C3" s="273"/>
      <c r="D3" s="24"/>
      <c r="E3" s="24"/>
      <c r="F3" s="274"/>
      <c r="G3" s="83"/>
      <c r="H3" s="83"/>
      <c r="I3" s="89"/>
      <c r="J3" s="197"/>
      <c r="K3" s="197"/>
      <c r="L3" s="252"/>
    </row>
    <row r="4" spans="1:13" ht="11.25" customHeight="1">
      <c r="A4" s="976" t="s">
        <v>662</v>
      </c>
      <c r="B4" s="976"/>
      <c r="C4" s="976"/>
      <c r="D4" s="976"/>
      <c r="E4" s="976"/>
      <c r="F4" s="976"/>
      <c r="G4" s="976"/>
      <c r="H4" s="976"/>
      <c r="I4" s="976"/>
      <c r="J4" s="976"/>
      <c r="K4" s="197"/>
      <c r="L4" s="252"/>
    </row>
    <row r="5" spans="1:13" ht="38.25" customHeight="1">
      <c r="A5" s="973" t="s">
        <v>201</v>
      </c>
      <c r="B5" s="873" t="s">
        <v>202</v>
      </c>
      <c r="C5" s="874" t="s">
        <v>203</v>
      </c>
      <c r="D5" s="874" t="s">
        <v>204</v>
      </c>
      <c r="E5" s="874" t="s">
        <v>205</v>
      </c>
      <c r="F5" s="874" t="s">
        <v>206</v>
      </c>
      <c r="G5" s="874" t="s">
        <v>207</v>
      </c>
      <c r="H5" s="874" t="s">
        <v>208</v>
      </c>
      <c r="I5" s="875" t="s">
        <v>209</v>
      </c>
      <c r="J5" s="876" t="s">
        <v>210</v>
      </c>
      <c r="K5" s="275"/>
    </row>
    <row r="6" spans="1:13" ht="11.25" customHeight="1">
      <c r="A6" s="974"/>
      <c r="B6" s="873" t="s">
        <v>211</v>
      </c>
      <c r="C6" s="874" t="s">
        <v>212</v>
      </c>
      <c r="D6" s="874" t="s">
        <v>213</v>
      </c>
      <c r="E6" s="874" t="s">
        <v>214</v>
      </c>
      <c r="F6" s="874" t="s">
        <v>215</v>
      </c>
      <c r="G6" s="874" t="s">
        <v>216</v>
      </c>
      <c r="H6" s="874" t="s">
        <v>217</v>
      </c>
      <c r="I6" s="877"/>
      <c r="J6" s="876" t="s">
        <v>218</v>
      </c>
      <c r="K6" s="26"/>
    </row>
    <row r="7" spans="1:13" ht="16.5">
      <c r="A7" s="608" t="s">
        <v>496</v>
      </c>
      <c r="B7" s="587">
        <v>39</v>
      </c>
      <c r="C7" s="588">
        <v>1</v>
      </c>
      <c r="D7" s="588"/>
      <c r="E7" s="589">
        <v>3</v>
      </c>
      <c r="F7" s="588">
        <v>18</v>
      </c>
      <c r="G7" s="588"/>
      <c r="H7" s="588"/>
      <c r="I7" s="590">
        <f>+SUM(B7:H7)</f>
        <v>61</v>
      </c>
      <c r="J7" s="591">
        <v>234.72000000000003</v>
      </c>
      <c r="K7" s="31"/>
    </row>
    <row r="8" spans="1:13" ht="12" customHeight="1">
      <c r="A8" s="592" t="s">
        <v>173</v>
      </c>
      <c r="B8" s="593"/>
      <c r="C8" s="593"/>
      <c r="D8" s="593"/>
      <c r="E8" s="594"/>
      <c r="F8" s="593">
        <v>3</v>
      </c>
      <c r="G8" s="593"/>
      <c r="H8" s="593"/>
      <c r="I8" s="595">
        <f t="shared" ref="I8:I11" si="0">+SUM(B8:H8)</f>
        <v>3</v>
      </c>
      <c r="J8" s="596">
        <v>22.21</v>
      </c>
      <c r="K8" s="29"/>
    </row>
    <row r="9" spans="1:13">
      <c r="A9" s="608" t="s">
        <v>579</v>
      </c>
      <c r="B9" s="587"/>
      <c r="C9" s="588"/>
      <c r="D9" s="588"/>
      <c r="E9" s="589"/>
      <c r="F9" s="588">
        <v>2</v>
      </c>
      <c r="G9" s="588"/>
      <c r="H9" s="588"/>
      <c r="I9" s="590">
        <f t="shared" si="0"/>
        <v>2</v>
      </c>
      <c r="J9" s="591">
        <v>21.86</v>
      </c>
      <c r="K9" s="29"/>
    </row>
    <row r="10" spans="1:13">
      <c r="A10" s="592" t="s">
        <v>636</v>
      </c>
      <c r="B10" s="593"/>
      <c r="C10" s="593"/>
      <c r="D10" s="593"/>
      <c r="E10" s="594"/>
      <c r="F10" s="593">
        <v>3</v>
      </c>
      <c r="G10" s="593"/>
      <c r="H10" s="593"/>
      <c r="I10" s="595">
        <f t="shared" si="0"/>
        <v>3</v>
      </c>
      <c r="J10" s="596">
        <v>59.72</v>
      </c>
      <c r="K10" s="29"/>
    </row>
    <row r="11" spans="1:13">
      <c r="A11" s="608" t="s">
        <v>831</v>
      </c>
      <c r="B11" s="587">
        <v>2</v>
      </c>
      <c r="C11" s="588"/>
      <c r="D11" s="588"/>
      <c r="E11" s="589"/>
      <c r="F11" s="588"/>
      <c r="G11" s="588"/>
      <c r="H11" s="588"/>
      <c r="I11" s="590">
        <f t="shared" si="0"/>
        <v>2</v>
      </c>
      <c r="J11" s="591">
        <v>0.09</v>
      </c>
      <c r="K11" s="29"/>
    </row>
    <row r="12" spans="1:13">
      <c r="A12" s="592" t="s">
        <v>209</v>
      </c>
      <c r="B12" s="595">
        <f t="shared" ref="B12:J12" si="1">+SUM(B7:B11)</f>
        <v>41</v>
      </c>
      <c r="C12" s="595">
        <f t="shared" si="1"/>
        <v>1</v>
      </c>
      <c r="D12" s="595">
        <f t="shared" si="1"/>
        <v>0</v>
      </c>
      <c r="E12" s="845">
        <f t="shared" si="1"/>
        <v>3</v>
      </c>
      <c r="F12" s="595">
        <f t="shared" si="1"/>
        <v>26</v>
      </c>
      <c r="G12" s="595">
        <f t="shared" si="1"/>
        <v>0</v>
      </c>
      <c r="H12" s="595">
        <f t="shared" si="1"/>
        <v>0</v>
      </c>
      <c r="I12" s="595">
        <f t="shared" si="1"/>
        <v>71</v>
      </c>
      <c r="J12" s="846">
        <f t="shared" si="1"/>
        <v>338.59999999999997</v>
      </c>
      <c r="K12" s="29"/>
    </row>
    <row r="13" spans="1:13" ht="11.25" customHeight="1">
      <c r="A13" s="978"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noviembre 2018</v>
      </c>
      <c r="B13" s="978"/>
      <c r="C13" s="978"/>
      <c r="D13" s="978"/>
      <c r="E13" s="978"/>
      <c r="F13" s="978"/>
      <c r="G13" s="978"/>
      <c r="H13" s="978"/>
      <c r="I13" s="978"/>
      <c r="J13" s="978"/>
      <c r="K13" s="29"/>
    </row>
    <row r="14" spans="1:13" ht="11.25" customHeight="1">
      <c r="A14" s="3"/>
      <c r="B14" s="3"/>
      <c r="C14" s="3"/>
      <c r="D14" s="3"/>
      <c r="E14" s="3"/>
      <c r="F14" s="3"/>
      <c r="G14" s="3"/>
      <c r="H14" s="3"/>
      <c r="I14" s="3"/>
      <c r="J14" s="3"/>
      <c r="K14" s="29"/>
    </row>
    <row r="15" spans="1:13" s="614" customFormat="1" ht="11.25" customHeight="1">
      <c r="A15" s="977" t="s">
        <v>535</v>
      </c>
      <c r="B15" s="977"/>
      <c r="C15" s="977"/>
      <c r="D15" s="977"/>
      <c r="E15" s="977"/>
      <c r="F15" s="977"/>
      <c r="G15" s="977"/>
      <c r="H15" s="977"/>
      <c r="I15" s="977"/>
      <c r="J15" s="977"/>
      <c r="K15" s="612"/>
      <c r="L15" s="613"/>
      <c r="M15" s="613"/>
    </row>
    <row r="16" spans="1:13" ht="11.25" customHeight="1">
      <c r="A16" s="25"/>
      <c r="B16" s="278"/>
      <c r="C16" s="277"/>
      <c r="D16" s="277"/>
      <c r="E16" s="277"/>
      <c r="F16" s="277"/>
      <c r="G16" s="230"/>
      <c r="H16" s="230"/>
      <c r="I16" s="159"/>
      <c r="J16" s="235"/>
      <c r="K16" s="235"/>
      <c r="L16" s="29"/>
    </row>
    <row r="17" spans="1:12" ht="11.25" customHeight="1">
      <c r="A17" s="982" t="str">
        <f>"FALLAS  POR TIPO DE CAUSA  -  "&amp;UPPER('1. Resumen'!Q4)&amp;" "&amp;'1. Resumen'!Q5</f>
        <v>FALLAS  POR TIPO DE CAUSA  -  NOVIEMBRE 2018</v>
      </c>
      <c r="B17" s="982"/>
      <c r="C17" s="982"/>
      <c r="D17" s="982"/>
      <c r="E17" s="982" t="str">
        <f>"FALLAS  POR TIPO DE EQUIPO  -  "&amp;UPPER('1. Resumen'!Q4)&amp;" "&amp;'1. Resumen'!Q5</f>
        <v>FALLAS  POR TIPO DE EQUIPO  -  NOVIEMBRE 2018</v>
      </c>
      <c r="F17" s="982"/>
      <c r="G17" s="982"/>
      <c r="H17" s="982"/>
      <c r="I17" s="982"/>
      <c r="J17" s="982"/>
      <c r="K17" s="235"/>
      <c r="L17" s="29"/>
    </row>
    <row r="18" spans="1:12" ht="11.25" customHeight="1">
      <c r="A18" s="25"/>
      <c r="E18" s="277"/>
      <c r="F18" s="277"/>
      <c r="G18" s="230"/>
      <c r="H18" s="230"/>
      <c r="I18" s="159"/>
      <c r="J18" s="132"/>
      <c r="K18" s="132"/>
      <c r="L18" s="29"/>
    </row>
    <row r="19" spans="1:12" ht="11.25" customHeight="1">
      <c r="A19" s="25"/>
      <c r="B19" s="278"/>
      <c r="C19" s="277"/>
      <c r="D19" s="277"/>
      <c r="E19" s="277"/>
      <c r="F19" s="277"/>
      <c r="G19" s="230"/>
      <c r="H19" s="230"/>
      <c r="I19" s="159"/>
      <c r="J19" s="132"/>
      <c r="K19" s="132"/>
      <c r="L19" s="39"/>
    </row>
    <row r="20" spans="1:12" ht="11.25" customHeight="1">
      <c r="A20" s="25"/>
      <c r="B20" s="278"/>
      <c r="C20" s="277"/>
      <c r="D20" s="277"/>
      <c r="E20" s="277"/>
      <c r="F20" s="277"/>
      <c r="G20" s="230"/>
      <c r="H20" s="230"/>
      <c r="I20" s="159"/>
      <c r="J20" s="132"/>
      <c r="K20" s="132"/>
      <c r="L20" s="29"/>
    </row>
    <row r="21" spans="1:12" ht="11.25" customHeight="1">
      <c r="A21" s="25"/>
      <c r="B21" s="278"/>
      <c r="C21" s="277"/>
      <c r="D21" s="277"/>
      <c r="E21" s="277"/>
      <c r="F21" s="277"/>
      <c r="G21" s="230"/>
      <c r="H21" s="230"/>
      <c r="I21" s="159"/>
      <c r="J21" s="132"/>
      <c r="K21" s="132"/>
      <c r="L21" s="29"/>
    </row>
    <row r="22" spans="1:12" ht="11.25" customHeight="1">
      <c r="A22" s="25"/>
      <c r="B22" s="278"/>
      <c r="C22" s="277"/>
      <c r="D22" s="277"/>
      <c r="E22" s="277"/>
      <c r="F22" s="277"/>
      <c r="G22" s="230"/>
      <c r="H22" s="230"/>
      <c r="I22" s="159"/>
      <c r="J22" s="132"/>
      <c r="K22" s="132"/>
      <c r="L22" s="29"/>
    </row>
    <row r="23" spans="1:12" ht="11.25" customHeight="1">
      <c r="A23" s="25"/>
      <c r="B23" s="278"/>
      <c r="C23" s="277"/>
      <c r="D23" s="277"/>
      <c r="E23" s="277"/>
      <c r="F23" s="277"/>
      <c r="G23" s="230"/>
      <c r="H23" s="230"/>
      <c r="I23" s="159"/>
      <c r="J23" s="132"/>
      <c r="K23" s="132"/>
      <c r="L23" s="39"/>
    </row>
    <row r="24" spans="1:12" ht="11.25" customHeight="1">
      <c r="A24" s="25"/>
      <c r="B24" s="278"/>
      <c r="C24" s="277"/>
      <c r="D24" s="277"/>
      <c r="E24" s="277"/>
      <c r="F24" s="277"/>
      <c r="G24" s="230"/>
      <c r="H24" s="230"/>
      <c r="I24" s="159"/>
      <c r="J24" s="132"/>
      <c r="K24" s="132"/>
      <c r="L24" s="29"/>
    </row>
    <row r="25" spans="1:12" ht="11.25" customHeight="1">
      <c r="A25" s="25"/>
      <c r="B25" s="278"/>
      <c r="C25" s="277"/>
      <c r="D25" s="277"/>
      <c r="E25" s="277"/>
      <c r="F25" s="277"/>
      <c r="G25" s="230"/>
      <c r="H25" s="230"/>
      <c r="I25" s="159"/>
      <c r="J25" s="132"/>
      <c r="K25" s="132"/>
      <c r="L25" s="29"/>
    </row>
    <row r="26" spans="1:12" ht="11.25" customHeight="1">
      <c r="A26" s="25"/>
      <c r="B26" s="278"/>
      <c r="C26" s="277"/>
      <c r="D26" s="277"/>
      <c r="E26" s="277"/>
      <c r="F26" s="277"/>
      <c r="G26" s="230"/>
      <c r="H26" s="230"/>
      <c r="I26" s="159"/>
      <c r="J26" s="132"/>
      <c r="K26" s="132"/>
      <c r="L26" s="29"/>
    </row>
    <row r="27" spans="1:12" ht="11.25" customHeight="1">
      <c r="A27" s="25"/>
      <c r="B27" s="278"/>
      <c r="C27" s="277"/>
      <c r="D27" s="277"/>
      <c r="E27" s="277"/>
      <c r="F27" s="277"/>
      <c r="G27" s="230"/>
      <c r="H27" s="230"/>
      <c r="I27" s="159"/>
      <c r="J27" s="132"/>
      <c r="K27" s="132"/>
      <c r="L27" s="29"/>
    </row>
    <row r="28" spans="1:12" ht="11.25" customHeight="1">
      <c r="A28" s="25"/>
      <c r="B28" s="278"/>
      <c r="C28" s="277"/>
      <c r="D28" s="277"/>
      <c r="E28" s="277"/>
      <c r="F28" s="277"/>
      <c r="G28" s="230"/>
      <c r="H28" s="230"/>
      <c r="I28" s="159"/>
      <c r="J28" s="132"/>
      <c r="K28" s="132"/>
      <c r="L28" s="29"/>
    </row>
    <row r="29" spans="1:12" ht="11.25" customHeight="1">
      <c r="A29" s="25"/>
      <c r="B29" s="278"/>
      <c r="C29" s="277"/>
      <c r="D29" s="277"/>
      <c r="E29" s="277"/>
      <c r="F29" s="277"/>
      <c r="G29" s="230"/>
      <c r="H29" s="230"/>
      <c r="I29" s="159"/>
      <c r="J29" s="132"/>
      <c r="K29" s="132"/>
      <c r="L29" s="29"/>
    </row>
    <row r="30" spans="1:12" ht="11.25" customHeight="1">
      <c r="A30" s="25"/>
      <c r="B30" s="278"/>
      <c r="C30" s="277"/>
      <c r="D30" s="277"/>
      <c r="E30" s="277"/>
      <c r="F30" s="277"/>
      <c r="G30" s="230"/>
      <c r="H30" s="230"/>
      <c r="I30" s="159"/>
      <c r="J30" s="132"/>
      <c r="K30" s="132"/>
      <c r="L30" s="29"/>
    </row>
    <row r="31" spans="1:12" ht="11.25" customHeight="1">
      <c r="A31" s="25"/>
      <c r="B31" s="278"/>
      <c r="C31" s="277"/>
      <c r="D31" s="277"/>
      <c r="E31" s="277"/>
      <c r="F31" s="277"/>
      <c r="G31" s="230"/>
      <c r="H31" s="230"/>
      <c r="I31" s="159"/>
      <c r="J31" s="132"/>
      <c r="K31" s="132"/>
      <c r="L31" s="29"/>
    </row>
    <row r="32" spans="1:12" ht="11.25" customHeight="1">
      <c r="A32" s="25"/>
      <c r="B32" s="278"/>
      <c r="C32" s="277"/>
      <c r="D32" s="277"/>
      <c r="E32" s="277"/>
      <c r="F32" s="277"/>
      <c r="G32" s="230"/>
      <c r="H32" s="230"/>
      <c r="I32" s="159"/>
      <c r="J32" s="132"/>
      <c r="K32" s="132"/>
      <c r="L32" s="29"/>
    </row>
    <row r="33" spans="1:12" ht="11.25" customHeight="1">
      <c r="A33" s="25"/>
      <c r="B33" s="278"/>
      <c r="C33" s="277"/>
      <c r="D33" s="277"/>
      <c r="E33" s="277"/>
      <c r="F33" s="277"/>
      <c r="G33" s="230"/>
      <c r="H33" s="230"/>
      <c r="I33" s="159"/>
      <c r="J33" s="132"/>
      <c r="K33" s="132"/>
      <c r="L33" s="29"/>
    </row>
    <row r="34" spans="1:12" ht="11.25" customHeight="1">
      <c r="A34" s="25"/>
      <c r="B34" s="278"/>
      <c r="C34" s="277"/>
      <c r="D34" s="277"/>
      <c r="E34" s="277"/>
      <c r="F34" s="277"/>
      <c r="G34" s="230"/>
      <c r="H34" s="230"/>
      <c r="I34" s="159"/>
      <c r="J34" s="132"/>
      <c r="K34" s="132"/>
      <c r="L34" s="29"/>
    </row>
    <row r="35" spans="1:12" ht="23.25" customHeight="1">
      <c r="A35" s="981" t="s">
        <v>531</v>
      </c>
      <c r="B35" s="981"/>
      <c r="C35" s="981"/>
      <c r="D35" s="380"/>
      <c r="E35" s="984" t="s">
        <v>532</v>
      </c>
      <c r="F35" s="984"/>
      <c r="G35" s="984"/>
      <c r="H35" s="984"/>
      <c r="I35" s="984"/>
      <c r="J35" s="984"/>
      <c r="K35" s="279"/>
      <c r="L35" s="29"/>
    </row>
    <row r="36" spans="1:12" ht="11.25" customHeight="1">
      <c r="A36" s="25"/>
      <c r="B36" s="191"/>
      <c r="C36" s="191"/>
      <c r="D36" s="191"/>
      <c r="E36" s="191"/>
      <c r="F36" s="191"/>
      <c r="G36" s="235"/>
      <c r="H36" s="235"/>
      <c r="I36" s="235"/>
      <c r="J36" s="279"/>
      <c r="K36" s="279"/>
      <c r="L36" s="29"/>
    </row>
    <row r="37" spans="1:12" ht="6.75" customHeight="1">
      <c r="A37" s="25"/>
      <c r="B37" s="191"/>
      <c r="C37" s="191"/>
      <c r="D37" s="191"/>
      <c r="E37" s="191"/>
      <c r="F37" s="191"/>
      <c r="G37" s="235"/>
      <c r="H37" s="235"/>
      <c r="I37" s="235"/>
      <c r="J37" s="279"/>
      <c r="K37" s="279"/>
      <c r="L37" s="280"/>
    </row>
    <row r="38" spans="1:12" ht="11.25" customHeight="1">
      <c r="A38" s="983" t="str">
        <f>"ENERGIA INTERRUMPIDA APROXIMADA POR TIPO DE EQUIPO (MWh)  -  "&amp;UPPER('1. Resumen'!Q4)&amp;" "&amp;'1. Resumen'!Q5</f>
        <v>ENERGIA INTERRUMPIDA APROXIMADA POR TIPO DE EQUIPO (MWh)  -  NOVIEMBRE 2018</v>
      </c>
      <c r="B38" s="983"/>
      <c r="C38" s="983"/>
      <c r="D38" s="983"/>
      <c r="E38" s="983"/>
      <c r="F38" s="983"/>
      <c r="G38" s="983"/>
      <c r="H38" s="983"/>
      <c r="I38" s="983"/>
      <c r="J38" s="983"/>
      <c r="K38" s="279"/>
      <c r="L38" s="281"/>
    </row>
    <row r="39" spans="1:12" ht="11.25" customHeight="1">
      <c r="A39" s="25"/>
      <c r="B39" s="191"/>
      <c r="C39" s="191"/>
      <c r="D39" s="191"/>
      <c r="E39" s="191"/>
      <c r="F39" s="191"/>
      <c r="G39" s="235"/>
      <c r="H39" s="235"/>
      <c r="I39" s="235"/>
      <c r="J39" s="279"/>
      <c r="K39" s="279"/>
      <c r="L39" s="281"/>
    </row>
    <row r="40" spans="1:12" ht="11.25" customHeight="1">
      <c r="A40" s="25"/>
      <c r="B40" s="191"/>
      <c r="C40" s="235"/>
      <c r="D40" s="235"/>
      <c r="E40" s="235"/>
      <c r="F40" s="235"/>
      <c r="G40" s="235"/>
      <c r="H40" s="235"/>
      <c r="I40" s="235"/>
      <c r="J40" s="279"/>
      <c r="K40" s="279"/>
      <c r="L40" s="281"/>
    </row>
    <row r="41" spans="1:12" ht="11.25" customHeight="1">
      <c r="A41" s="25"/>
      <c r="B41" s="191"/>
      <c r="C41" s="235"/>
      <c r="D41" s="235"/>
      <c r="E41" s="235"/>
      <c r="F41" s="235"/>
      <c r="G41" s="235"/>
      <c r="H41" s="235"/>
    </row>
    <row r="42" spans="1:12" ht="12.75">
      <c r="A42" s="25"/>
      <c r="B42" s="191"/>
      <c r="J42" s="279"/>
      <c r="K42" s="279"/>
      <c r="L42" s="281"/>
    </row>
    <row r="43" spans="1:12" ht="12.75">
      <c r="A43" s="25"/>
      <c r="B43" s="191"/>
      <c r="C43" s="191"/>
      <c r="D43" s="191"/>
      <c r="E43" s="191"/>
      <c r="F43" s="191"/>
      <c r="G43" s="235"/>
      <c r="H43" s="235"/>
      <c r="I43" s="235"/>
      <c r="J43" s="279"/>
      <c r="K43" s="279"/>
      <c r="L43" s="281"/>
    </row>
    <row r="44" spans="1:12" ht="12.75">
      <c r="A44" s="25"/>
      <c r="B44" s="191"/>
      <c r="C44" s="191"/>
      <c r="D44" s="191"/>
      <c r="E44" s="191"/>
      <c r="F44" s="191"/>
      <c r="G44" s="235"/>
      <c r="H44" s="235"/>
      <c r="I44" s="235"/>
      <c r="J44" s="279"/>
      <c r="K44" s="279"/>
      <c r="L44" s="281"/>
    </row>
    <row r="45" spans="1:12" ht="12.75">
      <c r="A45" s="25"/>
      <c r="B45" s="191"/>
      <c r="C45" s="191"/>
      <c r="D45" s="191"/>
      <c r="E45" s="191"/>
      <c r="F45" s="191"/>
      <c r="G45" s="235"/>
      <c r="H45" s="235"/>
      <c r="I45" s="235"/>
      <c r="J45" s="279"/>
      <c r="K45" s="279"/>
      <c r="L45" s="281"/>
    </row>
    <row r="46" spans="1:12" ht="12.75">
      <c r="A46" s="25"/>
      <c r="B46" s="191"/>
      <c r="C46" s="191"/>
      <c r="D46" s="191"/>
      <c r="E46" s="191"/>
      <c r="F46" s="191"/>
      <c r="G46" s="235"/>
      <c r="H46" s="235"/>
      <c r="I46" s="235"/>
      <c r="J46" s="279"/>
      <c r="K46" s="279"/>
      <c r="L46" s="281"/>
    </row>
    <row r="47" spans="1:12" ht="12.75">
      <c r="A47" s="197"/>
      <c r="B47" s="235"/>
      <c r="C47" s="235"/>
      <c r="D47" s="235"/>
      <c r="E47" s="235"/>
      <c r="F47" s="235"/>
      <c r="G47" s="235"/>
      <c r="H47" s="235"/>
      <c r="I47" s="235"/>
      <c r="J47" s="279"/>
      <c r="K47" s="279"/>
      <c r="L47" s="281"/>
    </row>
    <row r="48" spans="1:12" ht="12.75">
      <c r="A48" s="197"/>
      <c r="B48" s="235"/>
      <c r="C48" s="235"/>
      <c r="D48" s="235"/>
      <c r="E48" s="235"/>
      <c r="F48" s="235"/>
      <c r="G48" s="235"/>
      <c r="H48" s="235"/>
      <c r="I48" s="235"/>
      <c r="J48" s="279"/>
      <c r="K48" s="279"/>
      <c r="L48" s="281"/>
    </row>
    <row r="49" spans="1:12" ht="12.75">
      <c r="A49" s="197"/>
      <c r="B49" s="235"/>
      <c r="C49" s="235"/>
      <c r="D49" s="235"/>
      <c r="E49" s="235"/>
      <c r="F49" s="235"/>
      <c r="G49" s="235"/>
      <c r="H49" s="235"/>
      <c r="I49" s="235"/>
      <c r="J49" s="279"/>
      <c r="K49" s="279"/>
      <c r="L49" s="281"/>
    </row>
    <row r="50" spans="1:12" ht="12.75">
      <c r="A50" s="197"/>
      <c r="B50" s="235"/>
      <c r="C50" s="235"/>
      <c r="D50" s="235"/>
      <c r="E50" s="235"/>
      <c r="F50" s="235"/>
      <c r="G50" s="235"/>
      <c r="H50" s="235"/>
      <c r="I50" s="235"/>
      <c r="J50" s="279"/>
      <c r="K50" s="279"/>
      <c r="L50" s="281"/>
    </row>
    <row r="51" spans="1:12" ht="12.75">
      <c r="A51" s="197"/>
      <c r="B51" s="235"/>
      <c r="C51" s="235"/>
      <c r="D51" s="235"/>
      <c r="E51" s="235"/>
      <c r="F51" s="235"/>
      <c r="G51" s="235"/>
      <c r="H51" s="235"/>
      <c r="I51" s="235"/>
      <c r="J51" s="279"/>
      <c r="K51" s="279"/>
      <c r="L51" s="281"/>
    </row>
    <row r="52" spans="1:12" ht="12.75">
      <c r="A52" s="197"/>
      <c r="B52" s="235"/>
      <c r="C52" s="235"/>
      <c r="D52" s="235"/>
      <c r="E52" s="235"/>
      <c r="F52" s="235"/>
      <c r="G52" s="235"/>
      <c r="H52" s="235"/>
      <c r="I52" s="235"/>
      <c r="J52" s="279"/>
      <c r="K52" s="279"/>
      <c r="L52" s="281"/>
    </row>
    <row r="53" spans="1:12">
      <c r="A53" s="381" t="str">
        <f>"Gráfico N°26: Comparación de la energía interrumpida aproximada por tipo de equipo en "&amp;'1. Resumen'!Q4&amp;" "&amp;'1. Resumen'!Q5</f>
        <v>Gráfico N°26: Comparación de la energía interrumpida aproximada por tipo de equipo en noviembre 2018</v>
      </c>
      <c r="B53" s="235"/>
      <c r="C53" s="235"/>
      <c r="D53" s="235"/>
      <c r="E53" s="235"/>
      <c r="F53" s="235"/>
      <c r="G53" s="235"/>
      <c r="H53" s="235"/>
      <c r="I53" s="235"/>
      <c r="J53" s="279"/>
      <c r="K53" s="279"/>
      <c r="L53" s="281"/>
    </row>
    <row r="54" spans="1:12">
      <c r="A54" s="3"/>
      <c r="B54" s="235"/>
      <c r="C54" s="235"/>
      <c r="D54" s="235"/>
      <c r="E54" s="235"/>
      <c r="F54" s="235"/>
      <c r="G54" s="235"/>
      <c r="H54" s="235"/>
      <c r="I54" s="235"/>
      <c r="J54" s="279"/>
      <c r="K54" s="279"/>
      <c r="L54" s="281"/>
    </row>
    <row r="55" spans="1:12" ht="24.75" customHeight="1">
      <c r="A55" s="979" t="s">
        <v>219</v>
      </c>
      <c r="B55" s="979"/>
      <c r="C55" s="979"/>
      <c r="D55" s="979"/>
      <c r="E55" s="979"/>
      <c r="F55" s="979"/>
      <c r="G55" s="979"/>
      <c r="H55" s="979"/>
      <c r="I55" s="979"/>
      <c r="J55" s="979"/>
      <c r="K55" s="279"/>
      <c r="L55" s="281"/>
    </row>
    <row r="56" spans="1:12" ht="11.25" customHeight="1">
      <c r="A56" s="980" t="s">
        <v>220</v>
      </c>
      <c r="B56" s="980"/>
      <c r="C56" s="980"/>
      <c r="D56" s="980"/>
      <c r="E56" s="980"/>
      <c r="F56" s="980"/>
      <c r="G56" s="980"/>
      <c r="H56" s="980"/>
      <c r="I56" s="980"/>
      <c r="J56" s="980"/>
      <c r="K56" s="279"/>
      <c r="L56" s="281"/>
    </row>
    <row r="57" spans="1:12" ht="12.75">
      <c r="A57" s="197"/>
      <c r="B57" s="235"/>
      <c r="C57" s="235"/>
      <c r="D57" s="235"/>
      <c r="E57" s="235"/>
      <c r="F57" s="235"/>
      <c r="G57" s="235"/>
      <c r="H57" s="235"/>
      <c r="I57" s="235"/>
      <c r="J57" s="279"/>
      <c r="K57" s="279"/>
      <c r="L57" s="281"/>
    </row>
    <row r="58" spans="1:12" ht="12.75">
      <c r="A58" s="197"/>
      <c r="B58" s="235"/>
      <c r="C58" s="235"/>
      <c r="D58" s="235"/>
      <c r="E58" s="235"/>
      <c r="F58" s="235"/>
      <c r="G58" s="235"/>
      <c r="H58" s="235"/>
      <c r="I58" s="235"/>
      <c r="J58" s="279"/>
      <c r="K58" s="279"/>
      <c r="L58" s="281"/>
    </row>
    <row r="59" spans="1:12" ht="12.75">
      <c r="A59" s="197"/>
      <c r="B59" s="235"/>
      <c r="C59" s="235"/>
      <c r="D59" s="235"/>
      <c r="E59" s="235"/>
      <c r="F59" s="235"/>
      <c r="G59" s="235"/>
      <c r="H59" s="235"/>
      <c r="I59" s="235"/>
      <c r="J59" s="279"/>
      <c r="K59" s="279"/>
      <c r="L59" s="281"/>
    </row>
    <row r="60" spans="1:12" ht="12.75">
      <c r="A60" s="197"/>
      <c r="B60" s="235"/>
      <c r="C60" s="235"/>
      <c r="D60" s="235"/>
      <c r="E60" s="235"/>
      <c r="F60" s="235"/>
      <c r="G60" s="235"/>
      <c r="H60" s="235"/>
      <c r="I60" s="235"/>
      <c r="J60" s="279"/>
      <c r="K60" s="279"/>
      <c r="L60" s="281"/>
    </row>
    <row r="61" spans="1:12" ht="12.75">
      <c r="A61" s="197"/>
      <c r="B61" s="235"/>
      <c r="C61" s="235"/>
      <c r="D61" s="235"/>
      <c r="E61" s="235"/>
      <c r="F61" s="235"/>
      <c r="G61" s="235"/>
      <c r="H61" s="235"/>
      <c r="I61" s="235"/>
      <c r="J61" s="279"/>
      <c r="K61" s="279"/>
      <c r="L61" s="281"/>
    </row>
    <row r="62" spans="1:12" ht="12.75">
      <c r="A62" s="197"/>
      <c r="B62" s="235"/>
      <c r="C62" s="235"/>
      <c r="D62" s="235"/>
      <c r="E62" s="235"/>
      <c r="F62" s="235"/>
      <c r="G62" s="235"/>
      <c r="H62" s="235"/>
      <c r="I62" s="235"/>
      <c r="J62" s="279"/>
      <c r="K62" s="279"/>
      <c r="L62" s="281"/>
    </row>
    <row r="63" spans="1:12" ht="12.75">
      <c r="A63" s="197"/>
      <c r="B63" s="235"/>
      <c r="C63" s="235"/>
      <c r="D63" s="235"/>
      <c r="E63" s="235"/>
      <c r="F63" s="235"/>
      <c r="G63" s="235"/>
      <c r="H63" s="235"/>
      <c r="I63" s="235"/>
      <c r="J63" s="279"/>
      <c r="K63" s="279"/>
      <c r="L63" s="281"/>
    </row>
    <row r="64" spans="1:12" ht="12.75">
      <c r="A64" s="197"/>
      <c r="B64" s="235"/>
      <c r="C64" s="235"/>
      <c r="D64" s="235"/>
      <c r="E64" s="235"/>
      <c r="F64" s="235"/>
      <c r="G64" s="235"/>
      <c r="H64" s="235"/>
      <c r="I64" s="235"/>
      <c r="J64" s="279"/>
      <c r="K64" s="279"/>
      <c r="L64" s="281"/>
    </row>
    <row r="65" spans="1:12" ht="12.75">
      <c r="A65" s="197"/>
      <c r="B65" s="235"/>
      <c r="C65" s="235"/>
      <c r="D65" s="235"/>
      <c r="E65" s="235"/>
      <c r="F65" s="235"/>
      <c r="G65" s="235"/>
      <c r="H65" s="235"/>
      <c r="I65" s="235"/>
      <c r="J65" s="279"/>
      <c r="K65" s="279"/>
      <c r="L65" s="281"/>
    </row>
    <row r="66" spans="1:12" ht="12.75">
      <c r="A66" s="197"/>
      <c r="B66" s="235"/>
      <c r="C66" s="235"/>
      <c r="D66" s="235"/>
      <c r="E66" s="235"/>
      <c r="F66" s="235"/>
      <c r="G66" s="235"/>
      <c r="H66" s="235"/>
      <c r="I66" s="235"/>
      <c r="J66" s="279"/>
      <c r="K66" s="279"/>
      <c r="L66" s="281"/>
    </row>
    <row r="67" spans="1:12" ht="12.75">
      <c r="A67" s="197"/>
      <c r="B67" s="235"/>
      <c r="C67" s="3"/>
      <c r="D67" s="3"/>
      <c r="E67" s="3"/>
      <c r="F67" s="3"/>
      <c r="G67" s="3"/>
      <c r="H67" s="3"/>
      <c r="I67" s="3"/>
      <c r="J67" s="279"/>
      <c r="K67" s="279"/>
      <c r="L67" s="281"/>
    </row>
    <row r="68" spans="1:12" ht="12.75">
      <c r="A68" s="197"/>
      <c r="B68" s="235"/>
      <c r="C68" s="3"/>
      <c r="D68" s="3"/>
      <c r="E68" s="3"/>
      <c r="F68" s="3"/>
      <c r="G68" s="3"/>
      <c r="H68" s="3"/>
      <c r="I68" s="3"/>
      <c r="J68" s="279"/>
      <c r="K68" s="279"/>
      <c r="L68" s="281"/>
    </row>
    <row r="69" spans="1:12" ht="12.75">
      <c r="A69" s="197"/>
      <c r="B69" s="235"/>
      <c r="C69" s="3"/>
      <c r="D69" s="3"/>
      <c r="E69" s="3"/>
      <c r="F69" s="3"/>
      <c r="G69" s="3"/>
      <c r="H69" s="3"/>
      <c r="I69" s="3"/>
      <c r="J69" s="279"/>
      <c r="K69" s="279"/>
      <c r="L69" s="281"/>
    </row>
    <row r="70" spans="1:12" ht="12.75">
      <c r="A70" s="197"/>
      <c r="B70" s="235"/>
      <c r="C70" s="3"/>
      <c r="D70" s="3"/>
      <c r="E70" s="3"/>
      <c r="F70" s="3"/>
      <c r="G70" s="3"/>
      <c r="H70" s="3"/>
      <c r="I70" s="3"/>
      <c r="J70" s="279"/>
      <c r="K70" s="279"/>
      <c r="L70" s="281"/>
    </row>
    <row r="71" spans="1:12">
      <c r="B71" s="281"/>
      <c r="C71" s="281"/>
      <c r="D71" s="281"/>
      <c r="E71" s="281"/>
      <c r="F71" s="281"/>
      <c r="G71" s="281"/>
      <c r="H71" s="281"/>
      <c r="I71" s="281"/>
      <c r="J71" s="281"/>
      <c r="K71" s="281"/>
      <c r="L71" s="281"/>
    </row>
    <row r="72" spans="1:12">
      <c r="B72" s="281"/>
      <c r="C72" s="281"/>
      <c r="D72" s="281"/>
      <c r="E72" s="281"/>
      <c r="F72" s="281"/>
      <c r="G72" s="281"/>
      <c r="H72" s="281"/>
      <c r="I72" s="281"/>
      <c r="J72" s="281"/>
      <c r="K72" s="281"/>
      <c r="L72" s="281"/>
    </row>
    <row r="73" spans="1:12">
      <c r="B73" s="281"/>
      <c r="C73" s="281"/>
      <c r="D73" s="281"/>
      <c r="E73" s="281"/>
      <c r="F73" s="281"/>
      <c r="G73" s="281"/>
      <c r="H73" s="281"/>
      <c r="I73" s="281"/>
      <c r="J73" s="281"/>
      <c r="K73" s="281"/>
      <c r="L73" s="281"/>
    </row>
    <row r="74" spans="1:12">
      <c r="B74" s="281"/>
      <c r="C74" s="281"/>
      <c r="D74" s="281"/>
      <c r="E74" s="281"/>
      <c r="F74" s="281"/>
      <c r="G74" s="281"/>
      <c r="H74" s="281"/>
      <c r="I74" s="281"/>
      <c r="J74" s="281"/>
      <c r="K74" s="281"/>
      <c r="L74" s="281"/>
    </row>
    <row r="75" spans="1:12">
      <c r="B75" s="281"/>
      <c r="C75" s="281"/>
      <c r="D75" s="281"/>
      <c r="E75" s="281"/>
      <c r="F75" s="281"/>
      <c r="G75" s="281"/>
      <c r="H75" s="281"/>
      <c r="I75" s="281"/>
      <c r="J75" s="281"/>
      <c r="K75" s="281"/>
      <c r="L75" s="281"/>
    </row>
    <row r="76" spans="1:12">
      <c r="B76" s="281"/>
      <c r="C76" s="281"/>
      <c r="D76" s="281"/>
      <c r="E76" s="281"/>
      <c r="F76" s="281"/>
      <c r="G76" s="281"/>
      <c r="H76" s="281"/>
      <c r="I76" s="281"/>
      <c r="J76" s="281"/>
      <c r="K76" s="281"/>
      <c r="L76" s="281"/>
    </row>
    <row r="77" spans="1:12">
      <c r="B77" s="281"/>
      <c r="C77" s="281"/>
      <c r="D77" s="281"/>
      <c r="E77" s="281"/>
      <c r="F77" s="281"/>
      <c r="G77" s="281"/>
      <c r="H77" s="281"/>
      <c r="I77" s="281"/>
      <c r="J77" s="281"/>
      <c r="K77" s="281"/>
      <c r="L77" s="281"/>
    </row>
    <row r="78" spans="1:12">
      <c r="B78" s="281"/>
      <c r="C78" s="281"/>
      <c r="D78" s="281"/>
      <c r="E78" s="281"/>
      <c r="F78" s="281"/>
      <c r="G78" s="281"/>
      <c r="H78" s="281"/>
      <c r="I78" s="281"/>
      <c r="J78" s="281"/>
      <c r="K78" s="281"/>
      <c r="L78" s="281"/>
    </row>
    <row r="79" spans="1:12">
      <c r="B79" s="281"/>
      <c r="C79" s="281"/>
      <c r="D79" s="281"/>
      <c r="E79" s="281"/>
      <c r="F79" s="281"/>
      <c r="G79" s="281"/>
      <c r="H79" s="281"/>
      <c r="I79" s="281"/>
      <c r="J79" s="281"/>
      <c r="K79" s="281"/>
      <c r="L79" s="281"/>
    </row>
    <row r="80" spans="1:12">
      <c r="B80" s="281"/>
      <c r="C80" s="281"/>
      <c r="D80" s="281"/>
      <c r="E80" s="281"/>
      <c r="F80" s="281"/>
      <c r="G80" s="281"/>
      <c r="H80" s="281"/>
      <c r="I80" s="281"/>
      <c r="J80" s="281"/>
      <c r="K80" s="281"/>
      <c r="L80" s="281"/>
    </row>
    <row r="81" spans="2:12">
      <c r="B81" s="281"/>
      <c r="C81" s="281"/>
      <c r="D81" s="281"/>
      <c r="E81" s="281"/>
      <c r="F81" s="281"/>
      <c r="G81" s="281"/>
      <c r="H81" s="281"/>
      <c r="I81" s="281"/>
      <c r="J81" s="281"/>
      <c r="K81" s="281"/>
      <c r="L81" s="281"/>
    </row>
    <row r="82" spans="2:12">
      <c r="B82" s="281"/>
      <c r="C82" s="281"/>
      <c r="D82" s="281"/>
      <c r="E82" s="281"/>
      <c r="F82" s="281"/>
      <c r="G82" s="281"/>
      <c r="H82" s="281"/>
      <c r="I82" s="281"/>
      <c r="J82" s="281"/>
      <c r="K82" s="281"/>
      <c r="L82" s="281"/>
    </row>
    <row r="83" spans="2:12">
      <c r="B83" s="281"/>
      <c r="C83" s="281"/>
      <c r="D83" s="281"/>
      <c r="E83" s="281"/>
      <c r="F83" s="281"/>
      <c r="G83" s="281"/>
      <c r="H83" s="281"/>
      <c r="I83" s="281"/>
      <c r="J83" s="281"/>
      <c r="K83" s="281"/>
      <c r="L83" s="281"/>
    </row>
    <row r="84" spans="2:12">
      <c r="B84" s="281"/>
      <c r="C84" s="281"/>
      <c r="D84" s="281"/>
      <c r="E84" s="281"/>
      <c r="F84" s="281"/>
      <c r="G84" s="281"/>
      <c r="H84" s="281"/>
      <c r="I84" s="281"/>
      <c r="J84" s="281"/>
      <c r="K84" s="281"/>
      <c r="L84" s="281"/>
    </row>
    <row r="85" spans="2:12">
      <c r="B85" s="281"/>
      <c r="C85" s="281"/>
      <c r="D85" s="281"/>
      <c r="E85" s="281"/>
      <c r="F85" s="281"/>
      <c r="G85" s="281"/>
      <c r="H85" s="281"/>
      <c r="I85" s="281"/>
      <c r="J85" s="281"/>
      <c r="K85" s="281"/>
      <c r="L85" s="281"/>
    </row>
    <row r="86" spans="2:12">
      <c r="B86" s="281"/>
      <c r="C86" s="281"/>
      <c r="D86" s="281"/>
      <c r="E86" s="281"/>
      <c r="F86" s="281"/>
      <c r="G86" s="281"/>
      <c r="H86" s="281"/>
      <c r="I86" s="281"/>
      <c r="J86" s="281"/>
      <c r="K86" s="281"/>
      <c r="L86" s="281"/>
    </row>
    <row r="87" spans="2:12">
      <c r="B87" s="281"/>
      <c r="C87" s="281"/>
      <c r="D87" s="281"/>
      <c r="E87" s="281"/>
      <c r="F87" s="281"/>
      <c r="G87" s="281"/>
      <c r="H87" s="281"/>
      <c r="I87" s="281"/>
      <c r="J87" s="281"/>
      <c r="K87" s="281"/>
      <c r="L87" s="281"/>
    </row>
    <row r="88" spans="2:12">
      <c r="B88" s="281"/>
      <c r="C88" s="281"/>
      <c r="D88" s="281"/>
      <c r="E88" s="281"/>
      <c r="F88" s="281"/>
      <c r="G88" s="281"/>
      <c r="H88" s="281"/>
      <c r="I88" s="281"/>
      <c r="J88" s="281"/>
      <c r="K88" s="281"/>
      <c r="L88" s="281"/>
    </row>
    <row r="89" spans="2:12">
      <c r="B89" s="281"/>
      <c r="C89" s="281"/>
      <c r="D89" s="281"/>
      <c r="E89" s="281"/>
      <c r="F89" s="281"/>
      <c r="G89" s="281"/>
      <c r="H89" s="281"/>
      <c r="I89" s="281"/>
      <c r="J89" s="281"/>
      <c r="K89" s="281"/>
      <c r="L89" s="281"/>
    </row>
    <row r="90" spans="2:12">
      <c r="B90" s="281"/>
      <c r="C90" s="281"/>
      <c r="D90" s="281"/>
      <c r="E90" s="281"/>
      <c r="F90" s="281"/>
      <c r="G90" s="281"/>
      <c r="H90" s="281"/>
      <c r="I90" s="281"/>
      <c r="J90" s="281"/>
      <c r="K90" s="281"/>
      <c r="L90" s="281"/>
    </row>
    <row r="91" spans="2:12">
      <c r="B91" s="281"/>
      <c r="C91" s="281"/>
      <c r="D91" s="281"/>
      <c r="E91" s="281"/>
      <c r="F91" s="281"/>
      <c r="G91" s="281"/>
      <c r="H91" s="281"/>
      <c r="I91" s="281"/>
      <c r="J91" s="281"/>
      <c r="K91" s="281"/>
      <c r="L91" s="281"/>
    </row>
    <row r="92" spans="2:12">
      <c r="B92" s="281"/>
      <c r="C92" s="281"/>
      <c r="D92" s="281"/>
      <c r="E92" s="281"/>
      <c r="F92" s="281"/>
      <c r="G92" s="281"/>
      <c r="H92" s="281"/>
      <c r="I92" s="281"/>
      <c r="J92" s="281"/>
      <c r="K92" s="281"/>
      <c r="L92" s="281"/>
    </row>
    <row r="93" spans="2:12">
      <c r="B93" s="281"/>
      <c r="C93" s="281"/>
      <c r="D93" s="281"/>
      <c r="E93" s="281"/>
      <c r="F93" s="281"/>
      <c r="G93" s="281"/>
      <c r="H93" s="281"/>
      <c r="I93" s="281"/>
      <c r="J93" s="281"/>
      <c r="K93" s="281"/>
      <c r="L93" s="281"/>
    </row>
    <row r="94" spans="2:12">
      <c r="B94" s="281"/>
      <c r="C94" s="281"/>
      <c r="D94" s="281"/>
      <c r="E94" s="281"/>
      <c r="F94" s="281"/>
      <c r="G94" s="281"/>
      <c r="H94" s="281"/>
      <c r="I94" s="281"/>
      <c r="J94" s="281"/>
      <c r="K94" s="281"/>
      <c r="L94" s="281"/>
    </row>
    <row r="95" spans="2:12">
      <c r="B95" s="281"/>
      <c r="C95" s="281"/>
      <c r="D95" s="281"/>
      <c r="E95" s="281"/>
      <c r="F95" s="281"/>
      <c r="G95" s="281"/>
      <c r="H95" s="281"/>
      <c r="I95" s="281"/>
      <c r="J95" s="281"/>
      <c r="K95" s="281"/>
      <c r="L95" s="281"/>
    </row>
    <row r="96" spans="2:12">
      <c r="B96" s="281"/>
      <c r="C96" s="281"/>
      <c r="D96" s="281"/>
      <c r="E96" s="281"/>
      <c r="F96" s="281"/>
      <c r="G96" s="281"/>
      <c r="H96" s="281"/>
      <c r="I96" s="281"/>
      <c r="J96" s="281"/>
      <c r="K96" s="281"/>
      <c r="L96" s="281"/>
    </row>
    <row r="97" spans="2:12">
      <c r="B97" s="281"/>
      <c r="C97" s="281"/>
      <c r="D97" s="281"/>
      <c r="E97" s="281"/>
      <c r="F97" s="281"/>
      <c r="G97" s="281"/>
      <c r="H97" s="281"/>
      <c r="I97" s="281"/>
      <c r="J97" s="281"/>
      <c r="K97" s="281"/>
      <c r="L97" s="281"/>
    </row>
    <row r="98" spans="2:12">
      <c r="B98" s="281"/>
      <c r="C98" s="281"/>
      <c r="D98" s="281"/>
      <c r="E98" s="281"/>
      <c r="F98" s="281"/>
      <c r="G98" s="281"/>
      <c r="H98" s="281"/>
      <c r="I98" s="281"/>
      <c r="J98" s="281"/>
      <c r="K98" s="281"/>
      <c r="L98" s="281"/>
    </row>
    <row r="99" spans="2:12">
      <c r="B99" s="281"/>
      <c r="C99" s="281"/>
      <c r="D99" s="281"/>
      <c r="E99" s="281"/>
      <c r="F99" s="281"/>
      <c r="G99" s="281"/>
      <c r="H99" s="281"/>
      <c r="I99" s="281"/>
      <c r="J99" s="281"/>
      <c r="K99" s="281"/>
      <c r="L99" s="281"/>
    </row>
    <row r="100" spans="2:12">
      <c r="B100" s="281"/>
      <c r="C100" s="281"/>
      <c r="D100" s="281"/>
      <c r="E100" s="281"/>
      <c r="F100" s="281"/>
      <c r="G100" s="281"/>
      <c r="H100" s="281"/>
      <c r="I100" s="281"/>
      <c r="J100" s="281"/>
      <c r="K100" s="281"/>
      <c r="L100" s="281"/>
    </row>
    <row r="101" spans="2:12">
      <c r="B101" s="281"/>
      <c r="C101" s="281"/>
      <c r="D101" s="281"/>
      <c r="E101" s="281"/>
      <c r="F101" s="281"/>
      <c r="G101" s="281"/>
      <c r="H101" s="281"/>
      <c r="I101" s="281"/>
      <c r="J101" s="281"/>
      <c r="K101" s="281"/>
      <c r="L101" s="281"/>
    </row>
    <row r="102" spans="2:12">
      <c r="B102" s="281"/>
      <c r="C102" s="281"/>
      <c r="D102" s="281"/>
      <c r="E102" s="281"/>
      <c r="F102" s="281"/>
      <c r="G102" s="281"/>
      <c r="H102" s="281"/>
      <c r="I102" s="281"/>
      <c r="J102" s="281"/>
      <c r="K102" s="281"/>
      <c r="L102" s="281"/>
    </row>
    <row r="103" spans="2:12">
      <c r="B103" s="281"/>
      <c r="C103" s="281"/>
      <c r="D103" s="281"/>
      <c r="E103" s="281"/>
      <c r="F103" s="281"/>
      <c r="G103" s="281"/>
      <c r="H103" s="281"/>
      <c r="I103" s="281"/>
      <c r="J103" s="281"/>
      <c r="K103" s="281"/>
      <c r="L103" s="281"/>
    </row>
    <row r="104" spans="2:12">
      <c r="B104" s="281"/>
      <c r="C104" s="281"/>
      <c r="D104" s="281"/>
      <c r="E104" s="281"/>
      <c r="F104" s="281"/>
      <c r="G104" s="281"/>
      <c r="H104" s="281"/>
      <c r="I104" s="281"/>
      <c r="J104" s="281"/>
      <c r="K104" s="281"/>
      <c r="L104" s="281"/>
    </row>
    <row r="105" spans="2:12">
      <c r="B105" s="281"/>
      <c r="C105" s="281"/>
      <c r="D105" s="281"/>
      <c r="E105" s="281"/>
      <c r="F105" s="281"/>
      <c r="G105" s="281"/>
      <c r="H105" s="281"/>
      <c r="I105" s="281"/>
      <c r="J105" s="281"/>
      <c r="K105" s="281"/>
      <c r="L105" s="281"/>
    </row>
    <row r="106" spans="2:12">
      <c r="B106" s="281"/>
      <c r="C106" s="281"/>
      <c r="D106" s="281"/>
      <c r="E106" s="281"/>
      <c r="F106" s="281"/>
      <c r="G106" s="281"/>
      <c r="H106" s="281"/>
      <c r="I106" s="281"/>
      <c r="J106" s="281"/>
      <c r="K106" s="281"/>
      <c r="L106" s="281"/>
    </row>
    <row r="107" spans="2:12">
      <c r="B107" s="281"/>
      <c r="C107" s="281"/>
      <c r="D107" s="281"/>
      <c r="E107" s="281"/>
      <c r="F107" s="281"/>
      <c r="G107" s="281"/>
      <c r="H107" s="281"/>
      <c r="I107" s="281"/>
      <c r="J107" s="281"/>
      <c r="K107" s="281"/>
      <c r="L107" s="281"/>
    </row>
    <row r="108" spans="2:12">
      <c r="B108" s="281"/>
      <c r="C108" s="281"/>
      <c r="D108" s="281"/>
      <c r="E108" s="281"/>
      <c r="F108" s="281"/>
      <c r="G108" s="281"/>
      <c r="H108" s="281"/>
      <c r="I108" s="281"/>
      <c r="J108" s="281"/>
      <c r="K108" s="281"/>
      <c r="L108" s="281"/>
    </row>
    <row r="109" spans="2:12">
      <c r="B109" s="281"/>
      <c r="C109" s="281"/>
      <c r="D109" s="281"/>
      <c r="E109" s="281"/>
      <c r="F109" s="281"/>
      <c r="G109" s="281"/>
      <c r="H109" s="281"/>
      <c r="I109" s="281"/>
      <c r="J109" s="281"/>
      <c r="K109" s="281"/>
      <c r="L109" s="281"/>
    </row>
    <row r="110" spans="2:12">
      <c r="B110" s="281"/>
      <c r="C110" s="281"/>
      <c r="D110" s="281"/>
      <c r="E110" s="281"/>
      <c r="F110" s="281"/>
      <c r="G110" s="281"/>
      <c r="H110" s="281"/>
      <c r="I110" s="281"/>
      <c r="J110" s="281"/>
      <c r="K110" s="281"/>
      <c r="L110" s="281"/>
    </row>
    <row r="111" spans="2:12">
      <c r="B111" s="281"/>
      <c r="C111" s="281"/>
      <c r="D111" s="281"/>
      <c r="E111" s="281"/>
      <c r="F111" s="281"/>
      <c r="G111" s="281"/>
      <c r="H111" s="281"/>
      <c r="I111" s="281"/>
      <c r="J111" s="281"/>
      <c r="K111" s="281"/>
      <c r="L111" s="281"/>
    </row>
    <row r="112" spans="2:12">
      <c r="B112" s="281"/>
      <c r="C112" s="281"/>
      <c r="D112" s="281"/>
      <c r="E112" s="281"/>
      <c r="F112" s="281"/>
      <c r="G112" s="281"/>
      <c r="H112" s="281"/>
      <c r="I112" s="281"/>
      <c r="J112" s="281"/>
      <c r="K112" s="281"/>
      <c r="L112" s="281"/>
    </row>
    <row r="113" spans="2:12">
      <c r="B113" s="281"/>
      <c r="C113" s="281"/>
      <c r="D113" s="281"/>
      <c r="E113" s="281"/>
      <c r="F113" s="281"/>
      <c r="G113" s="281"/>
      <c r="H113" s="281"/>
      <c r="I113" s="281"/>
      <c r="J113" s="281"/>
      <c r="K113" s="281"/>
      <c r="L113" s="281"/>
    </row>
    <row r="114" spans="2:12">
      <c r="B114" s="281"/>
      <c r="C114" s="281"/>
      <c r="D114" s="281"/>
      <c r="E114" s="281"/>
      <c r="F114" s="281"/>
      <c r="G114" s="281"/>
      <c r="H114" s="281"/>
      <c r="I114" s="281"/>
      <c r="J114" s="281"/>
      <c r="K114" s="281"/>
      <c r="L114" s="281"/>
    </row>
    <row r="115" spans="2:12">
      <c r="B115" s="281"/>
      <c r="C115" s="281"/>
      <c r="D115" s="281"/>
      <c r="E115" s="281"/>
      <c r="F115" s="281"/>
      <c r="G115" s="281"/>
      <c r="H115" s="281"/>
      <c r="I115" s="281"/>
      <c r="J115" s="281"/>
      <c r="K115" s="281"/>
      <c r="L115" s="281"/>
    </row>
    <row r="116" spans="2:12">
      <c r="B116" s="281"/>
      <c r="C116" s="281"/>
      <c r="D116" s="281"/>
      <c r="E116" s="281"/>
      <c r="F116" s="281"/>
      <c r="G116" s="281"/>
      <c r="H116" s="281"/>
      <c r="I116" s="281"/>
      <c r="J116" s="281"/>
      <c r="K116" s="281"/>
      <c r="L116" s="281"/>
    </row>
    <row r="117" spans="2:12">
      <c r="B117" s="281"/>
      <c r="C117" s="281"/>
      <c r="D117" s="281"/>
      <c r="E117" s="281"/>
      <c r="F117" s="281"/>
      <c r="G117" s="281"/>
      <c r="H117" s="281"/>
      <c r="I117" s="281"/>
      <c r="J117" s="281"/>
      <c r="K117" s="281"/>
      <c r="L117" s="281"/>
    </row>
    <row r="118" spans="2:12">
      <c r="B118" s="281"/>
      <c r="C118" s="281"/>
      <c r="D118" s="281"/>
      <c r="E118" s="281"/>
      <c r="F118" s="281"/>
      <c r="G118" s="281"/>
      <c r="H118" s="281"/>
      <c r="I118" s="281"/>
      <c r="J118" s="281"/>
      <c r="K118" s="281"/>
      <c r="L118" s="281"/>
    </row>
    <row r="119" spans="2:12">
      <c r="B119" s="281"/>
      <c r="C119" s="281"/>
      <c r="D119" s="281"/>
      <c r="E119" s="281"/>
      <c r="F119" s="281"/>
      <c r="G119" s="281"/>
      <c r="H119" s="281"/>
      <c r="I119" s="281"/>
      <c r="J119" s="281"/>
      <c r="K119" s="281"/>
      <c r="L119" s="281"/>
    </row>
    <row r="120" spans="2:12">
      <c r="B120" s="281"/>
      <c r="C120" s="281"/>
      <c r="D120" s="281"/>
      <c r="E120" s="281"/>
      <c r="F120" s="281"/>
      <c r="G120" s="281"/>
      <c r="H120" s="281"/>
      <c r="I120" s="281"/>
      <c r="J120" s="281"/>
      <c r="K120" s="281"/>
      <c r="L120" s="281"/>
    </row>
    <row r="121" spans="2:12">
      <c r="B121" s="281"/>
      <c r="C121" s="281"/>
      <c r="D121" s="281"/>
      <c r="E121" s="281"/>
      <c r="F121" s="281"/>
      <c r="G121" s="281"/>
      <c r="H121" s="281"/>
      <c r="I121" s="281"/>
      <c r="J121" s="281"/>
      <c r="K121" s="281"/>
      <c r="L121" s="281"/>
    </row>
    <row r="122" spans="2:12">
      <c r="B122" s="281"/>
      <c r="C122" s="281"/>
      <c r="D122" s="281"/>
      <c r="E122" s="281"/>
      <c r="F122" s="281"/>
      <c r="G122" s="281"/>
      <c r="H122" s="281"/>
      <c r="I122" s="281"/>
      <c r="J122" s="281"/>
      <c r="K122" s="281"/>
      <c r="L122" s="281"/>
    </row>
    <row r="123" spans="2:12">
      <c r="B123" s="281"/>
      <c r="C123" s="281"/>
      <c r="D123" s="281"/>
      <c r="E123" s="281"/>
      <c r="F123" s="281"/>
      <c r="G123" s="281"/>
      <c r="H123" s="281"/>
      <c r="I123" s="281"/>
      <c r="J123" s="281"/>
      <c r="K123" s="281"/>
      <c r="L123" s="281"/>
    </row>
    <row r="124" spans="2:12">
      <c r="B124" s="281"/>
      <c r="C124" s="281"/>
      <c r="D124" s="281"/>
      <c r="E124" s="281"/>
      <c r="F124" s="281"/>
      <c r="G124" s="281"/>
      <c r="H124" s="281"/>
      <c r="I124" s="281"/>
      <c r="J124" s="281"/>
      <c r="K124" s="281"/>
      <c r="L124" s="281"/>
    </row>
    <row r="125" spans="2:12">
      <c r="B125" s="281"/>
      <c r="C125" s="281"/>
      <c r="D125" s="281"/>
      <c r="E125" s="281"/>
      <c r="F125" s="281"/>
      <c r="G125" s="281"/>
      <c r="H125" s="281"/>
      <c r="I125" s="281"/>
      <c r="J125" s="281"/>
      <c r="K125" s="281"/>
      <c r="L125" s="281"/>
    </row>
    <row r="126" spans="2:12">
      <c r="B126" s="281"/>
      <c r="C126" s="281"/>
      <c r="D126" s="281"/>
      <c r="E126" s="281"/>
      <c r="F126" s="281"/>
      <c r="G126" s="281"/>
      <c r="H126" s="281"/>
      <c r="I126" s="281"/>
      <c r="J126" s="281"/>
      <c r="K126" s="281"/>
      <c r="L126" s="281"/>
    </row>
    <row r="127" spans="2:12">
      <c r="B127" s="281"/>
      <c r="C127" s="281"/>
      <c r="D127" s="281"/>
      <c r="E127" s="281"/>
      <c r="F127" s="281"/>
      <c r="G127" s="281"/>
      <c r="H127" s="281"/>
      <c r="I127" s="281"/>
      <c r="J127" s="281"/>
      <c r="K127" s="281"/>
      <c r="L127" s="281"/>
    </row>
    <row r="128" spans="2:12">
      <c r="B128" s="281"/>
      <c r="C128" s="281"/>
      <c r="D128" s="281"/>
      <c r="E128" s="281"/>
      <c r="F128" s="281"/>
      <c r="G128" s="281"/>
      <c r="H128" s="281"/>
      <c r="I128" s="281"/>
      <c r="J128" s="281"/>
      <c r="K128" s="281"/>
      <c r="L128" s="281"/>
    </row>
    <row r="129" spans="2:12">
      <c r="B129" s="281"/>
      <c r="C129" s="281"/>
      <c r="D129" s="281"/>
      <c r="E129" s="281"/>
      <c r="F129" s="281"/>
      <c r="G129" s="281"/>
      <c r="H129" s="281"/>
      <c r="I129" s="281"/>
      <c r="J129" s="281"/>
      <c r="K129" s="281"/>
      <c r="L129" s="281"/>
    </row>
    <row r="130" spans="2:12">
      <c r="B130" s="281"/>
      <c r="C130" s="281"/>
      <c r="D130" s="281"/>
      <c r="E130" s="281"/>
      <c r="F130" s="281"/>
      <c r="G130" s="281"/>
      <c r="H130" s="281"/>
      <c r="I130" s="281"/>
      <c r="J130" s="281"/>
      <c r="K130" s="281"/>
      <c r="L130" s="281"/>
    </row>
    <row r="131" spans="2:12">
      <c r="B131" s="281"/>
      <c r="C131" s="281"/>
      <c r="D131" s="281"/>
      <c r="E131" s="281"/>
      <c r="F131" s="281"/>
      <c r="G131" s="281"/>
      <c r="H131" s="281"/>
      <c r="I131" s="281"/>
      <c r="J131" s="281"/>
      <c r="K131" s="281"/>
      <c r="L131" s="281"/>
    </row>
    <row r="132" spans="2:12">
      <c r="B132" s="281"/>
      <c r="C132" s="281"/>
      <c r="D132" s="281"/>
      <c r="E132" s="281"/>
      <c r="F132" s="281"/>
      <c r="G132" s="281"/>
      <c r="H132" s="281"/>
      <c r="I132" s="281"/>
      <c r="J132" s="281"/>
      <c r="K132" s="281"/>
      <c r="L132" s="281"/>
    </row>
    <row r="133" spans="2:12">
      <c r="B133" s="281"/>
      <c r="C133" s="281"/>
      <c r="D133" s="281"/>
      <c r="E133" s="281"/>
      <c r="F133" s="281"/>
      <c r="G133" s="281"/>
      <c r="H133" s="281"/>
      <c r="I133" s="281"/>
      <c r="J133" s="281"/>
      <c r="K133" s="281"/>
      <c r="L133" s="281"/>
    </row>
    <row r="134" spans="2:12">
      <c r="B134" s="281"/>
      <c r="C134" s="281"/>
      <c r="D134" s="281"/>
      <c r="E134" s="281"/>
      <c r="F134" s="281"/>
      <c r="G134" s="281"/>
      <c r="H134" s="281"/>
      <c r="I134" s="281"/>
      <c r="J134" s="281"/>
      <c r="K134" s="281"/>
      <c r="L134" s="281"/>
    </row>
    <row r="135" spans="2:12">
      <c r="B135" s="281"/>
      <c r="C135" s="281"/>
      <c r="D135" s="281"/>
      <c r="E135" s="281"/>
      <c r="F135" s="281"/>
      <c r="G135" s="281"/>
      <c r="H135" s="281"/>
      <c r="I135" s="281"/>
      <c r="J135" s="281"/>
      <c r="K135" s="281"/>
      <c r="L135" s="281"/>
    </row>
    <row r="136" spans="2:12">
      <c r="B136" s="281"/>
      <c r="C136" s="281"/>
      <c r="D136" s="281"/>
      <c r="E136" s="281"/>
      <c r="F136" s="281"/>
      <c r="G136" s="281"/>
      <c r="H136" s="281"/>
      <c r="I136" s="281"/>
      <c r="J136" s="281"/>
      <c r="K136" s="281"/>
      <c r="L136" s="281"/>
    </row>
    <row r="137" spans="2:12">
      <c r="B137" s="281"/>
      <c r="C137" s="281"/>
      <c r="D137" s="281"/>
      <c r="E137" s="281"/>
      <c r="F137" s="281"/>
      <c r="G137" s="281"/>
      <c r="H137" s="281"/>
      <c r="I137" s="281"/>
      <c r="J137" s="281"/>
      <c r="K137" s="281"/>
      <c r="L137" s="281"/>
    </row>
    <row r="138" spans="2:12">
      <c r="B138" s="281"/>
      <c r="C138" s="281"/>
      <c r="D138" s="281"/>
      <c r="E138" s="281"/>
      <c r="F138" s="281"/>
      <c r="G138" s="281"/>
      <c r="H138" s="281"/>
      <c r="I138" s="281"/>
      <c r="J138" s="281"/>
      <c r="K138" s="281"/>
      <c r="L138" s="281"/>
    </row>
    <row r="139" spans="2:12">
      <c r="B139" s="281"/>
      <c r="C139" s="281"/>
      <c r="D139" s="281"/>
      <c r="E139" s="281"/>
      <c r="F139" s="281"/>
      <c r="G139" s="281"/>
      <c r="H139" s="281"/>
      <c r="I139" s="281"/>
      <c r="J139" s="281"/>
      <c r="K139" s="281"/>
      <c r="L139" s="281"/>
    </row>
    <row r="140" spans="2:12">
      <c r="B140" s="281"/>
      <c r="C140" s="281"/>
      <c r="D140" s="281"/>
      <c r="E140" s="281"/>
      <c r="F140" s="281"/>
      <c r="G140" s="281"/>
      <c r="H140" s="281"/>
      <c r="I140" s="281"/>
      <c r="J140" s="281"/>
      <c r="K140" s="281"/>
      <c r="L140" s="281"/>
    </row>
    <row r="141" spans="2:12">
      <c r="B141" s="281"/>
      <c r="C141" s="281"/>
      <c r="D141" s="281"/>
      <c r="E141" s="281"/>
      <c r="F141" s="281"/>
      <c r="G141" s="281"/>
      <c r="H141" s="281"/>
      <c r="I141" s="281"/>
      <c r="J141" s="281"/>
      <c r="K141" s="281"/>
      <c r="L141" s="281"/>
    </row>
    <row r="142" spans="2:12">
      <c r="B142" s="281"/>
      <c r="C142" s="281"/>
      <c r="D142" s="281"/>
      <c r="E142" s="281"/>
      <c r="F142" s="281"/>
      <c r="G142" s="281"/>
      <c r="H142" s="281"/>
      <c r="I142" s="281"/>
      <c r="J142" s="281"/>
      <c r="K142" s="281"/>
      <c r="L142" s="281"/>
    </row>
    <row r="143" spans="2:12">
      <c r="B143" s="281"/>
      <c r="C143" s="281"/>
      <c r="D143" s="281"/>
      <c r="E143" s="281"/>
      <c r="F143" s="281"/>
      <c r="G143" s="281"/>
      <c r="H143" s="281"/>
      <c r="I143" s="281"/>
      <c r="J143" s="281"/>
      <c r="K143" s="281"/>
      <c r="L143" s="281"/>
    </row>
    <row r="144" spans="2:12">
      <c r="B144" s="281"/>
      <c r="C144" s="281"/>
      <c r="D144" s="281"/>
      <c r="E144" s="281"/>
      <c r="F144" s="281"/>
      <c r="G144" s="281"/>
      <c r="H144" s="281"/>
      <c r="I144" s="281"/>
      <c r="J144" s="281"/>
      <c r="K144" s="281"/>
      <c r="L144" s="281"/>
    </row>
    <row r="145" spans="2:12">
      <c r="B145" s="281"/>
      <c r="C145" s="281"/>
      <c r="D145" s="281"/>
      <c r="E145" s="281"/>
      <c r="F145" s="281"/>
      <c r="G145" s="281"/>
      <c r="H145" s="281"/>
      <c r="I145" s="281"/>
      <c r="J145" s="281"/>
      <c r="K145" s="281"/>
      <c r="L145" s="281"/>
    </row>
    <row r="146" spans="2:12">
      <c r="B146" s="281"/>
      <c r="C146" s="281"/>
      <c r="D146" s="281"/>
      <c r="E146" s="281"/>
      <c r="F146" s="281"/>
      <c r="G146" s="281"/>
      <c r="H146" s="281"/>
      <c r="I146" s="281"/>
      <c r="J146" s="281"/>
      <c r="K146" s="281"/>
      <c r="L146" s="281"/>
    </row>
    <row r="147" spans="2:12">
      <c r="B147" s="281"/>
      <c r="C147" s="281"/>
      <c r="D147" s="281"/>
      <c r="E147" s="281"/>
      <c r="F147" s="281"/>
      <c r="G147" s="281"/>
      <c r="H147" s="281"/>
      <c r="I147" s="281"/>
      <c r="J147" s="281"/>
      <c r="K147" s="281"/>
      <c r="L147" s="281"/>
    </row>
    <row r="148" spans="2:12">
      <c r="B148" s="281"/>
      <c r="C148" s="281"/>
      <c r="D148" s="281"/>
      <c r="E148" s="281"/>
      <c r="F148" s="281"/>
      <c r="G148" s="281"/>
      <c r="H148" s="281"/>
      <c r="I148" s="281"/>
      <c r="J148" s="281"/>
      <c r="K148" s="281"/>
      <c r="L148" s="281"/>
    </row>
    <row r="149" spans="2:12">
      <c r="B149" s="281"/>
      <c r="C149" s="281"/>
      <c r="D149" s="281"/>
      <c r="E149" s="281"/>
      <c r="F149" s="281"/>
      <c r="G149" s="281"/>
      <c r="H149" s="281"/>
      <c r="I149" s="281"/>
      <c r="J149" s="281"/>
      <c r="K149" s="281"/>
      <c r="L149" s="281"/>
    </row>
    <row r="150" spans="2:12">
      <c r="B150" s="281"/>
      <c r="C150" s="281"/>
      <c r="D150" s="281"/>
      <c r="E150" s="281"/>
      <c r="F150" s="281"/>
      <c r="G150" s="281"/>
      <c r="H150" s="281"/>
      <c r="I150" s="281"/>
      <c r="J150" s="281"/>
      <c r="K150" s="281"/>
      <c r="L150" s="281"/>
    </row>
    <row r="151" spans="2:12">
      <c r="B151" s="281"/>
      <c r="C151" s="281"/>
      <c r="D151" s="281"/>
      <c r="E151" s="281"/>
      <c r="F151" s="281"/>
      <c r="G151" s="281"/>
      <c r="H151" s="281"/>
      <c r="I151" s="281"/>
      <c r="J151" s="281"/>
      <c r="K151" s="281"/>
      <c r="L151" s="281"/>
    </row>
    <row r="152" spans="2:12">
      <c r="B152" s="281"/>
      <c r="C152" s="281"/>
      <c r="D152" s="281"/>
      <c r="E152" s="281"/>
      <c r="F152" s="281"/>
      <c r="G152" s="281"/>
      <c r="H152" s="281"/>
      <c r="I152" s="281"/>
      <c r="J152" s="281"/>
      <c r="K152" s="281"/>
      <c r="L152" s="281"/>
    </row>
    <row r="153" spans="2:12">
      <c r="B153" s="281"/>
      <c r="C153" s="281"/>
      <c r="D153" s="281"/>
      <c r="E153" s="281"/>
      <c r="F153" s="281"/>
      <c r="G153" s="281"/>
      <c r="H153" s="281"/>
      <c r="I153" s="281"/>
      <c r="J153" s="281"/>
      <c r="K153" s="281"/>
      <c r="L153" s="281"/>
    </row>
    <row r="154" spans="2:12">
      <c r="B154" s="281"/>
      <c r="C154" s="281"/>
      <c r="D154" s="281"/>
      <c r="E154" s="281"/>
      <c r="F154" s="281"/>
      <c r="G154" s="281"/>
      <c r="H154" s="281"/>
      <c r="I154" s="281"/>
      <c r="J154" s="281"/>
      <c r="K154" s="281"/>
      <c r="L154" s="281"/>
    </row>
    <row r="155" spans="2:12">
      <c r="B155" s="281"/>
      <c r="C155" s="281"/>
      <c r="D155" s="281"/>
      <c r="E155" s="281"/>
      <c r="F155" s="281"/>
      <c r="G155" s="281"/>
      <c r="H155" s="281"/>
      <c r="I155" s="281"/>
      <c r="J155" s="281"/>
      <c r="K155" s="281"/>
      <c r="L155" s="281"/>
    </row>
    <row r="156" spans="2:12">
      <c r="B156" s="281"/>
      <c r="C156" s="281"/>
      <c r="D156" s="281"/>
      <c r="E156" s="281"/>
      <c r="F156" s="281"/>
      <c r="G156" s="281"/>
      <c r="H156" s="281"/>
      <c r="I156" s="281"/>
      <c r="J156" s="281"/>
      <c r="K156" s="281"/>
      <c r="L156" s="281"/>
    </row>
    <row r="157" spans="2:12">
      <c r="B157" s="281"/>
      <c r="C157" s="281"/>
      <c r="D157" s="281"/>
      <c r="E157" s="281"/>
      <c r="F157" s="281"/>
      <c r="G157" s="281"/>
      <c r="H157" s="281"/>
      <c r="I157" s="281"/>
      <c r="J157" s="281"/>
      <c r="K157" s="281"/>
      <c r="L157" s="281"/>
    </row>
    <row r="158" spans="2:12">
      <c r="B158" s="281"/>
      <c r="C158" s="281"/>
      <c r="D158" s="281"/>
      <c r="E158" s="281"/>
      <c r="F158" s="281"/>
      <c r="G158" s="281"/>
      <c r="H158" s="281"/>
      <c r="I158" s="281"/>
      <c r="J158" s="281"/>
      <c r="K158" s="281"/>
      <c r="L158" s="281"/>
    </row>
    <row r="159" spans="2:12">
      <c r="B159" s="281"/>
      <c r="C159" s="281"/>
      <c r="D159" s="281"/>
      <c r="E159" s="281"/>
      <c r="F159" s="281"/>
      <c r="G159" s="281"/>
      <c r="H159" s="281"/>
      <c r="I159" s="281"/>
      <c r="J159" s="281"/>
      <c r="K159" s="281"/>
      <c r="L159" s="281"/>
    </row>
    <row r="160" spans="2:12">
      <c r="B160" s="281"/>
      <c r="C160" s="281"/>
      <c r="D160" s="281"/>
      <c r="E160" s="281"/>
      <c r="F160" s="281"/>
      <c r="G160" s="281"/>
      <c r="H160" s="281"/>
      <c r="I160" s="281"/>
      <c r="J160" s="281"/>
      <c r="K160" s="281"/>
      <c r="L160" s="281"/>
    </row>
    <row r="161" spans="2:12">
      <c r="B161" s="281"/>
      <c r="C161" s="281"/>
      <c r="D161" s="281"/>
      <c r="E161" s="281"/>
      <c r="F161" s="281"/>
      <c r="G161" s="281"/>
      <c r="H161" s="281"/>
      <c r="I161" s="281"/>
      <c r="J161" s="281"/>
      <c r="K161" s="281"/>
      <c r="L161" s="281"/>
    </row>
    <row r="162" spans="2:12">
      <c r="B162" s="281"/>
      <c r="C162" s="281"/>
      <c r="D162" s="281"/>
      <c r="E162" s="281"/>
      <c r="F162" s="281"/>
      <c r="G162" s="281"/>
      <c r="H162" s="281"/>
      <c r="I162" s="281"/>
      <c r="J162" s="281"/>
      <c r="K162" s="281"/>
      <c r="L162" s="281"/>
    </row>
    <row r="163" spans="2:12">
      <c r="B163" s="281"/>
      <c r="C163" s="281"/>
      <c r="D163" s="281"/>
      <c r="E163" s="281"/>
      <c r="F163" s="281"/>
      <c r="G163" s="281"/>
      <c r="H163" s="281"/>
      <c r="I163" s="281"/>
      <c r="J163" s="281"/>
      <c r="K163" s="281"/>
      <c r="L163" s="281"/>
    </row>
    <row r="164" spans="2:12">
      <c r="B164" s="281"/>
      <c r="C164" s="281"/>
      <c r="D164" s="281"/>
      <c r="E164" s="281"/>
      <c r="F164" s="281"/>
      <c r="G164" s="281"/>
      <c r="H164" s="281"/>
      <c r="I164" s="281"/>
      <c r="J164" s="281"/>
      <c r="K164" s="281"/>
      <c r="L164" s="281"/>
    </row>
    <row r="165" spans="2:12">
      <c r="B165" s="281"/>
      <c r="C165" s="281"/>
      <c r="D165" s="281"/>
      <c r="E165" s="281"/>
      <c r="F165" s="281"/>
      <c r="G165" s="281"/>
      <c r="H165" s="281"/>
      <c r="I165" s="281"/>
      <c r="J165" s="281"/>
      <c r="K165" s="281"/>
      <c r="L165" s="281"/>
    </row>
    <row r="166" spans="2:12">
      <c r="B166" s="281"/>
      <c r="C166" s="281"/>
      <c r="D166" s="281"/>
      <c r="E166" s="281"/>
      <c r="F166" s="281"/>
      <c r="G166" s="281"/>
      <c r="H166" s="281"/>
      <c r="I166" s="281"/>
      <c r="J166" s="281"/>
      <c r="K166" s="281"/>
      <c r="L166" s="281"/>
    </row>
    <row r="167" spans="2:12">
      <c r="B167" s="281"/>
      <c r="C167" s="281"/>
      <c r="D167" s="281"/>
      <c r="E167" s="281"/>
      <c r="F167" s="281"/>
      <c r="G167" s="281"/>
      <c r="H167" s="281"/>
      <c r="I167" s="281"/>
      <c r="J167" s="281"/>
      <c r="K167" s="281"/>
      <c r="L167" s="281"/>
    </row>
    <row r="168" spans="2:12">
      <c r="B168" s="281"/>
      <c r="C168" s="281"/>
      <c r="D168" s="281"/>
      <c r="E168" s="281"/>
      <c r="F168" s="281"/>
      <c r="G168" s="281"/>
      <c r="H168" s="281"/>
      <c r="I168" s="281"/>
      <c r="J168" s="281"/>
      <c r="K168" s="281"/>
      <c r="L168" s="281"/>
    </row>
    <row r="169" spans="2:12">
      <c r="B169" s="281"/>
      <c r="C169" s="281"/>
      <c r="D169" s="281"/>
      <c r="E169" s="281"/>
      <c r="F169" s="281"/>
      <c r="G169" s="281"/>
      <c r="H169" s="281"/>
      <c r="I169" s="281"/>
      <c r="J169" s="281"/>
      <c r="K169" s="281"/>
      <c r="L169" s="281"/>
    </row>
    <row r="170" spans="2:12">
      <c r="B170" s="281"/>
      <c r="C170" s="281"/>
      <c r="D170" s="281"/>
      <c r="E170" s="281"/>
      <c r="F170" s="281"/>
      <c r="G170" s="281"/>
      <c r="H170" s="281"/>
      <c r="I170" s="281"/>
      <c r="J170" s="281"/>
      <c r="K170" s="281"/>
      <c r="L170" s="281"/>
    </row>
    <row r="171" spans="2:12">
      <c r="B171" s="281"/>
      <c r="C171" s="281"/>
      <c r="D171" s="281"/>
      <c r="E171" s="281"/>
      <c r="F171" s="281"/>
      <c r="G171" s="281"/>
      <c r="H171" s="281"/>
      <c r="I171" s="281"/>
      <c r="J171" s="281"/>
      <c r="K171" s="281"/>
      <c r="L171" s="281"/>
    </row>
    <row r="172" spans="2:12">
      <c r="B172" s="281"/>
      <c r="C172" s="281"/>
      <c r="D172" s="281"/>
      <c r="E172" s="281"/>
      <c r="F172" s="281"/>
      <c r="G172" s="281"/>
      <c r="H172" s="281"/>
      <c r="I172" s="281"/>
      <c r="J172" s="281"/>
      <c r="K172" s="281"/>
      <c r="L172" s="281"/>
    </row>
    <row r="173" spans="2:12">
      <c r="B173" s="281"/>
      <c r="C173" s="281"/>
      <c r="D173" s="281"/>
      <c r="E173" s="281"/>
      <c r="F173" s="281"/>
      <c r="G173" s="281"/>
      <c r="H173" s="281"/>
      <c r="I173" s="281"/>
      <c r="J173" s="281"/>
      <c r="K173" s="281"/>
      <c r="L173" s="281"/>
    </row>
    <row r="174" spans="2:12">
      <c r="B174" s="281"/>
      <c r="C174" s="281"/>
      <c r="D174" s="281"/>
      <c r="E174" s="281"/>
      <c r="F174" s="281"/>
      <c r="G174" s="281"/>
      <c r="H174" s="281"/>
      <c r="I174" s="281"/>
      <c r="J174" s="281"/>
      <c r="K174" s="281"/>
      <c r="L174" s="281"/>
    </row>
    <row r="175" spans="2:12">
      <c r="B175" s="281"/>
      <c r="C175" s="281"/>
      <c r="D175" s="281"/>
      <c r="E175" s="281"/>
      <c r="F175" s="281"/>
      <c r="G175" s="281"/>
      <c r="H175" s="281"/>
      <c r="I175" s="281"/>
      <c r="J175" s="281"/>
      <c r="K175" s="281"/>
      <c r="L175" s="281"/>
    </row>
    <row r="176" spans="2:12">
      <c r="B176" s="281"/>
      <c r="C176" s="281"/>
      <c r="D176" s="281"/>
      <c r="E176" s="281"/>
      <c r="F176" s="281"/>
      <c r="G176" s="281"/>
      <c r="H176" s="281"/>
      <c r="I176" s="281"/>
      <c r="J176" s="281"/>
      <c r="K176" s="281"/>
      <c r="L176" s="281"/>
    </row>
    <row r="177" spans="2:12">
      <c r="B177" s="281"/>
      <c r="C177" s="281"/>
      <c r="D177" s="281"/>
      <c r="E177" s="281"/>
      <c r="F177" s="281"/>
      <c r="G177" s="281"/>
      <c r="H177" s="281"/>
      <c r="I177" s="281"/>
      <c r="J177" s="281"/>
      <c r="K177" s="281"/>
      <c r="L177" s="281"/>
    </row>
    <row r="178" spans="2:12">
      <c r="B178" s="281"/>
      <c r="C178" s="281"/>
      <c r="D178" s="281"/>
      <c r="E178" s="281"/>
      <c r="F178" s="281"/>
      <c r="G178" s="281"/>
      <c r="H178" s="281"/>
      <c r="I178" s="281"/>
      <c r="J178" s="281"/>
      <c r="K178" s="281"/>
      <c r="L178" s="281"/>
    </row>
    <row r="179" spans="2:12">
      <c r="B179" s="281"/>
      <c r="C179" s="281"/>
      <c r="D179" s="281"/>
      <c r="E179" s="281"/>
      <c r="F179" s="281"/>
      <c r="G179" s="281"/>
      <c r="H179" s="281"/>
      <c r="I179" s="281"/>
      <c r="J179" s="281"/>
      <c r="K179" s="281"/>
      <c r="L179" s="281"/>
    </row>
    <row r="180" spans="2:12">
      <c r="B180" s="281"/>
      <c r="C180" s="281"/>
      <c r="D180" s="281"/>
      <c r="E180" s="281"/>
      <c r="F180" s="281"/>
      <c r="G180" s="281"/>
      <c r="H180" s="281"/>
      <c r="I180" s="281"/>
      <c r="J180" s="281"/>
      <c r="K180" s="281"/>
      <c r="L180" s="281"/>
    </row>
    <row r="181" spans="2:12">
      <c r="B181" s="281"/>
      <c r="C181" s="281"/>
      <c r="D181" s="281"/>
      <c r="E181" s="281"/>
      <c r="F181" s="281"/>
      <c r="G181" s="281"/>
      <c r="H181" s="281"/>
      <c r="I181" s="281"/>
      <c r="J181" s="281"/>
      <c r="K181" s="281"/>
      <c r="L181" s="281"/>
    </row>
    <row r="182" spans="2:12">
      <c r="B182" s="281"/>
      <c r="C182" s="281"/>
      <c r="D182" s="281"/>
      <c r="E182" s="281"/>
      <c r="F182" s="281"/>
      <c r="G182" s="281"/>
      <c r="H182" s="281"/>
      <c r="I182" s="281"/>
      <c r="J182" s="281"/>
      <c r="K182" s="281"/>
      <c r="L182" s="281"/>
    </row>
    <row r="183" spans="2:12">
      <c r="B183" s="281"/>
      <c r="C183" s="281"/>
      <c r="D183" s="281"/>
      <c r="E183" s="281"/>
      <c r="F183" s="281"/>
      <c r="G183" s="281"/>
      <c r="H183" s="281"/>
      <c r="I183" s="281"/>
      <c r="J183" s="281"/>
      <c r="K183" s="281"/>
      <c r="L183" s="281"/>
    </row>
    <row r="184" spans="2:12">
      <c r="B184" s="281"/>
      <c r="C184" s="281"/>
      <c r="D184" s="281"/>
      <c r="E184" s="281"/>
      <c r="F184" s="281"/>
      <c r="G184" s="281"/>
      <c r="H184" s="281"/>
      <c r="I184" s="281"/>
      <c r="J184" s="281"/>
      <c r="K184" s="281"/>
      <c r="L184" s="281"/>
    </row>
    <row r="185" spans="2:12">
      <c r="B185" s="281"/>
      <c r="C185" s="281"/>
      <c r="D185" s="281"/>
      <c r="E185" s="281"/>
      <c r="F185" s="281"/>
      <c r="G185" s="281"/>
      <c r="H185" s="281"/>
      <c r="I185" s="281"/>
      <c r="J185" s="281"/>
      <c r="K185" s="281"/>
      <c r="L185" s="281"/>
    </row>
    <row r="186" spans="2:12">
      <c r="B186" s="281"/>
      <c r="C186" s="281"/>
      <c r="D186" s="281"/>
      <c r="E186" s="281"/>
      <c r="F186" s="281"/>
      <c r="G186" s="281"/>
      <c r="H186" s="281"/>
      <c r="I186" s="281"/>
      <c r="J186" s="281"/>
      <c r="K186" s="281"/>
      <c r="L186" s="281"/>
    </row>
    <row r="187" spans="2:12">
      <c r="B187" s="281"/>
      <c r="C187" s="281"/>
      <c r="D187" s="281"/>
      <c r="E187" s="281"/>
      <c r="F187" s="281"/>
      <c r="G187" s="281"/>
      <c r="H187" s="281"/>
      <c r="I187" s="281"/>
      <c r="J187" s="281"/>
      <c r="K187" s="281"/>
      <c r="L187" s="281"/>
    </row>
    <row r="188" spans="2:12">
      <c r="B188" s="281"/>
      <c r="C188" s="281"/>
      <c r="D188" s="281"/>
      <c r="E188" s="281"/>
      <c r="F188" s="281"/>
      <c r="G188" s="281"/>
      <c r="H188" s="281"/>
      <c r="I188" s="281"/>
      <c r="J188" s="281"/>
      <c r="K188" s="281"/>
      <c r="L188" s="281"/>
    </row>
    <row r="189" spans="2:12">
      <c r="B189" s="281"/>
      <c r="C189" s="281"/>
      <c r="D189" s="281"/>
      <c r="E189" s="281"/>
      <c r="F189" s="281"/>
      <c r="G189" s="281"/>
      <c r="H189" s="281"/>
      <c r="I189" s="281"/>
      <c r="J189" s="281"/>
      <c r="K189" s="281"/>
      <c r="L189" s="281"/>
    </row>
    <row r="190" spans="2:12">
      <c r="B190" s="281"/>
      <c r="C190" s="281"/>
      <c r="D190" s="281"/>
      <c r="E190" s="281"/>
      <c r="F190" s="281"/>
      <c r="G190" s="281"/>
      <c r="H190" s="281"/>
      <c r="I190" s="281"/>
      <c r="J190" s="281"/>
      <c r="K190" s="281"/>
      <c r="L190" s="281"/>
    </row>
    <row r="191" spans="2:12">
      <c r="B191" s="281"/>
      <c r="C191" s="281"/>
      <c r="D191" s="281"/>
      <c r="E191" s="281"/>
      <c r="F191" s="281"/>
      <c r="G191" s="281"/>
      <c r="H191" s="281"/>
      <c r="I191" s="281"/>
      <c r="J191" s="281"/>
      <c r="K191" s="281"/>
      <c r="L191" s="281"/>
    </row>
    <row r="192" spans="2:12">
      <c r="B192" s="281"/>
      <c r="C192" s="281"/>
      <c r="D192" s="281"/>
      <c r="E192" s="281"/>
      <c r="F192" s="281"/>
      <c r="G192" s="281"/>
      <c r="H192" s="281"/>
      <c r="I192" s="281"/>
      <c r="J192" s="281"/>
      <c r="K192" s="281"/>
      <c r="L192" s="281"/>
    </row>
    <row r="193" spans="2:12">
      <c r="B193" s="281"/>
      <c r="C193" s="281"/>
      <c r="D193" s="281"/>
      <c r="E193" s="281"/>
      <c r="F193" s="281"/>
      <c r="G193" s="281"/>
      <c r="H193" s="281"/>
      <c r="I193" s="281"/>
      <c r="J193" s="281"/>
      <c r="K193" s="281"/>
      <c r="L193" s="281"/>
    </row>
    <row r="194" spans="2:12">
      <c r="B194" s="281"/>
      <c r="C194" s="281"/>
      <c r="D194" s="281"/>
      <c r="E194" s="281"/>
      <c r="F194" s="281"/>
      <c r="G194" s="281"/>
      <c r="H194" s="281"/>
      <c r="I194" s="281"/>
      <c r="J194" s="281"/>
      <c r="K194" s="281"/>
      <c r="L194" s="281"/>
    </row>
    <row r="195" spans="2:12">
      <c r="B195" s="281"/>
      <c r="C195" s="281"/>
      <c r="D195" s="281"/>
      <c r="E195" s="281"/>
      <c r="F195" s="281"/>
      <c r="G195" s="281"/>
      <c r="H195" s="281"/>
      <c r="I195" s="281"/>
      <c r="J195" s="281"/>
      <c r="K195" s="281"/>
      <c r="L195" s="281"/>
    </row>
    <row r="196" spans="2:12">
      <c r="B196" s="281"/>
      <c r="C196" s="281"/>
      <c r="D196" s="281"/>
      <c r="E196" s="281"/>
      <c r="F196" s="281"/>
      <c r="G196" s="281"/>
      <c r="H196" s="281"/>
      <c r="I196" s="281"/>
      <c r="J196" s="281"/>
      <c r="K196" s="281"/>
      <c r="L196" s="281"/>
    </row>
    <row r="197" spans="2:12">
      <c r="B197" s="281"/>
      <c r="C197" s="281"/>
      <c r="D197" s="281"/>
      <c r="E197" s="281"/>
      <c r="F197" s="281"/>
      <c r="G197" s="281"/>
      <c r="H197" s="281"/>
      <c r="I197" s="281"/>
      <c r="J197" s="281"/>
      <c r="K197" s="281"/>
      <c r="L197" s="281"/>
    </row>
    <row r="198" spans="2:12">
      <c r="B198" s="281"/>
      <c r="C198" s="281"/>
      <c r="D198" s="281"/>
      <c r="E198" s="281"/>
      <c r="F198" s="281"/>
      <c r="G198" s="281"/>
      <c r="H198" s="281"/>
      <c r="I198" s="281"/>
      <c r="J198" s="281"/>
      <c r="K198" s="281"/>
      <c r="L198" s="281"/>
    </row>
    <row r="199" spans="2:12">
      <c r="B199" s="281"/>
      <c r="C199" s="281"/>
      <c r="D199" s="281"/>
      <c r="E199" s="281"/>
      <c r="F199" s="281"/>
      <c r="G199" s="281"/>
      <c r="H199" s="281"/>
      <c r="I199" s="281"/>
      <c r="J199" s="281"/>
      <c r="K199" s="281"/>
      <c r="L199" s="281"/>
    </row>
    <row r="200" spans="2:12">
      <c r="B200" s="281"/>
      <c r="C200" s="281"/>
      <c r="D200" s="281"/>
      <c r="E200" s="281"/>
      <c r="F200" s="281"/>
      <c r="G200" s="281"/>
      <c r="H200" s="281"/>
      <c r="I200" s="281"/>
      <c r="J200" s="281"/>
      <c r="K200" s="281"/>
      <c r="L200" s="281"/>
    </row>
    <row r="201" spans="2:12">
      <c r="B201" s="281"/>
      <c r="C201" s="281"/>
      <c r="D201" s="281"/>
      <c r="E201" s="281"/>
      <c r="F201" s="281"/>
      <c r="G201" s="281"/>
      <c r="H201" s="281"/>
      <c r="I201" s="281"/>
      <c r="J201" s="281"/>
      <c r="K201" s="281"/>
      <c r="L201" s="281"/>
    </row>
    <row r="202" spans="2:12">
      <c r="B202" s="281"/>
      <c r="C202" s="281"/>
      <c r="D202" s="281"/>
      <c r="E202" s="281"/>
      <c r="F202" s="281"/>
      <c r="G202" s="281"/>
      <c r="H202" s="281"/>
      <c r="I202" s="281"/>
      <c r="J202" s="281"/>
      <c r="K202" s="281"/>
      <c r="L202" s="281"/>
    </row>
    <row r="203" spans="2:12">
      <c r="B203" s="281"/>
      <c r="C203" s="281"/>
      <c r="D203" s="281"/>
      <c r="E203" s="281"/>
      <c r="F203" s="281"/>
      <c r="G203" s="281"/>
      <c r="H203" s="281"/>
      <c r="I203" s="281"/>
      <c r="J203" s="281"/>
      <c r="K203" s="281"/>
      <c r="L203" s="281"/>
    </row>
    <row r="204" spans="2:12">
      <c r="B204" s="281"/>
      <c r="C204" s="281"/>
      <c r="D204" s="281"/>
      <c r="E204" s="281"/>
      <c r="F204" s="281"/>
      <c r="G204" s="281"/>
      <c r="H204" s="281"/>
      <c r="I204" s="281"/>
      <c r="J204" s="281"/>
      <c r="K204" s="281"/>
      <c r="L204" s="281"/>
    </row>
    <row r="205" spans="2:12">
      <c r="B205" s="281"/>
      <c r="C205" s="281"/>
      <c r="D205" s="281"/>
      <c r="E205" s="281"/>
      <c r="F205" s="281"/>
      <c r="G205" s="281"/>
      <c r="H205" s="281"/>
      <c r="I205" s="281"/>
      <c r="J205" s="281"/>
      <c r="K205" s="281"/>
      <c r="L205" s="281"/>
    </row>
    <row r="206" spans="2:12">
      <c r="B206" s="281"/>
      <c r="C206" s="281"/>
      <c r="D206" s="281"/>
      <c r="E206" s="281"/>
      <c r="F206" s="281"/>
      <c r="G206" s="281"/>
      <c r="H206" s="281"/>
      <c r="I206" s="281"/>
      <c r="J206" s="281"/>
      <c r="K206" s="281"/>
      <c r="L206" s="281"/>
    </row>
    <row r="207" spans="2:12">
      <c r="B207" s="281"/>
      <c r="C207" s="281"/>
      <c r="D207" s="281"/>
      <c r="E207" s="281"/>
      <c r="F207" s="281"/>
      <c r="G207" s="281"/>
      <c r="H207" s="281"/>
      <c r="I207" s="281"/>
      <c r="J207" s="281"/>
      <c r="K207" s="281"/>
      <c r="L207" s="281"/>
    </row>
    <row r="208" spans="2:12">
      <c r="B208" s="281"/>
      <c r="C208" s="281"/>
      <c r="D208" s="281"/>
      <c r="E208" s="281"/>
      <c r="F208" s="281"/>
      <c r="G208" s="281"/>
      <c r="H208" s="281"/>
      <c r="I208" s="281"/>
      <c r="J208" s="281"/>
      <c r="K208" s="281"/>
      <c r="L208" s="281"/>
    </row>
    <row r="209" spans="2:12">
      <c r="B209" s="281"/>
      <c r="C209" s="281"/>
      <c r="D209" s="281"/>
      <c r="E209" s="281"/>
      <c r="F209" s="281"/>
      <c r="G209" s="281"/>
      <c r="H209" s="281"/>
      <c r="I209" s="281"/>
      <c r="J209" s="281"/>
      <c r="K209" s="281"/>
      <c r="L209" s="281"/>
    </row>
    <row r="210" spans="2:12">
      <c r="B210" s="281"/>
      <c r="C210" s="281"/>
      <c r="D210" s="281"/>
      <c r="E210" s="281"/>
      <c r="F210" s="281"/>
      <c r="G210" s="281"/>
      <c r="H210" s="281"/>
      <c r="I210" s="281"/>
      <c r="J210" s="281"/>
      <c r="K210" s="281"/>
      <c r="L210" s="281"/>
    </row>
    <row r="211" spans="2:12">
      <c r="B211" s="281"/>
      <c r="C211" s="281"/>
      <c r="D211" s="281"/>
      <c r="E211" s="281"/>
      <c r="F211" s="281"/>
      <c r="G211" s="281"/>
      <c r="H211" s="281"/>
      <c r="I211" s="281"/>
      <c r="J211" s="281"/>
      <c r="K211" s="281"/>
      <c r="L211" s="281"/>
    </row>
    <row r="212" spans="2:12">
      <c r="B212" s="281"/>
      <c r="C212" s="281"/>
      <c r="D212" s="281"/>
      <c r="E212" s="281"/>
      <c r="F212" s="281"/>
      <c r="G212" s="281"/>
      <c r="H212" s="281"/>
      <c r="I212" s="281"/>
      <c r="J212" s="281"/>
      <c r="K212" s="281"/>
      <c r="L212" s="281"/>
    </row>
    <row r="213" spans="2:12">
      <c r="B213" s="281"/>
      <c r="C213" s="281"/>
      <c r="D213" s="281"/>
      <c r="E213" s="281"/>
      <c r="F213" s="281"/>
      <c r="G213" s="281"/>
      <c r="H213" s="281"/>
      <c r="I213" s="281"/>
      <c r="J213" s="281"/>
      <c r="K213" s="281"/>
      <c r="L213" s="281"/>
    </row>
    <row r="214" spans="2:12">
      <c r="B214" s="281"/>
      <c r="C214" s="281"/>
      <c r="D214" s="281"/>
      <c r="E214" s="281"/>
      <c r="F214" s="281"/>
      <c r="G214" s="281"/>
      <c r="H214" s="281"/>
      <c r="I214" s="281"/>
      <c r="J214" s="281"/>
      <c r="K214" s="281"/>
      <c r="L214" s="281"/>
    </row>
    <row r="215" spans="2:12">
      <c r="B215" s="281"/>
      <c r="C215" s="281"/>
      <c r="D215" s="281"/>
      <c r="E215" s="281"/>
      <c r="F215" s="281"/>
      <c r="G215" s="281"/>
      <c r="H215" s="281"/>
      <c r="I215" s="281"/>
      <c r="J215" s="281"/>
      <c r="K215" s="281"/>
      <c r="L215" s="281"/>
    </row>
    <row r="216" spans="2:12">
      <c r="B216" s="281"/>
      <c r="C216" s="281"/>
      <c r="D216" s="281"/>
      <c r="E216" s="281"/>
      <c r="F216" s="281"/>
      <c r="G216" s="281"/>
      <c r="H216" s="281"/>
      <c r="I216" s="281"/>
      <c r="J216" s="281"/>
      <c r="K216" s="281"/>
      <c r="L216" s="281"/>
    </row>
    <row r="217" spans="2:12">
      <c r="B217" s="281"/>
      <c r="C217" s="281"/>
      <c r="D217" s="281"/>
      <c r="E217" s="281"/>
      <c r="F217" s="281"/>
      <c r="G217" s="281"/>
      <c r="H217" s="281"/>
      <c r="I217" s="281"/>
      <c r="J217" s="281"/>
      <c r="K217" s="281"/>
      <c r="L217" s="281"/>
    </row>
    <row r="218" spans="2:12">
      <c r="B218" s="281"/>
      <c r="C218" s="281"/>
      <c r="D218" s="281"/>
      <c r="E218" s="281"/>
      <c r="F218" s="281"/>
      <c r="G218" s="281"/>
      <c r="H218" s="281"/>
      <c r="I218" s="281"/>
      <c r="J218" s="281"/>
      <c r="K218" s="281"/>
      <c r="L218" s="281"/>
    </row>
    <row r="219" spans="2:12">
      <c r="B219" s="281"/>
      <c r="C219" s="281"/>
      <c r="D219" s="281"/>
      <c r="E219" s="281"/>
      <c r="F219" s="281"/>
      <c r="G219" s="281"/>
      <c r="H219" s="281"/>
      <c r="I219" s="281"/>
      <c r="J219" s="281"/>
      <c r="K219" s="281"/>
      <c r="L219" s="281"/>
    </row>
    <row r="220" spans="2:12">
      <c r="B220" s="281"/>
      <c r="C220" s="281"/>
      <c r="D220" s="281"/>
      <c r="E220" s="281"/>
      <c r="F220" s="281"/>
      <c r="G220" s="281"/>
      <c r="H220" s="281"/>
      <c r="I220" s="281"/>
      <c r="J220" s="281"/>
      <c r="K220" s="281"/>
      <c r="L220" s="281"/>
    </row>
    <row r="221" spans="2:12">
      <c r="B221" s="281"/>
      <c r="C221" s="281"/>
      <c r="D221" s="281"/>
      <c r="E221" s="281"/>
      <c r="F221" s="281"/>
      <c r="G221" s="281"/>
      <c r="H221" s="281"/>
      <c r="I221" s="281"/>
      <c r="J221" s="281"/>
      <c r="K221" s="281"/>
      <c r="L221" s="281"/>
    </row>
    <row r="222" spans="2:12">
      <c r="B222" s="281"/>
      <c r="C222" s="281"/>
      <c r="D222" s="281"/>
      <c r="E222" s="281"/>
      <c r="F222" s="281"/>
      <c r="G222" s="281"/>
      <c r="H222" s="281"/>
      <c r="I222" s="281"/>
      <c r="J222" s="281"/>
      <c r="K222" s="281"/>
      <c r="L222" s="281"/>
    </row>
    <row r="223" spans="2:12">
      <c r="B223" s="281"/>
      <c r="C223" s="281"/>
      <c r="D223" s="281"/>
      <c r="E223" s="281"/>
      <c r="F223" s="281"/>
      <c r="G223" s="281"/>
      <c r="H223" s="281"/>
      <c r="I223" s="281"/>
      <c r="J223" s="281"/>
      <c r="K223" s="281"/>
      <c r="L223" s="281"/>
    </row>
    <row r="224" spans="2:12">
      <c r="B224" s="281"/>
      <c r="C224" s="281"/>
      <c r="D224" s="281"/>
      <c r="E224" s="281"/>
      <c r="F224" s="281"/>
      <c r="G224" s="281"/>
      <c r="H224" s="281"/>
      <c r="I224" s="281"/>
      <c r="J224" s="281"/>
      <c r="K224" s="281"/>
      <c r="L224" s="281"/>
    </row>
    <row r="225" spans="2:12">
      <c r="B225" s="281"/>
      <c r="C225" s="281"/>
      <c r="D225" s="281"/>
      <c r="E225" s="281"/>
      <c r="F225" s="281"/>
      <c r="G225" s="281"/>
      <c r="H225" s="281"/>
      <c r="I225" s="281"/>
      <c r="J225" s="281"/>
      <c r="K225" s="281"/>
      <c r="L225" s="281"/>
    </row>
    <row r="226" spans="2:12">
      <c r="B226" s="281"/>
      <c r="C226" s="281"/>
      <c r="D226" s="281"/>
      <c r="E226" s="281"/>
      <c r="F226" s="281"/>
      <c r="G226" s="281"/>
      <c r="H226" s="281"/>
      <c r="I226" s="281"/>
      <c r="J226" s="281"/>
      <c r="K226" s="281"/>
      <c r="L226" s="281"/>
    </row>
    <row r="227" spans="2:12">
      <c r="B227" s="281"/>
      <c r="C227" s="281"/>
      <c r="D227" s="281"/>
      <c r="E227" s="281"/>
      <c r="F227" s="281"/>
      <c r="G227" s="281"/>
      <c r="H227" s="281"/>
      <c r="I227" s="281"/>
      <c r="J227" s="281"/>
      <c r="K227" s="281"/>
      <c r="L227" s="281"/>
    </row>
    <row r="228" spans="2:12">
      <c r="B228" s="281"/>
      <c r="C228" s="281"/>
      <c r="D228" s="281"/>
      <c r="E228" s="281"/>
      <c r="F228" s="281"/>
      <c r="G228" s="281"/>
      <c r="H228" s="281"/>
      <c r="I228" s="281"/>
      <c r="J228" s="281"/>
      <c r="K228" s="281"/>
      <c r="L228" s="281"/>
    </row>
    <row r="229" spans="2:12">
      <c r="B229" s="281"/>
      <c r="C229" s="281"/>
      <c r="D229" s="281"/>
      <c r="E229" s="281"/>
      <c r="F229" s="281"/>
      <c r="G229" s="281"/>
      <c r="H229" s="281"/>
      <c r="I229" s="281"/>
      <c r="J229" s="281"/>
      <c r="K229" s="281"/>
      <c r="L229" s="281"/>
    </row>
    <row r="230" spans="2:12">
      <c r="B230" s="281"/>
      <c r="C230" s="281"/>
      <c r="D230" s="281"/>
      <c r="E230" s="281"/>
      <c r="F230" s="281"/>
      <c r="G230" s="281"/>
      <c r="H230" s="281"/>
      <c r="I230" s="281"/>
      <c r="J230" s="281"/>
      <c r="K230" s="281"/>
      <c r="L230" s="281"/>
    </row>
    <row r="231" spans="2:12">
      <c r="B231" s="281"/>
      <c r="C231" s="281"/>
      <c r="D231" s="281"/>
      <c r="E231" s="281"/>
      <c r="F231" s="281"/>
      <c r="G231" s="281"/>
      <c r="H231" s="281"/>
      <c r="I231" s="281"/>
      <c r="J231" s="281"/>
      <c r="K231" s="281"/>
      <c r="L231" s="281"/>
    </row>
    <row r="232" spans="2:12">
      <c r="B232" s="281"/>
      <c r="C232" s="281"/>
      <c r="D232" s="281"/>
      <c r="E232" s="281"/>
      <c r="F232" s="281"/>
      <c r="G232" s="281"/>
      <c r="H232" s="281"/>
      <c r="I232" s="281"/>
      <c r="J232" s="281"/>
      <c r="K232" s="281"/>
      <c r="L232" s="281"/>
    </row>
    <row r="233" spans="2:12">
      <c r="B233" s="281"/>
      <c r="C233" s="281"/>
      <c r="D233" s="281"/>
      <c r="E233" s="281"/>
      <c r="F233" s="281"/>
      <c r="G233" s="281"/>
      <c r="H233" s="281"/>
      <c r="I233" s="281"/>
      <c r="J233" s="281"/>
      <c r="K233" s="281"/>
      <c r="L233" s="281"/>
    </row>
    <row r="234" spans="2:12">
      <c r="B234" s="281"/>
      <c r="C234" s="281"/>
      <c r="D234" s="281"/>
      <c r="E234" s="281"/>
      <c r="F234" s="281"/>
      <c r="G234" s="281"/>
      <c r="H234" s="281"/>
      <c r="I234" s="281"/>
      <c r="J234" s="281"/>
      <c r="K234" s="281"/>
      <c r="L234" s="281"/>
    </row>
    <row r="235" spans="2:12">
      <c r="B235" s="281"/>
      <c r="C235" s="281"/>
      <c r="D235" s="281"/>
      <c r="E235" s="281"/>
      <c r="F235" s="281"/>
      <c r="G235" s="281"/>
      <c r="H235" s="281"/>
      <c r="I235" s="281"/>
      <c r="J235" s="281"/>
      <c r="K235" s="281"/>
      <c r="L235" s="281"/>
    </row>
    <row r="236" spans="2:12">
      <c r="B236" s="281"/>
      <c r="C236" s="281"/>
      <c r="D236" s="281"/>
      <c r="E236" s="281"/>
      <c r="F236" s="281"/>
      <c r="G236" s="281"/>
      <c r="H236" s="281"/>
      <c r="I236" s="281"/>
      <c r="J236" s="281"/>
      <c r="K236" s="281"/>
      <c r="L236" s="281"/>
    </row>
    <row r="237" spans="2:12">
      <c r="B237" s="281"/>
      <c r="C237" s="281"/>
      <c r="D237" s="281"/>
      <c r="E237" s="281"/>
      <c r="F237" s="281"/>
      <c r="G237" s="281"/>
      <c r="H237" s="281"/>
      <c r="I237" s="281"/>
      <c r="J237" s="281"/>
      <c r="K237" s="281"/>
      <c r="L237" s="281"/>
    </row>
    <row r="238" spans="2:12">
      <c r="B238" s="281"/>
      <c r="C238" s="281"/>
      <c r="D238" s="281"/>
      <c r="E238" s="281"/>
      <c r="F238" s="281"/>
      <c r="G238" s="281"/>
      <c r="H238" s="281"/>
      <c r="I238" s="281"/>
      <c r="J238" s="281"/>
      <c r="K238" s="281"/>
      <c r="L238" s="281"/>
    </row>
    <row r="239" spans="2:12">
      <c r="B239" s="281"/>
      <c r="C239" s="281"/>
      <c r="D239" s="281"/>
      <c r="E239" s="281"/>
      <c r="F239" s="281"/>
      <c r="G239" s="281"/>
      <c r="H239" s="281"/>
      <c r="I239" s="281"/>
      <c r="J239" s="281"/>
      <c r="K239" s="281"/>
      <c r="L239" s="281"/>
    </row>
    <row r="240" spans="2:12">
      <c r="B240" s="281"/>
      <c r="C240" s="281"/>
      <c r="D240" s="281"/>
      <c r="E240" s="281"/>
      <c r="F240" s="281"/>
      <c r="G240" s="281"/>
      <c r="H240" s="281"/>
      <c r="I240" s="281"/>
      <c r="J240" s="281"/>
      <c r="K240" s="281"/>
      <c r="L240" s="281"/>
    </row>
    <row r="241" spans="2:12">
      <c r="B241" s="281"/>
      <c r="C241" s="281"/>
      <c r="D241" s="281"/>
      <c r="E241" s="281"/>
      <c r="F241" s="281"/>
      <c r="G241" s="281"/>
      <c r="H241" s="281"/>
      <c r="I241" s="281"/>
      <c r="J241" s="281"/>
      <c r="K241" s="281"/>
      <c r="L241" s="281"/>
    </row>
    <row r="242" spans="2:12">
      <c r="B242" s="281"/>
      <c r="C242" s="281"/>
      <c r="D242" s="281"/>
      <c r="E242" s="281"/>
      <c r="F242" s="281"/>
      <c r="G242" s="281"/>
      <c r="H242" s="281"/>
      <c r="I242" s="281"/>
      <c r="J242" s="281"/>
      <c r="K242" s="281"/>
      <c r="L242" s="281"/>
    </row>
    <row r="243" spans="2:12">
      <c r="B243" s="281"/>
      <c r="C243" s="281"/>
      <c r="D243" s="281"/>
      <c r="E243" s="281"/>
      <c r="F243" s="281"/>
      <c r="G243" s="281"/>
      <c r="H243" s="281"/>
      <c r="I243" s="281"/>
      <c r="J243" s="281"/>
      <c r="K243" s="281"/>
      <c r="L243" s="281"/>
    </row>
    <row r="244" spans="2:12">
      <c r="B244" s="281"/>
      <c r="C244" s="281"/>
      <c r="D244" s="281"/>
      <c r="E244" s="281"/>
      <c r="F244" s="281"/>
      <c r="G244" s="281"/>
      <c r="H244" s="281"/>
      <c r="I244" s="281"/>
      <c r="J244" s="281"/>
      <c r="K244" s="281"/>
      <c r="L244" s="281"/>
    </row>
    <row r="245" spans="2:12">
      <c r="B245" s="281"/>
      <c r="C245" s="281"/>
      <c r="D245" s="281"/>
      <c r="E245" s="281"/>
      <c r="F245" s="281"/>
      <c r="G245" s="281"/>
      <c r="H245" s="281"/>
      <c r="I245" s="281"/>
      <c r="J245" s="281"/>
      <c r="K245" s="281"/>
      <c r="L245" s="281"/>
    </row>
    <row r="246" spans="2:12">
      <c r="B246" s="281"/>
      <c r="C246" s="281"/>
      <c r="D246" s="281"/>
      <c r="E246" s="281"/>
      <c r="F246" s="281"/>
      <c r="G246" s="281"/>
      <c r="H246" s="281"/>
      <c r="I246" s="281"/>
      <c r="J246" s="281"/>
      <c r="K246" s="281"/>
      <c r="L246" s="281"/>
    </row>
    <row r="247" spans="2:12">
      <c r="B247" s="281"/>
      <c r="C247" s="281"/>
      <c r="D247" s="281"/>
      <c r="E247" s="281"/>
      <c r="F247" s="281"/>
      <c r="G247" s="281"/>
      <c r="H247" s="281"/>
      <c r="I247" s="281"/>
      <c r="J247" s="281"/>
      <c r="K247" s="281"/>
      <c r="L247" s="281"/>
    </row>
    <row r="248" spans="2:12">
      <c r="B248" s="281"/>
      <c r="C248" s="281"/>
      <c r="D248" s="281"/>
      <c r="E248" s="281"/>
      <c r="F248" s="281"/>
      <c r="G248" s="281"/>
      <c r="H248" s="281"/>
      <c r="I248" s="281"/>
      <c r="J248" s="281"/>
      <c r="K248" s="281"/>
      <c r="L248" s="281"/>
    </row>
    <row r="249" spans="2:12">
      <c r="B249" s="281"/>
      <c r="C249" s="281"/>
      <c r="D249" s="281"/>
      <c r="E249" s="281"/>
      <c r="F249" s="281"/>
      <c r="G249" s="281"/>
      <c r="H249" s="281"/>
      <c r="I249" s="281"/>
      <c r="J249" s="281"/>
      <c r="K249" s="281"/>
      <c r="L249" s="281"/>
    </row>
    <row r="250" spans="2:12">
      <c r="B250" s="281"/>
      <c r="C250" s="281"/>
      <c r="D250" s="281"/>
      <c r="E250" s="281"/>
      <c r="F250" s="281"/>
      <c r="G250" s="281"/>
      <c r="H250" s="281"/>
      <c r="I250" s="281"/>
      <c r="J250" s="281"/>
      <c r="K250" s="281"/>
      <c r="L250" s="281"/>
    </row>
  </sheetData>
  <mergeCells count="12">
    <mergeCell ref="A55:J55"/>
    <mergeCell ref="A56:J56"/>
    <mergeCell ref="A35:C35"/>
    <mergeCell ref="A17:D17"/>
    <mergeCell ref="E17:J17"/>
    <mergeCell ref="A38:J38"/>
    <mergeCell ref="E35:J35"/>
    <mergeCell ref="A5:A6"/>
    <mergeCell ref="A2:J2"/>
    <mergeCell ref="A4:J4"/>
    <mergeCell ref="A15:J15"/>
    <mergeCell ref="A13:J13"/>
  </mergeCells>
  <pageMargins left="0.7" right="0.7" top="0.86956521739130432" bottom="0.61458333333333337" header="0.3" footer="0.3"/>
  <pageSetup orientation="portrait" r:id="rId1"/>
  <headerFooter>
    <oddHeader>&amp;R&amp;7Informe de la Operación Mensual - Noviembre 2018
INFSGI-MES-11-2018
10/12/2018
Versión: 01</oddHeader>
    <oddFooter>&amp;L&amp;7COES, 2018&amp;C17&amp;R&amp;7Dirección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1735F-B667-4EC8-A3BD-6AC278BC6178}">
  <sheetPr>
    <tabColor theme="4"/>
  </sheetPr>
  <dimension ref="A1:P56"/>
  <sheetViews>
    <sheetView showGridLines="0" view="pageBreakPreview" zoomScale="130" zoomScaleNormal="130" zoomScaleSheetLayoutView="130" zoomScalePageLayoutView="130" workbookViewId="0">
      <selection activeCell="K16" sqref="K16"/>
    </sheetView>
  </sheetViews>
  <sheetFormatPr defaultColWidth="9.33203125" defaultRowHeight="11.25"/>
  <cols>
    <col min="1" max="7" width="9.33203125" style="3"/>
    <col min="8" max="10" width="11.1640625" style="3" customWidth="1"/>
    <col min="11" max="11" width="12.5" style="3" customWidth="1"/>
    <col min="12" max="12" width="9.33203125" style="3" customWidth="1"/>
    <col min="13" max="16384" width="9.33203125" style="3"/>
  </cols>
  <sheetData>
    <row r="1" spans="1:16">
      <c r="A1" s="160"/>
      <c r="B1" s="160"/>
      <c r="C1" s="160"/>
      <c r="D1" s="160"/>
      <c r="E1" s="160"/>
      <c r="F1" s="160"/>
      <c r="G1" s="160"/>
      <c r="H1" s="160"/>
      <c r="I1" s="160"/>
      <c r="J1" s="160"/>
      <c r="K1" s="160"/>
      <c r="L1" s="160"/>
    </row>
    <row r="2" spans="1:16">
      <c r="A2" s="160"/>
      <c r="B2" s="160"/>
      <c r="C2" s="160"/>
      <c r="D2" s="160"/>
      <c r="E2" s="160"/>
      <c r="F2" s="160"/>
      <c r="G2" s="160"/>
      <c r="H2" s="160"/>
      <c r="I2" s="160"/>
      <c r="J2" s="160"/>
      <c r="K2" s="160"/>
      <c r="L2" s="160"/>
      <c r="M2" s="160"/>
      <c r="N2" s="160"/>
      <c r="O2" s="160"/>
      <c r="P2" s="160"/>
    </row>
    <row r="3" spans="1:16">
      <c r="A3" s="886" t="s">
        <v>0</v>
      </c>
      <c r="B3" s="886"/>
      <c r="C3" s="886"/>
      <c r="D3" s="886"/>
      <c r="E3" s="886"/>
      <c r="F3" s="886"/>
      <c r="G3" s="886"/>
      <c r="H3" s="886"/>
      <c r="I3" s="886"/>
      <c r="J3" s="886"/>
      <c r="K3" s="886"/>
      <c r="L3" s="886"/>
    </row>
    <row r="4" spans="1:16">
      <c r="A4" s="886"/>
      <c r="B4" s="886"/>
      <c r="C4" s="886"/>
      <c r="D4" s="886"/>
      <c r="E4" s="886"/>
      <c r="F4" s="886"/>
      <c r="G4" s="886"/>
      <c r="H4" s="886"/>
      <c r="I4" s="886"/>
      <c r="J4" s="886"/>
      <c r="K4" s="886"/>
      <c r="L4" s="886"/>
    </row>
    <row r="5" spans="1:16" ht="12">
      <c r="A5" s="46"/>
      <c r="B5" s="282"/>
      <c r="C5" s="4"/>
      <c r="D5" s="4"/>
      <c r="E5" s="47"/>
      <c r="F5" s="4"/>
      <c r="G5" s="4"/>
      <c r="H5" s="4"/>
      <c r="I5" s="4"/>
      <c r="J5" s="4"/>
      <c r="K5" s="4"/>
      <c r="L5" s="10" t="s">
        <v>1</v>
      </c>
    </row>
    <row r="6" spans="1:16" ht="12">
      <c r="A6" s="46"/>
      <c r="B6" s="282"/>
      <c r="C6" s="4"/>
      <c r="D6" s="4"/>
      <c r="E6" s="47"/>
      <c r="F6" s="4"/>
      <c r="G6" s="4"/>
      <c r="H6" s="4"/>
      <c r="I6" s="4"/>
      <c r="J6" s="4"/>
      <c r="K6" s="4"/>
      <c r="L6" s="7"/>
    </row>
    <row r="7" spans="1:16" ht="19.5" customHeight="1">
      <c r="A7" s="27" t="s">
        <v>498</v>
      </c>
      <c r="B7" s="283"/>
      <c r="C7" s="32"/>
      <c r="D7" s="32"/>
      <c r="E7" s="32"/>
      <c r="F7" s="32"/>
      <c r="G7" s="32"/>
      <c r="H7" s="32"/>
      <c r="I7" s="32"/>
      <c r="J7" s="32"/>
      <c r="K7" s="32"/>
      <c r="L7" s="32"/>
    </row>
    <row r="8" spans="1:16" ht="17.25" customHeight="1">
      <c r="A8" s="284"/>
      <c r="B8" s="32" t="s">
        <v>663</v>
      </c>
      <c r="C8" s="30"/>
      <c r="D8" s="30"/>
      <c r="E8" s="30"/>
      <c r="F8" s="30"/>
      <c r="G8" s="30"/>
      <c r="H8" s="30"/>
      <c r="I8" s="30"/>
      <c r="J8" s="32"/>
      <c r="K8" s="28"/>
      <c r="L8" s="31">
        <v>1</v>
      </c>
    </row>
    <row r="9" spans="1:16" ht="9.75" customHeight="1">
      <c r="A9" s="284"/>
      <c r="B9" s="32"/>
      <c r="C9" s="30"/>
      <c r="D9" s="30"/>
      <c r="E9" s="30"/>
      <c r="F9" s="30"/>
      <c r="G9" s="30"/>
      <c r="H9" s="30"/>
      <c r="I9" s="30"/>
      <c r="J9" s="32"/>
      <c r="K9" s="30"/>
      <c r="L9" s="31"/>
    </row>
    <row r="10" spans="1:16" ht="19.5" customHeight="1">
      <c r="A10" s="27" t="s">
        <v>461</v>
      </c>
      <c r="B10" s="285"/>
      <c r="C10" s="32"/>
      <c r="D10" s="32"/>
      <c r="E10" s="32"/>
      <c r="F10" s="32"/>
      <c r="G10" s="32"/>
      <c r="H10" s="32"/>
      <c r="I10" s="32"/>
      <c r="J10" s="32"/>
      <c r="K10" s="32"/>
      <c r="L10" s="34"/>
    </row>
    <row r="11" spans="1:16" ht="19.5" customHeight="1">
      <c r="A11" s="35"/>
      <c r="B11" s="32" t="s">
        <v>245</v>
      </c>
      <c r="C11" s="32"/>
      <c r="D11" s="32"/>
      <c r="E11" s="32"/>
      <c r="F11" s="28"/>
      <c r="G11" s="28"/>
      <c r="H11" s="28"/>
      <c r="I11" s="28"/>
      <c r="J11" s="28"/>
      <c r="K11" s="28"/>
      <c r="L11" s="29" t="s">
        <v>2</v>
      </c>
    </row>
    <row r="12" spans="1:16" ht="19.5" customHeight="1">
      <c r="A12" s="35"/>
      <c r="B12" s="37" t="s">
        <v>473</v>
      </c>
      <c r="C12" s="32"/>
      <c r="D12" s="32"/>
      <c r="E12" s="28"/>
      <c r="F12" s="28"/>
      <c r="G12" s="28"/>
      <c r="H12" s="28"/>
      <c r="I12" s="28"/>
      <c r="J12" s="28"/>
      <c r="K12" s="28"/>
      <c r="L12" s="29" t="s">
        <v>2</v>
      </c>
    </row>
    <row r="13" spans="1:16" ht="10.5" customHeight="1">
      <c r="A13" s="284"/>
      <c r="B13" s="30"/>
      <c r="C13" s="30"/>
      <c r="D13" s="30"/>
      <c r="E13" s="30"/>
      <c r="F13" s="30"/>
      <c r="G13" s="30"/>
      <c r="H13" s="30"/>
      <c r="I13" s="30"/>
      <c r="J13" s="30"/>
      <c r="K13" s="30"/>
      <c r="L13" s="31"/>
    </row>
    <row r="14" spans="1:16" ht="19.5" customHeight="1">
      <c r="A14" s="27" t="s">
        <v>488</v>
      </c>
      <c r="B14" s="37"/>
      <c r="C14" s="32"/>
      <c r="D14" s="32"/>
      <c r="E14" s="32"/>
      <c r="F14" s="32"/>
      <c r="G14" s="32"/>
      <c r="H14" s="32"/>
      <c r="I14" s="32"/>
      <c r="J14" s="32"/>
      <c r="K14" s="32"/>
      <c r="L14" s="34"/>
    </row>
    <row r="15" spans="1:16" ht="19.5" customHeight="1">
      <c r="A15" s="35"/>
      <c r="B15" s="32" t="s">
        <v>462</v>
      </c>
      <c r="C15" s="32"/>
      <c r="D15" s="32"/>
      <c r="E15" s="32"/>
      <c r="F15" s="28"/>
      <c r="G15" s="28"/>
      <c r="H15" s="28"/>
      <c r="I15" s="28"/>
      <c r="J15" s="28"/>
      <c r="K15" s="28"/>
      <c r="L15" s="29" t="s">
        <v>3</v>
      </c>
    </row>
    <row r="16" spans="1:16" ht="19.5" customHeight="1">
      <c r="A16" s="35"/>
      <c r="B16" s="37" t="s">
        <v>471</v>
      </c>
      <c r="C16" s="32"/>
      <c r="D16" s="32"/>
      <c r="E16" s="32"/>
      <c r="F16" s="32"/>
      <c r="G16" s="28"/>
      <c r="H16" s="28"/>
      <c r="I16" s="28"/>
      <c r="J16" s="28"/>
      <c r="K16" s="28"/>
      <c r="L16" s="29" t="s">
        <v>4</v>
      </c>
    </row>
    <row r="17" spans="1:12" ht="19.5" customHeight="1">
      <c r="A17" s="35"/>
      <c r="B17" s="37" t="s">
        <v>463</v>
      </c>
      <c r="C17" s="32"/>
      <c r="D17" s="32"/>
      <c r="E17" s="32"/>
      <c r="F17" s="32"/>
      <c r="G17" s="28"/>
      <c r="H17" s="28"/>
      <c r="I17" s="28"/>
      <c r="J17" s="28"/>
      <c r="K17" s="28"/>
      <c r="L17" s="29" t="s">
        <v>5</v>
      </c>
    </row>
    <row r="18" spans="1:12" ht="19.5" customHeight="1">
      <c r="A18" s="35"/>
      <c r="B18" s="37" t="s">
        <v>464</v>
      </c>
      <c r="C18" s="32"/>
      <c r="D18" s="32"/>
      <c r="E18" s="32"/>
      <c r="F18" s="28"/>
      <c r="G18" s="28"/>
      <c r="H18" s="28"/>
      <c r="I18" s="28"/>
      <c r="J18" s="28"/>
      <c r="K18" s="28"/>
      <c r="L18" s="29" t="s">
        <v>6</v>
      </c>
    </row>
    <row r="19" spans="1:12" ht="19.5" customHeight="1">
      <c r="A19" s="35"/>
      <c r="B19" s="286" t="s">
        <v>465</v>
      </c>
      <c r="C19" s="32"/>
      <c r="D19" s="32"/>
      <c r="E19" s="32"/>
      <c r="F19" s="32"/>
      <c r="G19" s="32"/>
      <c r="H19" s="28"/>
      <c r="I19" s="28"/>
      <c r="J19" s="28"/>
      <c r="K19" s="28"/>
      <c r="L19" s="29" t="s">
        <v>7</v>
      </c>
    </row>
    <row r="20" spans="1:12" ht="10.5" customHeight="1">
      <c r="A20" s="35"/>
      <c r="B20" s="37"/>
      <c r="C20" s="32"/>
      <c r="D20" s="32"/>
      <c r="E20" s="32"/>
      <c r="F20" s="32"/>
      <c r="G20" s="32"/>
      <c r="H20" s="32"/>
      <c r="I20" s="32"/>
      <c r="J20" s="32"/>
      <c r="K20" s="32"/>
      <c r="L20" s="29"/>
    </row>
    <row r="21" spans="1:12" ht="19.5" customHeight="1">
      <c r="A21" s="27" t="s">
        <v>487</v>
      </c>
      <c r="B21" s="284"/>
      <c r="C21" s="37"/>
      <c r="D21" s="32"/>
      <c r="E21" s="32"/>
      <c r="F21" s="32"/>
      <c r="G21" s="32"/>
      <c r="H21" s="32"/>
      <c r="I21" s="32"/>
      <c r="J21" s="32"/>
      <c r="K21" s="32"/>
      <c r="L21" s="39"/>
    </row>
    <row r="22" spans="1:12" ht="19.5" customHeight="1">
      <c r="A22" s="284"/>
      <c r="B22" s="32" t="s">
        <v>489</v>
      </c>
      <c r="C22" s="32"/>
      <c r="D22" s="32"/>
      <c r="E22" s="32"/>
      <c r="F22" s="32"/>
      <c r="G22" s="28"/>
      <c r="H22" s="28"/>
      <c r="I22" s="28"/>
      <c r="J22" s="28"/>
      <c r="K22" s="28"/>
      <c r="L22" s="29" t="s">
        <v>9</v>
      </c>
    </row>
    <row r="23" spans="1:12" ht="19.5" customHeight="1">
      <c r="A23" s="40"/>
      <c r="B23" s="32" t="s">
        <v>490</v>
      </c>
      <c r="C23" s="32"/>
      <c r="D23" s="32"/>
      <c r="E23" s="32"/>
      <c r="F23" s="32"/>
      <c r="G23" s="32"/>
      <c r="H23" s="32"/>
      <c r="I23" s="28"/>
      <c r="J23" s="28"/>
      <c r="K23" s="28"/>
      <c r="L23" s="29" t="s">
        <v>10</v>
      </c>
    </row>
    <row r="24" spans="1:12" ht="10.5" customHeight="1">
      <c r="A24" s="40"/>
      <c r="B24" s="33"/>
      <c r="C24" s="41"/>
      <c r="D24" s="33"/>
      <c r="E24" s="33"/>
      <c r="F24" s="33"/>
      <c r="G24" s="33"/>
      <c r="H24" s="33"/>
      <c r="I24" s="33"/>
      <c r="J24" s="33"/>
      <c r="K24" s="33"/>
      <c r="L24" s="29"/>
    </row>
    <row r="25" spans="1:12" ht="19.5" customHeight="1">
      <c r="A25" s="27" t="s">
        <v>283</v>
      </c>
      <c r="B25" s="284"/>
      <c r="C25" s="37"/>
      <c r="D25" s="32"/>
      <c r="E25" s="32"/>
      <c r="F25" s="32"/>
      <c r="G25" s="32"/>
      <c r="H25" s="32"/>
      <c r="I25" s="32"/>
      <c r="J25" s="32"/>
      <c r="K25" s="32"/>
      <c r="L25" s="39"/>
    </row>
    <row r="26" spans="1:12" ht="19.5" customHeight="1">
      <c r="A26" s="284"/>
      <c r="B26" s="32" t="s">
        <v>492</v>
      </c>
      <c r="C26" s="32"/>
      <c r="D26" s="32"/>
      <c r="E26" s="32"/>
      <c r="F26" s="28"/>
      <c r="G26" s="28"/>
      <c r="H26" s="28"/>
      <c r="I26" s="28"/>
      <c r="J26" s="28"/>
      <c r="K26" s="42"/>
      <c r="L26" s="29" t="s">
        <v>11</v>
      </c>
    </row>
    <row r="27" spans="1:12" ht="19.5" customHeight="1">
      <c r="A27" s="284"/>
      <c r="B27" s="32" t="s">
        <v>466</v>
      </c>
      <c r="C27" s="32"/>
      <c r="D27" s="32"/>
      <c r="E27" s="32"/>
      <c r="F27" s="32"/>
      <c r="G27" s="28"/>
      <c r="H27" s="28"/>
      <c r="I27" s="28"/>
      <c r="J27" s="28"/>
      <c r="K27" s="42"/>
      <c r="L27" s="29" t="s">
        <v>11</v>
      </c>
    </row>
    <row r="28" spans="1:12" ht="19.5" customHeight="1">
      <c r="A28" s="40"/>
      <c r="B28" s="32" t="s">
        <v>491</v>
      </c>
      <c r="C28" s="32"/>
      <c r="D28" s="32"/>
      <c r="E28" s="32"/>
      <c r="F28" s="28"/>
      <c r="G28" s="28"/>
      <c r="H28" s="42"/>
      <c r="I28" s="42"/>
      <c r="J28" s="42"/>
      <c r="K28" s="42"/>
      <c r="L28" s="29" t="s">
        <v>12</v>
      </c>
    </row>
    <row r="29" spans="1:12" ht="19.5" customHeight="1">
      <c r="A29" s="40"/>
      <c r="B29" s="32" t="s">
        <v>472</v>
      </c>
      <c r="C29" s="32"/>
      <c r="D29" s="32"/>
      <c r="E29" s="28"/>
      <c r="F29" s="42"/>
      <c r="G29" s="42"/>
      <c r="H29" s="42"/>
      <c r="I29" s="42"/>
      <c r="J29" s="42"/>
      <c r="K29" s="42"/>
      <c r="L29" s="29" t="s">
        <v>12</v>
      </c>
    </row>
    <row r="30" spans="1:12" ht="10.5" customHeight="1">
      <c r="A30" s="40"/>
      <c r="B30" s="32"/>
      <c r="C30" s="32"/>
      <c r="D30" s="32"/>
      <c r="E30" s="32"/>
      <c r="F30" s="32"/>
      <c r="G30" s="32"/>
      <c r="H30" s="32"/>
      <c r="I30" s="32"/>
      <c r="J30" s="32"/>
      <c r="K30" s="32"/>
      <c r="L30" s="29"/>
    </row>
    <row r="31" spans="1:12" ht="19.5" customHeight="1">
      <c r="A31" s="27" t="s">
        <v>479</v>
      </c>
      <c r="B31" s="32"/>
      <c r="C31" s="32"/>
      <c r="D31" s="32"/>
      <c r="E31" s="32"/>
      <c r="F31" s="32"/>
      <c r="G31" s="32"/>
      <c r="H31" s="32"/>
      <c r="I31" s="32"/>
      <c r="J31" s="32"/>
      <c r="K31" s="32"/>
      <c r="L31" s="29"/>
    </row>
    <row r="32" spans="1:12" ht="19.5" customHeight="1">
      <c r="A32" s="40"/>
      <c r="B32" s="32" t="s">
        <v>493</v>
      </c>
      <c r="C32" s="32"/>
      <c r="D32" s="32"/>
      <c r="E32" s="32"/>
      <c r="F32" s="32"/>
      <c r="G32" s="28"/>
      <c r="H32" s="28"/>
      <c r="I32" s="28"/>
      <c r="J32" s="28"/>
      <c r="K32" s="28"/>
      <c r="L32" s="29" t="s">
        <v>13</v>
      </c>
    </row>
    <row r="33" spans="1:12" ht="19.5" customHeight="1">
      <c r="A33" s="40"/>
      <c r="B33" s="32" t="s">
        <v>467</v>
      </c>
      <c r="C33" s="32"/>
      <c r="D33" s="32"/>
      <c r="E33" s="32"/>
      <c r="F33" s="32"/>
      <c r="G33" s="32"/>
      <c r="H33" s="28"/>
      <c r="I33" s="28"/>
      <c r="J33" s="28"/>
      <c r="K33" s="28"/>
      <c r="L33" s="29" t="s">
        <v>14</v>
      </c>
    </row>
    <row r="34" spans="1:12" ht="10.5" customHeight="1">
      <c r="A34" s="40"/>
      <c r="B34" s="32"/>
      <c r="C34" s="32"/>
      <c r="D34" s="32"/>
      <c r="E34" s="32"/>
      <c r="F34" s="32"/>
      <c r="G34" s="32"/>
      <c r="H34" s="32"/>
      <c r="I34" s="32"/>
      <c r="J34" s="32"/>
      <c r="K34" s="32"/>
      <c r="L34" s="29"/>
    </row>
    <row r="35" spans="1:12" ht="19.5" customHeight="1">
      <c r="A35" s="27" t="s">
        <v>468</v>
      </c>
      <c r="B35" s="33"/>
      <c r="C35" s="41"/>
      <c r="D35" s="33"/>
      <c r="E35" s="33"/>
      <c r="F35" s="33"/>
      <c r="G35" s="33"/>
      <c r="H35" s="33"/>
      <c r="I35" s="33"/>
      <c r="J35" s="33"/>
      <c r="K35" s="33"/>
      <c r="L35" s="29"/>
    </row>
    <row r="36" spans="1:12" ht="19.5" customHeight="1">
      <c r="A36" s="35"/>
      <c r="B36" s="32" t="s">
        <v>494</v>
      </c>
      <c r="C36" s="32"/>
      <c r="D36" s="32"/>
      <c r="E36" s="32"/>
      <c r="F36" s="28"/>
      <c r="G36" s="28"/>
      <c r="H36" s="28"/>
      <c r="I36" s="28"/>
      <c r="J36" s="28"/>
      <c r="K36" s="28"/>
      <c r="L36" s="29" t="s">
        <v>15</v>
      </c>
    </row>
    <row r="37" spans="1:12" ht="10.5" customHeight="1">
      <c r="A37" s="35"/>
      <c r="B37" s="32"/>
      <c r="C37" s="32"/>
      <c r="D37" s="32"/>
      <c r="E37" s="32"/>
      <c r="F37" s="32"/>
      <c r="G37" s="32"/>
      <c r="H37" s="32"/>
      <c r="I37" s="32"/>
      <c r="J37" s="32"/>
      <c r="K37" s="32"/>
      <c r="L37" s="29"/>
    </row>
    <row r="38" spans="1:12" ht="19.5" customHeight="1">
      <c r="A38" s="27" t="s">
        <v>469</v>
      </c>
      <c r="B38" s="44"/>
      <c r="C38" s="32"/>
      <c r="D38" s="32"/>
      <c r="E38" s="32"/>
      <c r="F38" s="32"/>
      <c r="G38" s="32"/>
      <c r="H38" s="32"/>
      <c r="I38" s="32"/>
      <c r="J38" s="32"/>
      <c r="K38" s="32"/>
      <c r="L38" s="48"/>
    </row>
    <row r="39" spans="1:12" ht="19.5" customHeight="1">
      <c r="A39" s="35"/>
      <c r="B39" s="32" t="s">
        <v>470</v>
      </c>
      <c r="C39" s="32"/>
      <c r="D39" s="32"/>
      <c r="E39" s="32"/>
      <c r="F39" s="32"/>
      <c r="G39" s="32"/>
      <c r="H39" s="28"/>
      <c r="I39" s="28"/>
      <c r="J39" s="28"/>
      <c r="K39" s="28"/>
      <c r="L39" s="29" t="s">
        <v>16</v>
      </c>
    </row>
    <row r="40" spans="1:12" ht="10.5" customHeight="1">
      <c r="A40" s="284"/>
      <c r="B40" s="32"/>
      <c r="C40" s="32"/>
      <c r="D40" s="32"/>
      <c r="E40" s="32"/>
      <c r="F40" s="32"/>
      <c r="G40" s="32"/>
      <c r="H40" s="32"/>
      <c r="I40" s="32"/>
      <c r="J40" s="32"/>
      <c r="K40" s="32"/>
      <c r="L40" s="29"/>
    </row>
    <row r="41" spans="1:12" ht="19.5" customHeight="1">
      <c r="A41" s="27" t="s">
        <v>221</v>
      </c>
      <c r="B41" s="32"/>
      <c r="C41" s="32"/>
      <c r="D41" s="32"/>
      <c r="E41" s="32"/>
      <c r="F41" s="32"/>
      <c r="G41" s="32"/>
      <c r="H41" s="32"/>
      <c r="I41" s="32"/>
      <c r="J41" s="32"/>
      <c r="K41" s="32"/>
      <c r="L41" s="29"/>
    </row>
    <row r="42" spans="1:12" ht="19.5" customHeight="1">
      <c r="A42" s="27" t="s">
        <v>17</v>
      </c>
      <c r="B42" s="32"/>
      <c r="C42" s="32"/>
      <c r="D42" s="32"/>
      <c r="E42" s="32"/>
      <c r="F42" s="32"/>
      <c r="G42" s="32"/>
      <c r="H42" s="32"/>
      <c r="I42" s="36"/>
      <c r="J42" s="36"/>
      <c r="K42" s="36"/>
      <c r="L42" s="29" t="s">
        <v>18</v>
      </c>
    </row>
    <row r="43" spans="1:12" ht="19.5" customHeight="1">
      <c r="A43" s="27" t="s">
        <v>495</v>
      </c>
      <c r="B43" s="32"/>
      <c r="C43" s="32"/>
      <c r="D43" s="32"/>
      <c r="E43" s="32"/>
      <c r="F43" s="28"/>
      <c r="G43" s="28"/>
      <c r="H43" s="28"/>
      <c r="I43" s="28"/>
      <c r="J43" s="28"/>
      <c r="K43" s="28"/>
      <c r="L43" s="29" t="s">
        <v>19</v>
      </c>
    </row>
    <row r="44" spans="1:12" ht="19.5" customHeight="1">
      <c r="A44" s="27" t="s">
        <v>20</v>
      </c>
      <c r="B44" s="32"/>
      <c r="C44" s="32"/>
      <c r="D44" s="32"/>
      <c r="E44" s="28"/>
      <c r="F44" s="28"/>
      <c r="G44" s="28"/>
      <c r="H44" s="28"/>
      <c r="I44" s="28"/>
      <c r="J44" s="28"/>
      <c r="K44" s="28"/>
      <c r="L44" s="29" t="s">
        <v>21</v>
      </c>
    </row>
    <row r="45" spans="1:12">
      <c r="A45" s="160"/>
      <c r="B45" s="160"/>
      <c r="C45" s="160"/>
      <c r="D45" s="160"/>
      <c r="E45" s="160"/>
      <c r="F45" s="160"/>
      <c r="G45" s="160"/>
      <c r="H45" s="160"/>
      <c r="I45" s="160"/>
      <c r="J45" s="160"/>
      <c r="K45" s="160"/>
      <c r="L45" s="160"/>
    </row>
    <row r="47" spans="1:12" ht="12">
      <c r="A47" s="14"/>
      <c r="B47" s="14"/>
      <c r="C47" s="14"/>
      <c r="D47" s="14"/>
      <c r="E47" s="14"/>
      <c r="F47" s="14"/>
      <c r="G47" s="14"/>
      <c r="H47" s="14"/>
      <c r="I47" s="14"/>
      <c r="J47" s="14"/>
      <c r="K47" s="14"/>
      <c r="L47" s="14"/>
    </row>
    <row r="48" spans="1:12" ht="12">
      <c r="A48" s="14"/>
      <c r="B48" s="14"/>
      <c r="C48" s="14"/>
      <c r="D48" s="14"/>
      <c r="E48" s="14"/>
      <c r="F48" s="14"/>
      <c r="G48" s="14"/>
      <c r="H48" s="14"/>
      <c r="I48" s="14"/>
      <c r="J48" s="14"/>
      <c r="K48" s="14"/>
      <c r="L48" s="14"/>
    </row>
    <row r="49" spans="1:12" ht="12">
      <c r="A49" s="14"/>
      <c r="B49" s="14"/>
      <c r="C49" s="14"/>
      <c r="D49" s="14"/>
      <c r="E49" s="14"/>
      <c r="F49" s="14"/>
      <c r="G49" s="14"/>
      <c r="H49" s="14"/>
      <c r="I49" s="14"/>
      <c r="J49" s="14"/>
      <c r="K49" s="14"/>
      <c r="L49" s="14"/>
    </row>
    <row r="50" spans="1:12" ht="12">
      <c r="A50" s="14"/>
      <c r="B50" s="14"/>
      <c r="C50" s="14"/>
      <c r="D50" s="14"/>
      <c r="E50" s="14"/>
      <c r="F50" s="14"/>
      <c r="G50" s="14"/>
      <c r="H50" s="14"/>
      <c r="I50" s="14"/>
      <c r="J50" s="14"/>
      <c r="K50" s="14"/>
      <c r="L50" s="14"/>
    </row>
    <row r="51" spans="1:12" ht="12">
      <c r="A51" s="14"/>
      <c r="B51" s="14"/>
      <c r="C51" s="14"/>
      <c r="D51" s="14"/>
      <c r="E51" s="14"/>
      <c r="F51" s="14"/>
      <c r="G51" s="14"/>
      <c r="H51" s="14"/>
      <c r="I51" s="14"/>
      <c r="J51" s="14"/>
      <c r="K51" s="14"/>
      <c r="L51" s="14"/>
    </row>
    <row r="52" spans="1:12" ht="12">
      <c r="A52" s="14"/>
      <c r="B52" s="14"/>
      <c r="C52" s="14"/>
      <c r="D52" s="14"/>
      <c r="E52" s="14"/>
      <c r="F52" s="14"/>
      <c r="G52" s="14"/>
      <c r="H52" s="14"/>
      <c r="I52" s="14"/>
      <c r="J52" s="14"/>
      <c r="K52" s="14"/>
      <c r="L52" s="14"/>
    </row>
    <row r="53" spans="1:12" ht="12">
      <c r="A53" s="14"/>
      <c r="B53" s="14"/>
      <c r="C53" s="14"/>
      <c r="D53" s="14"/>
      <c r="E53" s="14"/>
      <c r="F53" s="14"/>
      <c r="G53" s="14"/>
      <c r="H53" s="14"/>
      <c r="I53" s="14"/>
      <c r="J53" s="14"/>
      <c r="K53" s="14"/>
      <c r="L53" s="14"/>
    </row>
    <row r="54" spans="1:12" ht="12">
      <c r="A54" s="14"/>
      <c r="B54" s="14"/>
      <c r="C54" s="14"/>
      <c r="D54" s="14"/>
      <c r="E54" s="14"/>
      <c r="F54" s="14"/>
      <c r="G54" s="14"/>
      <c r="H54" s="14"/>
      <c r="I54" s="14"/>
      <c r="J54" s="14"/>
      <c r="K54" s="14"/>
      <c r="L54" s="14"/>
    </row>
    <row r="55" spans="1:12" ht="12">
      <c r="A55" s="14"/>
      <c r="B55" s="14"/>
      <c r="C55" s="14"/>
      <c r="D55" s="14"/>
      <c r="E55" s="14"/>
      <c r="F55" s="14"/>
      <c r="G55" s="14"/>
      <c r="H55" s="14"/>
      <c r="I55" s="14"/>
      <c r="J55" s="14"/>
      <c r="K55" s="14"/>
      <c r="L55" s="14"/>
    </row>
    <row r="56" spans="1:12" ht="12">
      <c r="A56" s="14"/>
      <c r="B56" s="14"/>
      <c r="C56" s="14"/>
      <c r="D56" s="14"/>
      <c r="E56" s="14"/>
      <c r="F56" s="14"/>
      <c r="G56" s="14"/>
      <c r="H56" s="14"/>
      <c r="I56" s="14"/>
      <c r="J56" s="14"/>
      <c r="K56" s="14"/>
      <c r="L56" s="14"/>
    </row>
  </sheetData>
  <mergeCells count="1">
    <mergeCell ref="A3:L4"/>
  </mergeCells>
  <hyperlinks>
    <hyperlink ref="L15" location="Table1!A1" display="Table1!A1" xr:uid="{EF7A307D-331A-4A98-B391-D9F2CB5EDE46}"/>
    <hyperlink ref="L16" location="Table2!A1" display="Table2!A1" xr:uid="{E6404FB7-85D2-44E2-83F2-EB5669C2CE33}"/>
    <hyperlink ref="L17" location="Table3!A1" display="Table3!A1" xr:uid="{1055BEB9-DD65-4A9F-A258-94C852444247}"/>
    <hyperlink ref="L19" location="Table4!A1" display="Table4!A1" xr:uid="{31C7E96D-1FAA-4F57-B83B-2F9F2D3CB828}"/>
    <hyperlink ref="L22" location="Table5!A1" display="Table5!A1" xr:uid="{35469B94-C409-44E7-A2E1-28A0A6F74E7D}"/>
    <hyperlink ref="L36" location="Table6!A1" display="Table6!A1" xr:uid="{77E25608-FFD3-4595-90A5-D9F3FC8CA19B}"/>
    <hyperlink ref="L23" location="Table5!A1" display="Table5!A1" xr:uid="{E03211D1-9663-4A00-A814-4753AF68170E}"/>
    <hyperlink ref="L26" location="Table5!A1" display="Table5!A1" xr:uid="{A333BB67-48E0-4C19-A204-535D64526A98}"/>
    <hyperlink ref="L28" location="Table5!A1" display="Table5!A1" xr:uid="{5D321501-6A96-4765-9594-5B1A16DA2887}"/>
    <hyperlink ref="L32" location="Table5!A1" display="Table5!A1" xr:uid="{069EA9F3-8D1E-4C06-B121-F310E280745B}"/>
    <hyperlink ref="L11" location="Table1!A1" display="Table1!A1" xr:uid="{C9FD1813-F1F4-4CDD-BF1D-7C6D0CB34064}"/>
    <hyperlink ref="L42" location="'Principles and Definitions'!A1" display="ii" xr:uid="{DC72B0F8-7BED-4535-A37F-C990FED4BF9D}"/>
    <hyperlink ref="L43" location="'Principles and Definitions'!A1" display="ii" xr:uid="{5A0D0925-BBB5-4C94-BADF-B95E1BEC5180}"/>
    <hyperlink ref="L44" location="'Principles and Definitions'!A1" display="ii" xr:uid="{BB884647-44F1-4A41-8415-1FE4771FBFE5}"/>
    <hyperlink ref="L29" location="Table5!A1" display="Table5!A1" xr:uid="{D85DFFEB-8369-4901-908E-1250AAE3ACA6}"/>
    <hyperlink ref="L33" location="Table5!A1" display="Table5!A1" xr:uid="{0DA2B7B7-5DAE-4265-9065-9297344895AE}"/>
  </hyperlinks>
  <pageMargins left="0.5803571428571429" right="0.38690476190476192" top="0.5803571428571429" bottom="0.52083333333333337" header="0.3" footer="0.3"/>
  <pageSetup orientation="portrait" r:id="rId1"/>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BED6-562D-4B0B-8226-D6E91D4875EB}">
  <sheetPr>
    <tabColor theme="4"/>
  </sheetPr>
  <dimension ref="A1:M174"/>
  <sheetViews>
    <sheetView showGridLines="0" view="pageBreakPreview" zoomScale="130" zoomScaleNormal="100" zoomScaleSheetLayoutView="130" zoomScalePageLayoutView="145" workbookViewId="0">
      <selection activeCell="B16" sqref="B16"/>
    </sheetView>
  </sheetViews>
  <sheetFormatPr defaultColWidth="9.33203125" defaultRowHeight="11.25"/>
  <cols>
    <col min="1" max="1" width="21.83203125" style="50" customWidth="1"/>
    <col min="2" max="2" width="20.83203125" style="50" customWidth="1"/>
    <col min="3" max="3" width="15.83203125" style="50" customWidth="1"/>
    <col min="4" max="4" width="17" style="50" customWidth="1"/>
    <col min="5" max="5" width="13.5" style="50" customWidth="1"/>
    <col min="6" max="6" width="13.83203125" style="50" customWidth="1"/>
    <col min="7" max="7" width="14.5" style="50" customWidth="1"/>
    <col min="8" max="8" width="9.33203125" style="50"/>
    <col min="9" max="9" width="18.6640625" style="50" customWidth="1"/>
    <col min="10" max="10" width="19.5" style="50" customWidth="1"/>
    <col min="11" max="11" width="9.33203125" style="50" customWidth="1"/>
    <col min="12" max="13" width="9.33203125" style="50"/>
    <col min="14" max="16384" width="9.33203125" style="3"/>
  </cols>
  <sheetData>
    <row r="1" spans="1:12" ht="11.25" customHeight="1">
      <c r="A1" s="383" t="s">
        <v>307</v>
      </c>
      <c r="B1" s="382"/>
      <c r="C1" s="382"/>
      <c r="D1" s="382"/>
      <c r="E1" s="382"/>
      <c r="F1" s="382"/>
      <c r="G1" s="382"/>
    </row>
    <row r="2" spans="1:12" ht="14.25" customHeight="1">
      <c r="A2" s="985" t="s">
        <v>280</v>
      </c>
      <c r="B2" s="988" t="s">
        <v>56</v>
      </c>
      <c r="C2" s="991" t="str">
        <f>"ENERGÍA PRODUCIDA "&amp;UPPER('1. Resumen'!Q4)&amp;" "&amp;'1. Resumen'!Q5</f>
        <v>ENERGÍA PRODUCIDA NOVIEMBRE 2018</v>
      </c>
      <c r="D2" s="991"/>
      <c r="E2" s="991"/>
      <c r="F2" s="991"/>
      <c r="G2" s="788" t="s">
        <v>308</v>
      </c>
      <c r="H2" s="261"/>
      <c r="I2" s="261"/>
      <c r="J2" s="261"/>
      <c r="K2" s="261"/>
    </row>
    <row r="3" spans="1:12" ht="11.25" customHeight="1">
      <c r="A3" s="986"/>
      <c r="B3" s="989"/>
      <c r="C3" s="992" t="s">
        <v>309</v>
      </c>
      <c r="D3" s="992"/>
      <c r="E3" s="992"/>
      <c r="F3" s="993" t="str">
        <f>"TOTAL 
"&amp;UPPER('1. Resumen'!Q4)</f>
        <v>TOTAL 
NOVIEMBRE</v>
      </c>
      <c r="G3" s="789" t="s">
        <v>310</v>
      </c>
      <c r="H3" s="251"/>
      <c r="I3" s="251"/>
      <c r="J3" s="251"/>
      <c r="K3" s="251"/>
      <c r="L3" s="252"/>
    </row>
    <row r="4" spans="1:12" ht="12.75" customHeight="1">
      <c r="A4" s="986"/>
      <c r="B4" s="989"/>
      <c r="C4" s="790" t="s">
        <v>234</v>
      </c>
      <c r="D4" s="790" t="s">
        <v>235</v>
      </c>
      <c r="E4" s="790" t="s">
        <v>311</v>
      </c>
      <c r="F4" s="994"/>
      <c r="G4" s="789">
        <v>2018</v>
      </c>
      <c r="H4" s="254"/>
      <c r="I4" s="253"/>
      <c r="J4" s="253"/>
      <c r="K4" s="253"/>
      <c r="L4" s="252"/>
    </row>
    <row r="5" spans="1:12" ht="11.25" customHeight="1">
      <c r="A5" s="987"/>
      <c r="B5" s="990"/>
      <c r="C5" s="791" t="s">
        <v>312</v>
      </c>
      <c r="D5" s="791" t="s">
        <v>312</v>
      </c>
      <c r="E5" s="791" t="s">
        <v>312</v>
      </c>
      <c r="F5" s="791" t="s">
        <v>312</v>
      </c>
      <c r="G5" s="792" t="s">
        <v>218</v>
      </c>
      <c r="H5" s="254"/>
      <c r="I5" s="254"/>
      <c r="J5" s="254"/>
      <c r="K5" s="254"/>
      <c r="L5" s="12"/>
    </row>
    <row r="6" spans="1:12" ht="9.75" customHeight="1">
      <c r="A6" s="670" t="s">
        <v>126</v>
      </c>
      <c r="B6" s="671" t="s">
        <v>90</v>
      </c>
      <c r="C6" s="672"/>
      <c r="D6" s="672"/>
      <c r="E6" s="672">
        <v>0</v>
      </c>
      <c r="F6" s="673">
        <v>0</v>
      </c>
      <c r="G6" s="674">
        <v>0</v>
      </c>
      <c r="H6" s="254"/>
      <c r="I6" s="851"/>
      <c r="J6" s="851"/>
      <c r="K6" s="254"/>
      <c r="L6" s="254"/>
    </row>
    <row r="7" spans="1:12" ht="9.75" customHeight="1">
      <c r="A7" s="827" t="s">
        <v>313</v>
      </c>
      <c r="B7" s="828"/>
      <c r="C7" s="829"/>
      <c r="D7" s="829"/>
      <c r="E7" s="829">
        <v>0</v>
      </c>
      <c r="F7" s="830">
        <v>0</v>
      </c>
      <c r="G7" s="831">
        <v>0</v>
      </c>
      <c r="H7" s="254"/>
      <c r="I7" s="851"/>
      <c r="J7" s="851"/>
      <c r="K7" s="254"/>
      <c r="L7" s="254"/>
    </row>
    <row r="8" spans="1:12" ht="9.75" customHeight="1">
      <c r="A8" s="670" t="s">
        <v>125</v>
      </c>
      <c r="B8" s="675" t="s">
        <v>65</v>
      </c>
      <c r="C8" s="676"/>
      <c r="D8" s="676"/>
      <c r="E8" s="676">
        <v>12408.6911175</v>
      </c>
      <c r="F8" s="677">
        <v>12408.6911175</v>
      </c>
      <c r="G8" s="678">
        <v>86744.773715000018</v>
      </c>
      <c r="H8" s="254"/>
      <c r="I8" s="851"/>
      <c r="J8" s="851"/>
      <c r="K8" s="254"/>
      <c r="L8" s="254"/>
    </row>
    <row r="9" spans="1:12" ht="9.75" customHeight="1">
      <c r="A9" s="827" t="s">
        <v>314</v>
      </c>
      <c r="B9" s="828"/>
      <c r="C9" s="829"/>
      <c r="D9" s="829"/>
      <c r="E9" s="829">
        <v>12408.6911175</v>
      </c>
      <c r="F9" s="830">
        <v>12408.6911175</v>
      </c>
      <c r="G9" s="831">
        <v>86744.773715000018</v>
      </c>
      <c r="H9" s="254"/>
      <c r="I9" s="851"/>
      <c r="J9" s="851"/>
      <c r="K9" s="254"/>
      <c r="L9" s="254"/>
    </row>
    <row r="10" spans="1:12" ht="9.75" customHeight="1">
      <c r="A10" s="670" t="s">
        <v>110</v>
      </c>
      <c r="B10" s="675" t="s">
        <v>87</v>
      </c>
      <c r="C10" s="676"/>
      <c r="D10" s="676"/>
      <c r="E10" s="676">
        <v>8245.8086724999994</v>
      </c>
      <c r="F10" s="677">
        <v>8245.8086724999994</v>
      </c>
      <c r="G10" s="678">
        <v>82917.381685</v>
      </c>
      <c r="H10" s="254"/>
      <c r="I10" s="851"/>
      <c r="J10" s="851"/>
      <c r="K10" s="254"/>
      <c r="L10" s="254"/>
    </row>
    <row r="11" spans="1:12" ht="9.75" customHeight="1">
      <c r="A11" s="827" t="s">
        <v>315</v>
      </c>
      <c r="B11" s="828"/>
      <c r="C11" s="829"/>
      <c r="D11" s="829"/>
      <c r="E11" s="829">
        <v>8245.8086724999994</v>
      </c>
      <c r="F11" s="830">
        <v>8245.8086724999994</v>
      </c>
      <c r="G11" s="831">
        <v>82917.381685</v>
      </c>
      <c r="H11" s="254"/>
      <c r="I11" s="851"/>
      <c r="J11" s="851"/>
      <c r="K11" s="254"/>
      <c r="L11" s="254"/>
    </row>
    <row r="12" spans="1:12" ht="9.75" customHeight="1">
      <c r="A12" s="679" t="s">
        <v>639</v>
      </c>
      <c r="B12" s="675" t="s">
        <v>839</v>
      </c>
      <c r="C12" s="677"/>
      <c r="D12" s="677"/>
      <c r="E12" s="677">
        <v>5123.8233375</v>
      </c>
      <c r="F12" s="677">
        <v>5123.8233375</v>
      </c>
      <c r="G12" s="678">
        <v>5512.4331425</v>
      </c>
      <c r="H12" s="254"/>
      <c r="I12" s="851"/>
      <c r="J12" s="851"/>
      <c r="K12" s="254"/>
      <c r="L12" s="254"/>
    </row>
    <row r="13" spans="1:12" ht="9.75" customHeight="1">
      <c r="A13" s="827" t="s">
        <v>646</v>
      </c>
      <c r="B13" s="828"/>
      <c r="C13" s="830"/>
      <c r="D13" s="830"/>
      <c r="E13" s="830">
        <v>5123.8233375</v>
      </c>
      <c r="F13" s="830">
        <v>5123.8233375</v>
      </c>
      <c r="G13" s="831">
        <v>5512.4331425</v>
      </c>
      <c r="H13" s="254"/>
      <c r="I13" s="851"/>
      <c r="J13" s="851"/>
      <c r="K13" s="254"/>
      <c r="L13" s="254"/>
    </row>
    <row r="14" spans="1:12" ht="9.75" customHeight="1">
      <c r="A14" s="670" t="s">
        <v>98</v>
      </c>
      <c r="B14" s="675" t="s">
        <v>316</v>
      </c>
      <c r="C14" s="676">
        <v>58158.709557499998</v>
      </c>
      <c r="D14" s="676"/>
      <c r="E14" s="676"/>
      <c r="F14" s="677">
        <v>58158.709557499998</v>
      </c>
      <c r="G14" s="678">
        <v>1071254.2274149999</v>
      </c>
      <c r="H14" s="254"/>
      <c r="I14" s="851"/>
      <c r="J14" s="851"/>
      <c r="K14" s="254"/>
      <c r="L14" s="254"/>
    </row>
    <row r="15" spans="1:12" ht="9.75" customHeight="1">
      <c r="A15" s="827" t="s">
        <v>317</v>
      </c>
      <c r="B15" s="828"/>
      <c r="C15" s="829">
        <v>58158.709557499998</v>
      </c>
      <c r="D15" s="829"/>
      <c r="E15" s="829"/>
      <c r="F15" s="830">
        <v>58158.709557499998</v>
      </c>
      <c r="G15" s="831">
        <v>1071254.2274149999</v>
      </c>
      <c r="H15" s="254"/>
      <c r="I15" s="851"/>
      <c r="J15" s="851"/>
      <c r="K15" s="254"/>
      <c r="L15" s="254"/>
    </row>
    <row r="16" spans="1:12" ht="10.5" customHeight="1">
      <c r="A16" s="679" t="s">
        <v>660</v>
      </c>
      <c r="B16" s="675" t="s">
        <v>382</v>
      </c>
      <c r="C16" s="677">
        <v>13454.654315</v>
      </c>
      <c r="D16" s="677"/>
      <c r="E16" s="677"/>
      <c r="F16" s="677">
        <v>13454.654315</v>
      </c>
      <c r="G16" s="678">
        <v>138757.49760500001</v>
      </c>
      <c r="H16" s="254"/>
      <c r="I16" s="851"/>
      <c r="J16" s="851"/>
      <c r="K16" s="254"/>
      <c r="L16" s="254"/>
    </row>
    <row r="17" spans="1:12" ht="10.5" customHeight="1">
      <c r="A17" s="827" t="s">
        <v>525</v>
      </c>
      <c r="B17" s="828"/>
      <c r="C17" s="830">
        <v>13454.654315</v>
      </c>
      <c r="D17" s="830"/>
      <c r="E17" s="830"/>
      <c r="F17" s="830">
        <v>13454.654315</v>
      </c>
      <c r="G17" s="831">
        <v>138757.49760500001</v>
      </c>
      <c r="H17" s="254"/>
      <c r="I17" s="851"/>
      <c r="J17" s="851"/>
      <c r="K17" s="254"/>
      <c r="L17" s="254"/>
    </row>
    <row r="18" spans="1:12" ht="9.75" customHeight="1">
      <c r="A18" s="679" t="s">
        <v>263</v>
      </c>
      <c r="B18" s="675" t="s">
        <v>318</v>
      </c>
      <c r="C18" s="676"/>
      <c r="D18" s="676">
        <v>406.79057499999999</v>
      </c>
      <c r="E18" s="676"/>
      <c r="F18" s="677">
        <v>406.79057499999999</v>
      </c>
      <c r="G18" s="678">
        <v>4616.1936425000004</v>
      </c>
      <c r="H18" s="254"/>
      <c r="I18" s="851"/>
      <c r="J18" s="851"/>
      <c r="K18" s="254"/>
      <c r="L18" s="254"/>
    </row>
    <row r="19" spans="1:12" ht="9.75" customHeight="1">
      <c r="A19" s="827" t="s">
        <v>319</v>
      </c>
      <c r="B19" s="828"/>
      <c r="C19" s="829"/>
      <c r="D19" s="829">
        <v>406.79057499999999</v>
      </c>
      <c r="E19" s="829"/>
      <c r="F19" s="830">
        <v>406.79057499999999</v>
      </c>
      <c r="G19" s="831">
        <v>4616.1936425000004</v>
      </c>
      <c r="H19" s="254"/>
      <c r="I19" s="851"/>
      <c r="J19" s="851"/>
      <c r="K19" s="254"/>
      <c r="L19" s="254"/>
    </row>
    <row r="20" spans="1:12" ht="9.75" customHeight="1">
      <c r="A20" s="679" t="s">
        <v>97</v>
      </c>
      <c r="B20" s="675" t="s">
        <v>320</v>
      </c>
      <c r="C20" s="676">
        <v>92782.886677500006</v>
      </c>
      <c r="D20" s="676"/>
      <c r="E20" s="676"/>
      <c r="F20" s="677">
        <v>92782.886677500006</v>
      </c>
      <c r="G20" s="678">
        <v>895840.10098250001</v>
      </c>
      <c r="H20" s="254"/>
      <c r="I20" s="851"/>
      <c r="J20" s="851"/>
      <c r="K20" s="254"/>
      <c r="L20" s="254"/>
    </row>
    <row r="21" spans="1:12" ht="9.75" customHeight="1">
      <c r="A21" s="679"/>
      <c r="B21" s="675" t="s">
        <v>321</v>
      </c>
      <c r="C21" s="676">
        <v>22494.800165000001</v>
      </c>
      <c r="D21" s="676"/>
      <c r="E21" s="676"/>
      <c r="F21" s="677">
        <v>22494.800165000001</v>
      </c>
      <c r="G21" s="678">
        <v>244851.47033499996</v>
      </c>
      <c r="H21" s="254"/>
      <c r="I21" s="851"/>
      <c r="J21" s="851"/>
      <c r="K21" s="254"/>
      <c r="L21" s="254"/>
    </row>
    <row r="22" spans="1:12" ht="9.75" customHeight="1">
      <c r="A22" s="827" t="s">
        <v>322</v>
      </c>
      <c r="B22" s="828"/>
      <c r="C22" s="829">
        <v>115277.6868425</v>
      </c>
      <c r="D22" s="829"/>
      <c r="E22" s="829"/>
      <c r="F22" s="830">
        <v>115277.6868425</v>
      </c>
      <c r="G22" s="831">
        <v>1140691.5713175</v>
      </c>
      <c r="H22" s="254"/>
      <c r="I22" s="851"/>
      <c r="J22" s="851"/>
      <c r="K22" s="254"/>
      <c r="L22" s="254"/>
    </row>
    <row r="23" spans="1:12" ht="9.75" customHeight="1">
      <c r="A23" s="679" t="s">
        <v>95</v>
      </c>
      <c r="B23" s="675" t="s">
        <v>323</v>
      </c>
      <c r="C23" s="676">
        <v>1203.1331825</v>
      </c>
      <c r="D23" s="676"/>
      <c r="E23" s="676"/>
      <c r="F23" s="677">
        <v>1203.1331825</v>
      </c>
      <c r="G23" s="678">
        <v>12744.9754225</v>
      </c>
      <c r="H23" s="254"/>
      <c r="I23" s="851"/>
      <c r="J23" s="851"/>
      <c r="K23" s="254"/>
      <c r="L23" s="254"/>
    </row>
    <row r="24" spans="1:12" ht="9.75" customHeight="1">
      <c r="A24" s="679"/>
      <c r="B24" s="675" t="s">
        <v>324</v>
      </c>
      <c r="C24" s="676">
        <v>413.90885249999997</v>
      </c>
      <c r="D24" s="676"/>
      <c r="E24" s="676"/>
      <c r="F24" s="677">
        <v>413.90885249999997</v>
      </c>
      <c r="G24" s="678">
        <v>4539.5679575000004</v>
      </c>
      <c r="H24" s="254"/>
      <c r="I24" s="851"/>
      <c r="J24" s="851"/>
      <c r="K24" s="254"/>
      <c r="L24" s="254"/>
    </row>
    <row r="25" spans="1:12" ht="9.75" customHeight="1">
      <c r="A25" s="679"/>
      <c r="B25" s="675" t="s">
        <v>325</v>
      </c>
      <c r="C25" s="676">
        <v>3240.9816824999998</v>
      </c>
      <c r="D25" s="676"/>
      <c r="E25" s="676"/>
      <c r="F25" s="677">
        <v>3240.9816824999998</v>
      </c>
      <c r="G25" s="678">
        <v>36012.995047500001</v>
      </c>
      <c r="H25" s="254"/>
      <c r="I25" s="851"/>
      <c r="J25" s="851"/>
      <c r="K25" s="254"/>
      <c r="L25" s="254"/>
    </row>
    <row r="26" spans="1:12" ht="9.75" customHeight="1">
      <c r="A26" s="679"/>
      <c r="B26" s="675" t="s">
        <v>326</v>
      </c>
      <c r="C26" s="676">
        <v>9062.1558325000005</v>
      </c>
      <c r="D26" s="676"/>
      <c r="E26" s="676"/>
      <c r="F26" s="677">
        <v>9062.1558325000005</v>
      </c>
      <c r="G26" s="678">
        <v>99577.775504999983</v>
      </c>
      <c r="H26" s="254"/>
      <c r="I26" s="851"/>
      <c r="J26" s="851"/>
      <c r="K26" s="254"/>
      <c r="L26" s="254"/>
    </row>
    <row r="27" spans="1:12" ht="9.75" customHeight="1">
      <c r="A27" s="679"/>
      <c r="B27" s="675" t="s">
        <v>327</v>
      </c>
      <c r="C27" s="676">
        <v>55793.440137500002</v>
      </c>
      <c r="D27" s="676"/>
      <c r="E27" s="676"/>
      <c r="F27" s="677">
        <v>55793.440137500002</v>
      </c>
      <c r="G27" s="678">
        <v>664253.27615499997</v>
      </c>
      <c r="H27" s="254"/>
      <c r="I27" s="851"/>
      <c r="J27" s="851"/>
      <c r="K27" s="254"/>
      <c r="L27" s="254"/>
    </row>
    <row r="28" spans="1:12" ht="9.75" customHeight="1">
      <c r="A28" s="679"/>
      <c r="B28" s="675" t="s">
        <v>328</v>
      </c>
      <c r="C28" s="676">
        <v>4922.7156175</v>
      </c>
      <c r="D28" s="676"/>
      <c r="E28" s="676"/>
      <c r="F28" s="677">
        <v>4922.7156175</v>
      </c>
      <c r="G28" s="678">
        <v>60167.687155</v>
      </c>
      <c r="H28" s="254"/>
      <c r="I28" s="851"/>
      <c r="J28" s="851"/>
      <c r="K28" s="254"/>
      <c r="L28" s="254"/>
    </row>
    <row r="29" spans="1:12" ht="9.75" customHeight="1">
      <c r="A29" s="679"/>
      <c r="B29" s="675" t="s">
        <v>329</v>
      </c>
      <c r="C29" s="676"/>
      <c r="D29" s="676">
        <v>1.2736725</v>
      </c>
      <c r="E29" s="676"/>
      <c r="F29" s="677">
        <v>1.2736725</v>
      </c>
      <c r="G29" s="678">
        <v>824.85228500000005</v>
      </c>
      <c r="H29" s="254"/>
      <c r="I29" s="851"/>
      <c r="J29" s="851"/>
      <c r="K29" s="254"/>
      <c r="L29" s="254"/>
    </row>
    <row r="30" spans="1:12" ht="9.75" customHeight="1">
      <c r="A30" s="679"/>
      <c r="B30" s="675" t="s">
        <v>330</v>
      </c>
      <c r="C30" s="676"/>
      <c r="D30" s="676">
        <v>20.838455</v>
      </c>
      <c r="E30" s="676"/>
      <c r="F30" s="677">
        <v>20.838455</v>
      </c>
      <c r="G30" s="678">
        <v>550.36818749999998</v>
      </c>
      <c r="H30" s="254"/>
      <c r="I30" s="851"/>
      <c r="J30" s="851"/>
      <c r="K30" s="254"/>
      <c r="L30" s="254"/>
    </row>
    <row r="31" spans="1:12" ht="9.75" customHeight="1">
      <c r="A31" s="679"/>
      <c r="B31" s="675" t="s">
        <v>331</v>
      </c>
      <c r="C31" s="676"/>
      <c r="D31" s="676">
        <v>8301.7956950000007</v>
      </c>
      <c r="E31" s="676"/>
      <c r="F31" s="677">
        <v>8301.7956950000007</v>
      </c>
      <c r="G31" s="678">
        <v>71831.54455749999</v>
      </c>
      <c r="H31" s="254"/>
      <c r="I31" s="851"/>
      <c r="J31" s="851"/>
      <c r="K31" s="254"/>
      <c r="L31" s="254"/>
    </row>
    <row r="32" spans="1:12" ht="9.75" customHeight="1">
      <c r="A32" s="827" t="s">
        <v>332</v>
      </c>
      <c r="B32" s="828"/>
      <c r="C32" s="829">
        <v>74636.335305000001</v>
      </c>
      <c r="D32" s="829">
        <v>8323.9078225000012</v>
      </c>
      <c r="E32" s="829"/>
      <c r="F32" s="830">
        <v>82960.243127499998</v>
      </c>
      <c r="G32" s="831">
        <v>950503.0422725</v>
      </c>
      <c r="H32" s="254"/>
      <c r="I32" s="851"/>
      <c r="J32" s="851"/>
      <c r="K32" s="254"/>
      <c r="L32" s="254"/>
    </row>
    <row r="33" spans="1:12" ht="9.75" customHeight="1">
      <c r="A33" s="679" t="s">
        <v>118</v>
      </c>
      <c r="B33" s="675" t="s">
        <v>72</v>
      </c>
      <c r="C33" s="676"/>
      <c r="D33" s="676"/>
      <c r="E33" s="676">
        <v>2034.65</v>
      </c>
      <c r="F33" s="677">
        <v>2034.65</v>
      </c>
      <c r="G33" s="678">
        <v>29377.811987499997</v>
      </c>
      <c r="H33" s="254"/>
      <c r="I33" s="851"/>
      <c r="J33" s="851"/>
      <c r="K33" s="254"/>
      <c r="L33" s="254"/>
    </row>
    <row r="34" spans="1:12" ht="9.75" customHeight="1">
      <c r="A34" s="827" t="s">
        <v>333</v>
      </c>
      <c r="B34" s="828"/>
      <c r="C34" s="829"/>
      <c r="D34" s="829"/>
      <c r="E34" s="829">
        <v>2034.65</v>
      </c>
      <c r="F34" s="830">
        <v>2034.65</v>
      </c>
      <c r="G34" s="831">
        <v>29377.811987499997</v>
      </c>
      <c r="H34" s="254"/>
      <c r="I34" s="851"/>
      <c r="J34" s="851"/>
      <c r="K34" s="254"/>
      <c r="L34" s="254"/>
    </row>
    <row r="35" spans="1:12" ht="9.75" customHeight="1">
      <c r="A35" s="679" t="s">
        <v>96</v>
      </c>
      <c r="B35" s="675" t="s">
        <v>334</v>
      </c>
      <c r="C35" s="676">
        <v>113688.5969625</v>
      </c>
      <c r="D35" s="676"/>
      <c r="E35" s="676"/>
      <c r="F35" s="677">
        <v>113688.5969625</v>
      </c>
      <c r="G35" s="678">
        <v>1166989.44004</v>
      </c>
      <c r="H35" s="254"/>
      <c r="I35" s="851"/>
      <c r="J35" s="851"/>
      <c r="K35" s="254"/>
      <c r="L35" s="254"/>
    </row>
    <row r="36" spans="1:12" ht="9.75" customHeight="1">
      <c r="A36" s="827" t="s">
        <v>335</v>
      </c>
      <c r="B36" s="828"/>
      <c r="C36" s="829">
        <v>113688.5969625</v>
      </c>
      <c r="D36" s="829"/>
      <c r="E36" s="829"/>
      <c r="F36" s="830">
        <v>113688.5969625</v>
      </c>
      <c r="G36" s="831">
        <v>1166989.44004</v>
      </c>
      <c r="H36" s="254"/>
      <c r="I36" s="851"/>
      <c r="J36" s="851"/>
      <c r="K36" s="254"/>
      <c r="L36" s="254"/>
    </row>
    <row r="37" spans="1:12" ht="9.75" customHeight="1">
      <c r="A37" s="679" t="s">
        <v>105</v>
      </c>
      <c r="B37" s="675" t="s">
        <v>336</v>
      </c>
      <c r="C37" s="676">
        <v>5430.0689999999995</v>
      </c>
      <c r="D37" s="676"/>
      <c r="E37" s="676"/>
      <c r="F37" s="677">
        <v>5430.0689999999995</v>
      </c>
      <c r="G37" s="678">
        <v>60684.544982500003</v>
      </c>
      <c r="H37" s="254"/>
      <c r="I37" s="851"/>
      <c r="J37" s="851"/>
      <c r="K37" s="254"/>
      <c r="L37" s="254"/>
    </row>
    <row r="38" spans="1:12" ht="9.75" customHeight="1">
      <c r="A38" s="679"/>
      <c r="B38" s="675" t="s">
        <v>337</v>
      </c>
      <c r="C38" s="676">
        <v>3543.2220000000002</v>
      </c>
      <c r="D38" s="676"/>
      <c r="E38" s="676"/>
      <c r="F38" s="677">
        <v>3543.2220000000002</v>
      </c>
      <c r="G38" s="678">
        <v>41188.760569999999</v>
      </c>
      <c r="H38" s="254"/>
      <c r="I38" s="851"/>
      <c r="J38" s="851"/>
      <c r="K38" s="254"/>
      <c r="L38" s="254"/>
    </row>
    <row r="39" spans="1:12" ht="9.75" customHeight="1">
      <c r="A39" s="679"/>
      <c r="B39" s="675" t="s">
        <v>338</v>
      </c>
      <c r="C39" s="676"/>
      <c r="D39" s="676">
        <v>13016.020247500001</v>
      </c>
      <c r="E39" s="676"/>
      <c r="F39" s="677">
        <v>13016.020247500001</v>
      </c>
      <c r="G39" s="678">
        <v>134248.69380000001</v>
      </c>
      <c r="H39" s="254"/>
      <c r="I39" s="851"/>
      <c r="J39" s="851"/>
      <c r="K39" s="254"/>
      <c r="L39" s="254"/>
    </row>
    <row r="40" spans="1:12" ht="9.75" customHeight="1">
      <c r="A40" s="827" t="s">
        <v>339</v>
      </c>
      <c r="B40" s="828"/>
      <c r="C40" s="829">
        <v>8973.2909999999993</v>
      </c>
      <c r="D40" s="829">
        <v>13016.020247500001</v>
      </c>
      <c r="E40" s="829"/>
      <c r="F40" s="830">
        <v>21989.311247500002</v>
      </c>
      <c r="G40" s="831">
        <v>236121.99935250002</v>
      </c>
      <c r="H40" s="254"/>
      <c r="I40" s="851"/>
      <c r="J40" s="851"/>
      <c r="K40" s="254"/>
      <c r="L40" s="254"/>
    </row>
    <row r="41" spans="1:12" ht="9.75" customHeight="1">
      <c r="A41" s="679" t="s">
        <v>123</v>
      </c>
      <c r="B41" s="675" t="s">
        <v>77</v>
      </c>
      <c r="C41" s="676"/>
      <c r="D41" s="676"/>
      <c r="E41" s="676">
        <v>197.96261749999999</v>
      </c>
      <c r="F41" s="677">
        <v>197.96261749999999</v>
      </c>
      <c r="G41" s="678">
        <v>2210.6313074999998</v>
      </c>
      <c r="H41" s="254"/>
      <c r="I41" s="851"/>
      <c r="J41" s="851"/>
      <c r="K41" s="254"/>
      <c r="L41" s="254"/>
    </row>
    <row r="42" spans="1:12" ht="9.75" customHeight="1">
      <c r="A42" s="827" t="s">
        <v>340</v>
      </c>
      <c r="B42" s="828"/>
      <c r="C42" s="829"/>
      <c r="D42" s="829"/>
      <c r="E42" s="829">
        <v>197.96261749999999</v>
      </c>
      <c r="F42" s="830">
        <v>197.96261749999999</v>
      </c>
      <c r="G42" s="831">
        <v>2210.6313074999998</v>
      </c>
      <c r="H42" s="254"/>
      <c r="I42" s="851"/>
      <c r="J42" s="851"/>
      <c r="K42" s="254"/>
      <c r="L42" s="254"/>
    </row>
    <row r="43" spans="1:12" ht="9.75" customHeight="1">
      <c r="A43" s="679" t="s">
        <v>119</v>
      </c>
      <c r="B43" s="675" t="s">
        <v>75</v>
      </c>
      <c r="C43" s="676"/>
      <c r="D43" s="676"/>
      <c r="E43" s="676">
        <v>2323.90643</v>
      </c>
      <c r="F43" s="677">
        <v>2323.90643</v>
      </c>
      <c r="G43" s="678">
        <v>23020.852009999999</v>
      </c>
      <c r="H43" s="254"/>
      <c r="I43" s="851"/>
      <c r="J43" s="851"/>
      <c r="K43" s="254"/>
      <c r="L43" s="254"/>
    </row>
    <row r="44" spans="1:12" ht="9.75" customHeight="1">
      <c r="A44" s="827" t="s">
        <v>341</v>
      </c>
      <c r="B44" s="828"/>
      <c r="C44" s="829"/>
      <c r="D44" s="829"/>
      <c r="E44" s="829">
        <v>2323.90643</v>
      </c>
      <c r="F44" s="830">
        <v>2323.90643</v>
      </c>
      <c r="G44" s="831">
        <v>23020.852009999999</v>
      </c>
      <c r="H44" s="254"/>
      <c r="I44" s="851"/>
      <c r="J44" s="851"/>
      <c r="K44" s="254"/>
      <c r="L44" s="254"/>
    </row>
    <row r="45" spans="1:12" ht="9.75" customHeight="1">
      <c r="A45" s="679" t="s">
        <v>93</v>
      </c>
      <c r="B45" s="675" t="s">
        <v>342</v>
      </c>
      <c r="C45" s="676">
        <v>459621.07499999995</v>
      </c>
      <c r="D45" s="676"/>
      <c r="E45" s="676"/>
      <c r="F45" s="677">
        <v>459621.07499999995</v>
      </c>
      <c r="G45" s="678">
        <v>4828598.002799999</v>
      </c>
      <c r="H45" s="254"/>
      <c r="I45" s="851"/>
      <c r="J45" s="851"/>
      <c r="K45" s="254"/>
      <c r="L45" s="254"/>
    </row>
    <row r="46" spans="1:12" ht="9.75" customHeight="1">
      <c r="A46" s="679"/>
      <c r="B46" s="675" t="s">
        <v>343</v>
      </c>
      <c r="C46" s="676">
        <v>143487.67488000001</v>
      </c>
      <c r="D46" s="676"/>
      <c r="E46" s="676"/>
      <c r="F46" s="677">
        <v>143487.67488000001</v>
      </c>
      <c r="G46" s="678">
        <v>1522086.88656</v>
      </c>
      <c r="H46" s="254"/>
      <c r="I46" s="851"/>
      <c r="J46" s="851"/>
      <c r="K46" s="254"/>
      <c r="L46" s="254"/>
    </row>
    <row r="47" spans="1:12" ht="9.75" customHeight="1">
      <c r="A47" s="679"/>
      <c r="B47" s="675" t="s">
        <v>344</v>
      </c>
      <c r="C47" s="676"/>
      <c r="D47" s="676">
        <v>197.770205</v>
      </c>
      <c r="E47" s="676"/>
      <c r="F47" s="677">
        <v>197.770205</v>
      </c>
      <c r="G47" s="678">
        <v>2657.1829250000001</v>
      </c>
      <c r="H47" s="254"/>
      <c r="I47" s="851"/>
      <c r="J47" s="851"/>
      <c r="K47" s="254"/>
      <c r="L47" s="254"/>
    </row>
    <row r="48" spans="1:12" ht="9.75" customHeight="1">
      <c r="A48" s="827" t="s">
        <v>345</v>
      </c>
      <c r="B48" s="828"/>
      <c r="C48" s="829">
        <v>603108.74988000002</v>
      </c>
      <c r="D48" s="829">
        <v>197.770205</v>
      </c>
      <c r="E48" s="829"/>
      <c r="F48" s="830">
        <v>603306.52008499997</v>
      </c>
      <c r="G48" s="831">
        <v>6353342.0722849993</v>
      </c>
      <c r="H48" s="254"/>
      <c r="I48" s="851"/>
      <c r="J48" s="851"/>
      <c r="K48" s="254"/>
      <c r="L48" s="254"/>
    </row>
    <row r="49" spans="1:12" ht="9.75" customHeight="1">
      <c r="A49" s="679" t="s">
        <v>264</v>
      </c>
      <c r="B49" s="675" t="s">
        <v>346</v>
      </c>
      <c r="C49" s="676">
        <v>264149.09045249998</v>
      </c>
      <c r="D49" s="676"/>
      <c r="E49" s="676"/>
      <c r="F49" s="677">
        <v>264149.09045249998</v>
      </c>
      <c r="G49" s="678">
        <v>2190070.3489199998</v>
      </c>
      <c r="H49" s="254"/>
      <c r="I49" s="851"/>
      <c r="J49" s="851"/>
      <c r="K49" s="254"/>
      <c r="L49" s="254"/>
    </row>
    <row r="50" spans="1:12" ht="9.75" customHeight="1">
      <c r="A50" s="679"/>
      <c r="B50" s="675" t="s">
        <v>347</v>
      </c>
      <c r="C50" s="676">
        <v>3883.3752249999998</v>
      </c>
      <c r="D50" s="676"/>
      <c r="E50" s="676"/>
      <c r="F50" s="677">
        <v>3883.3752249999998</v>
      </c>
      <c r="G50" s="678">
        <v>33060.149584999999</v>
      </c>
      <c r="H50" s="254"/>
      <c r="I50" s="851"/>
      <c r="J50" s="851"/>
      <c r="K50" s="254"/>
      <c r="L50" s="254"/>
    </row>
    <row r="51" spans="1:12" ht="9.75" customHeight="1">
      <c r="A51" s="827" t="s">
        <v>348</v>
      </c>
      <c r="B51" s="828"/>
      <c r="C51" s="829">
        <v>268032.4656775</v>
      </c>
      <c r="D51" s="829"/>
      <c r="E51" s="829"/>
      <c r="F51" s="830">
        <v>268032.4656775</v>
      </c>
      <c r="G51" s="831">
        <v>2223130.4985049996</v>
      </c>
      <c r="H51" s="254"/>
      <c r="I51" s="851"/>
      <c r="J51" s="851"/>
      <c r="K51" s="254"/>
      <c r="L51" s="254"/>
    </row>
    <row r="52" spans="1:12" ht="9.75" customHeight="1">
      <c r="A52" s="679" t="s">
        <v>265</v>
      </c>
      <c r="B52" s="675" t="s">
        <v>349</v>
      </c>
      <c r="C52" s="676">
        <v>30100.182247500001</v>
      </c>
      <c r="D52" s="676"/>
      <c r="E52" s="676"/>
      <c r="F52" s="677">
        <v>30100.182247500001</v>
      </c>
      <c r="G52" s="678">
        <v>360054.00413249998</v>
      </c>
      <c r="H52" s="254"/>
      <c r="I52" s="851"/>
      <c r="J52" s="851"/>
      <c r="K52" s="254"/>
      <c r="L52" s="254"/>
    </row>
    <row r="53" spans="1:12" ht="9.75" customHeight="1">
      <c r="A53" s="827" t="s">
        <v>350</v>
      </c>
      <c r="B53" s="828"/>
      <c r="C53" s="829">
        <v>30100.182247500001</v>
      </c>
      <c r="D53" s="829"/>
      <c r="E53" s="829"/>
      <c r="F53" s="830">
        <v>30100.182247500001</v>
      </c>
      <c r="G53" s="831">
        <v>360054.00413249998</v>
      </c>
      <c r="H53" s="132"/>
      <c r="I53" s="703"/>
      <c r="J53" s="851"/>
      <c r="K53" s="254"/>
      <c r="L53" s="254"/>
    </row>
    <row r="54" spans="1:12" ht="9.75" customHeight="1">
      <c r="A54" s="679" t="s">
        <v>266</v>
      </c>
      <c r="B54" s="675" t="s">
        <v>62</v>
      </c>
      <c r="C54" s="676"/>
      <c r="D54" s="676"/>
      <c r="E54" s="676">
        <v>11438.6245125</v>
      </c>
      <c r="F54" s="677">
        <v>11438.6245125</v>
      </c>
      <c r="G54" s="678">
        <v>95656.085770000005</v>
      </c>
      <c r="H54" s="132"/>
      <c r="I54" s="703"/>
      <c r="J54" s="851"/>
      <c r="K54" s="254"/>
      <c r="L54" s="254"/>
    </row>
    <row r="55" spans="1:12" ht="9.75" customHeight="1">
      <c r="A55" s="679"/>
      <c r="B55" s="675" t="s">
        <v>59</v>
      </c>
      <c r="C55" s="676"/>
      <c r="D55" s="676"/>
      <c r="E55" s="676">
        <v>13864.6497525</v>
      </c>
      <c r="F55" s="677">
        <v>13864.6497525</v>
      </c>
      <c r="G55" s="678">
        <v>121002.45841750001</v>
      </c>
      <c r="H55" s="132"/>
      <c r="I55" s="703"/>
      <c r="J55" s="851"/>
      <c r="K55" s="254"/>
      <c r="L55" s="254"/>
    </row>
    <row r="56" spans="1:12" ht="9.75" customHeight="1">
      <c r="A56" s="827" t="s">
        <v>351</v>
      </c>
      <c r="B56" s="828"/>
      <c r="C56" s="829"/>
      <c r="D56" s="829"/>
      <c r="E56" s="829">
        <v>25303.274265</v>
      </c>
      <c r="F56" s="830">
        <v>25303.274265</v>
      </c>
      <c r="G56" s="831">
        <v>216658.54418750003</v>
      </c>
      <c r="H56" s="132"/>
      <c r="I56" s="703"/>
      <c r="J56" s="851"/>
      <c r="K56" s="254"/>
      <c r="L56" s="254"/>
    </row>
    <row r="57" spans="1:12" ht="9.75" customHeight="1">
      <c r="A57" s="679" t="s">
        <v>92</v>
      </c>
      <c r="B57" s="675" t="s">
        <v>352</v>
      </c>
      <c r="C57" s="676">
        <v>19722.45422</v>
      </c>
      <c r="D57" s="676"/>
      <c r="E57" s="676"/>
      <c r="F57" s="677">
        <v>19722.45422</v>
      </c>
      <c r="G57" s="678">
        <v>206662.38285499997</v>
      </c>
      <c r="H57" s="132"/>
      <c r="I57" s="703"/>
      <c r="J57" s="851"/>
      <c r="K57" s="254"/>
      <c r="L57" s="254"/>
    </row>
    <row r="58" spans="1:12" ht="9.75" customHeight="1">
      <c r="A58" s="679"/>
      <c r="B58" s="675" t="s">
        <v>353</v>
      </c>
      <c r="C58" s="676">
        <v>89790.338394999999</v>
      </c>
      <c r="D58" s="676"/>
      <c r="E58" s="676"/>
      <c r="F58" s="677">
        <v>89790.338394999999</v>
      </c>
      <c r="G58" s="678">
        <v>1055204.3523525</v>
      </c>
      <c r="H58" s="255"/>
      <c r="I58" s="851"/>
      <c r="J58" s="851"/>
      <c r="K58" s="254"/>
      <c r="L58" s="254"/>
    </row>
    <row r="59" spans="1:12" ht="9.75" customHeight="1">
      <c r="A59" s="679"/>
      <c r="B59" s="675" t="s">
        <v>354</v>
      </c>
      <c r="C59" s="676">
        <v>58966.493367500007</v>
      </c>
      <c r="D59" s="676"/>
      <c r="E59" s="676"/>
      <c r="F59" s="677">
        <v>58966.493367500007</v>
      </c>
      <c r="G59" s="678">
        <v>806192.96536500007</v>
      </c>
      <c r="H59" s="255"/>
      <c r="I59" s="851"/>
      <c r="J59" s="851"/>
      <c r="K59" s="254"/>
      <c r="L59" s="254"/>
    </row>
    <row r="60" spans="1:12" ht="9.75" customHeight="1">
      <c r="A60" s="679"/>
      <c r="B60" s="675" t="s">
        <v>355</v>
      </c>
      <c r="C60" s="676">
        <v>31019.071134999998</v>
      </c>
      <c r="D60" s="676"/>
      <c r="E60" s="676"/>
      <c r="F60" s="677">
        <v>31019.071134999998</v>
      </c>
      <c r="G60" s="678">
        <v>369846.08565499994</v>
      </c>
      <c r="H60" s="255"/>
      <c r="I60" s="851"/>
      <c r="J60" s="851"/>
      <c r="K60" s="254"/>
      <c r="L60" s="254"/>
    </row>
    <row r="61" spans="1:12" ht="9.75" customHeight="1">
      <c r="A61" s="679"/>
      <c r="B61" s="675" t="s">
        <v>356</v>
      </c>
      <c r="C61" s="676"/>
      <c r="D61" s="676">
        <v>2317.8529724999999</v>
      </c>
      <c r="E61" s="676"/>
      <c r="F61" s="677">
        <v>2317.8529724999999</v>
      </c>
      <c r="G61" s="678">
        <v>63576.770702499998</v>
      </c>
      <c r="H61" s="255"/>
      <c r="I61" s="851"/>
      <c r="J61" s="851"/>
      <c r="K61" s="254"/>
      <c r="L61" s="254"/>
    </row>
    <row r="62" spans="1:12" ht="9.75" customHeight="1">
      <c r="A62" s="679"/>
      <c r="B62" s="675" t="s">
        <v>357</v>
      </c>
      <c r="C62" s="676"/>
      <c r="D62" s="676">
        <v>11100.26937</v>
      </c>
      <c r="E62" s="676"/>
      <c r="F62" s="677">
        <v>11100.26937</v>
      </c>
      <c r="G62" s="678">
        <v>526417.22884749994</v>
      </c>
      <c r="H62" s="255"/>
      <c r="I62" s="851"/>
      <c r="J62" s="851"/>
      <c r="K62" s="254"/>
      <c r="L62" s="254"/>
    </row>
    <row r="63" spans="1:12" ht="9.75" customHeight="1">
      <c r="A63" s="679"/>
      <c r="B63" s="675" t="s">
        <v>358</v>
      </c>
      <c r="C63" s="676"/>
      <c r="D63" s="676">
        <v>263269.271205</v>
      </c>
      <c r="E63" s="676"/>
      <c r="F63" s="677">
        <v>263269.271205</v>
      </c>
      <c r="G63" s="678">
        <v>2794597.5306124999</v>
      </c>
      <c r="H63" s="255"/>
      <c r="I63" s="851"/>
      <c r="J63" s="851"/>
      <c r="K63" s="254"/>
      <c r="L63" s="254"/>
    </row>
    <row r="64" spans="1:12" ht="9.75" customHeight="1">
      <c r="A64" s="679"/>
      <c r="B64" s="675" t="s">
        <v>643</v>
      </c>
      <c r="C64" s="676"/>
      <c r="D64" s="676"/>
      <c r="E64" s="676">
        <v>362.62598250000002</v>
      </c>
      <c r="F64" s="677">
        <v>362.62598250000002</v>
      </c>
      <c r="G64" s="678">
        <v>1580.3876</v>
      </c>
      <c r="I64" s="680"/>
      <c r="J64" s="851"/>
      <c r="K64" s="254"/>
      <c r="L64" s="254"/>
    </row>
    <row r="65" spans="1:12" ht="9.75" customHeight="1">
      <c r="A65" s="827" t="s">
        <v>359</v>
      </c>
      <c r="B65" s="828"/>
      <c r="C65" s="829">
        <v>199498.35711750001</v>
      </c>
      <c r="D65" s="829">
        <v>276687.39354750002</v>
      </c>
      <c r="E65" s="829">
        <v>362.62598250000002</v>
      </c>
      <c r="F65" s="830">
        <v>476548.37664749997</v>
      </c>
      <c r="G65" s="831">
        <v>5824077.7039900003</v>
      </c>
      <c r="I65" s="680"/>
      <c r="J65" s="851"/>
      <c r="K65" s="254"/>
      <c r="L65" s="254"/>
    </row>
    <row r="66" spans="1:12" ht="9.75" customHeight="1">
      <c r="A66" s="670" t="s">
        <v>100</v>
      </c>
      <c r="B66" s="671" t="s">
        <v>360</v>
      </c>
      <c r="C66" s="672"/>
      <c r="D66" s="672">
        <v>0</v>
      </c>
      <c r="E66" s="672"/>
      <c r="F66" s="673">
        <v>0</v>
      </c>
      <c r="G66" s="674">
        <v>133006.81779499998</v>
      </c>
      <c r="I66" s="680"/>
      <c r="J66" s="851"/>
      <c r="K66" s="254"/>
      <c r="L66" s="254"/>
    </row>
    <row r="67" spans="1:12" ht="9.75" customHeight="1">
      <c r="A67" s="679"/>
      <c r="B67" s="675" t="s">
        <v>361</v>
      </c>
      <c r="C67" s="676"/>
      <c r="D67" s="676">
        <v>54903.982900000003</v>
      </c>
      <c r="E67" s="676"/>
      <c r="F67" s="677">
        <v>54903.982900000003</v>
      </c>
      <c r="G67" s="678">
        <v>287795.14529249998</v>
      </c>
      <c r="I67" s="680"/>
      <c r="J67" s="851"/>
      <c r="K67" s="254"/>
      <c r="L67" s="254"/>
    </row>
    <row r="68" spans="1:12" ht="9.75" customHeight="1">
      <c r="A68" s="685"/>
      <c r="B68" s="675" t="s">
        <v>362</v>
      </c>
      <c r="C68" s="676"/>
      <c r="D68" s="676">
        <v>3809.2012650000001</v>
      </c>
      <c r="E68" s="676"/>
      <c r="F68" s="677">
        <v>3809.2012650000001</v>
      </c>
      <c r="G68" s="678">
        <v>124976.01849249999</v>
      </c>
      <c r="I68" s="680"/>
      <c r="J68" s="851"/>
      <c r="K68" s="254"/>
      <c r="L68" s="254"/>
    </row>
    <row r="69" spans="1:12" ht="9.75" customHeight="1">
      <c r="A69" s="827" t="s">
        <v>363</v>
      </c>
      <c r="B69" s="828"/>
      <c r="C69" s="829"/>
      <c r="D69" s="829">
        <v>58713.184165000006</v>
      </c>
      <c r="E69" s="829"/>
      <c r="F69" s="830">
        <v>58713.184165000006</v>
      </c>
      <c r="G69" s="831">
        <v>545777.98157999991</v>
      </c>
      <c r="I69" s="680"/>
      <c r="J69" s="851"/>
      <c r="K69" s="254"/>
      <c r="L69" s="254"/>
    </row>
    <row r="70" spans="1:12" ht="9.75" customHeight="1">
      <c r="A70" s="685" t="s">
        <v>102</v>
      </c>
      <c r="B70" s="682" t="s">
        <v>644</v>
      </c>
      <c r="C70" s="683"/>
      <c r="D70" s="683"/>
      <c r="E70" s="683">
        <v>42953.137032500003</v>
      </c>
      <c r="F70" s="682">
        <v>42953.137032500003</v>
      </c>
      <c r="G70" s="684">
        <v>380813.57055000012</v>
      </c>
      <c r="I70" s="680"/>
      <c r="J70" s="851"/>
      <c r="K70" s="254"/>
      <c r="L70" s="254"/>
    </row>
    <row r="71" spans="1:12" ht="9.75" customHeight="1">
      <c r="A71" s="685"/>
      <c r="B71" s="682" t="s">
        <v>645</v>
      </c>
      <c r="C71" s="683"/>
      <c r="D71" s="683"/>
      <c r="E71" s="683">
        <v>51150.695274999998</v>
      </c>
      <c r="F71" s="682">
        <v>51150.695274999998</v>
      </c>
      <c r="G71" s="684">
        <v>424010.43773749995</v>
      </c>
      <c r="I71" s="680"/>
      <c r="J71" s="851"/>
      <c r="K71" s="254"/>
      <c r="L71" s="254"/>
    </row>
    <row r="72" spans="1:12" ht="9.75" customHeight="1">
      <c r="A72" s="827" t="s">
        <v>364</v>
      </c>
      <c r="B72" s="828"/>
      <c r="C72" s="829"/>
      <c r="D72" s="829"/>
      <c r="E72" s="829">
        <v>94103.832307500008</v>
      </c>
      <c r="F72" s="830">
        <v>94103.832307500008</v>
      </c>
      <c r="G72" s="831">
        <v>804824.00828750012</v>
      </c>
      <c r="I72" s="680"/>
      <c r="J72" s="851"/>
      <c r="K72" s="254"/>
      <c r="L72" s="254"/>
    </row>
    <row r="73" spans="1:12" ht="9.75" customHeight="1">
      <c r="A73" s="685" t="s">
        <v>101</v>
      </c>
      <c r="B73" s="682" t="s">
        <v>80</v>
      </c>
      <c r="C73" s="683"/>
      <c r="D73" s="683"/>
      <c r="E73" s="683">
        <v>26327.749629999998</v>
      </c>
      <c r="F73" s="682">
        <v>26327.749629999998</v>
      </c>
      <c r="G73" s="684">
        <v>258165.39109250001</v>
      </c>
      <c r="I73" s="680"/>
      <c r="J73" s="851"/>
      <c r="K73" s="254"/>
      <c r="L73" s="254"/>
    </row>
    <row r="74" spans="1:12" ht="9.75" customHeight="1">
      <c r="A74" s="685"/>
      <c r="B74" s="682" t="s">
        <v>82</v>
      </c>
      <c r="C74" s="683"/>
      <c r="D74" s="683"/>
      <c r="E74" s="683">
        <v>12858.4968625</v>
      </c>
      <c r="F74" s="682">
        <v>12858.4968625</v>
      </c>
      <c r="G74" s="684">
        <v>111901.04128749999</v>
      </c>
      <c r="I74" s="680"/>
      <c r="J74" s="851"/>
      <c r="K74" s="254"/>
      <c r="L74" s="254"/>
    </row>
    <row r="75" spans="1:12" ht="9.75" customHeight="1">
      <c r="A75" s="827" t="s">
        <v>365</v>
      </c>
      <c r="B75" s="828"/>
      <c r="C75" s="829"/>
      <c r="D75" s="829"/>
      <c r="E75" s="829">
        <v>39186.246492499995</v>
      </c>
      <c r="F75" s="830">
        <v>39186.246492499995</v>
      </c>
      <c r="G75" s="831">
        <v>370066.43238000001</v>
      </c>
      <c r="I75" s="680"/>
      <c r="J75" s="851"/>
      <c r="K75" s="254"/>
      <c r="L75" s="254"/>
    </row>
    <row r="76" spans="1:12" ht="9.75" customHeight="1">
      <c r="A76" s="680"/>
      <c r="B76" s="680"/>
      <c r="C76" s="681"/>
      <c r="D76" s="681"/>
      <c r="E76" s="681"/>
      <c r="F76" s="680"/>
      <c r="G76" s="680"/>
    </row>
    <row r="77" spans="1:12" ht="9.75" customHeight="1">
      <c r="A77" s="680"/>
      <c r="B77" s="680"/>
      <c r="C77" s="681"/>
      <c r="D77" s="681"/>
      <c r="E77" s="681"/>
      <c r="F77" s="680"/>
      <c r="G77" s="680"/>
    </row>
    <row r="78" spans="1:12" ht="9.75" customHeight="1">
      <c r="A78" s="680"/>
      <c r="B78" s="680"/>
      <c r="C78" s="681"/>
      <c r="D78" s="681"/>
      <c r="E78" s="681"/>
      <c r="F78" s="680"/>
      <c r="G78" s="680"/>
    </row>
    <row r="79" spans="1:12" ht="9.75" customHeight="1">
      <c r="A79" s="680"/>
      <c r="B79" s="680"/>
      <c r="C79" s="681"/>
      <c r="D79" s="681"/>
      <c r="E79" s="681"/>
      <c r="F79" s="680"/>
      <c r="G79" s="680"/>
    </row>
    <row r="80" spans="1:12" ht="9.75" customHeight="1">
      <c r="A80" s="680"/>
      <c r="B80" s="680"/>
      <c r="C80" s="681"/>
      <c r="D80" s="681"/>
      <c r="E80" s="681"/>
      <c r="F80" s="680"/>
      <c r="G80" s="680"/>
    </row>
    <row r="81" spans="1:7" ht="9.75" customHeight="1">
      <c r="A81" s="680"/>
      <c r="B81" s="680"/>
      <c r="C81" s="681"/>
      <c r="D81" s="681"/>
      <c r="E81" s="681"/>
      <c r="F81" s="680"/>
      <c r="G81" s="680"/>
    </row>
    <row r="82" spans="1:7" ht="9.75" customHeight="1">
      <c r="A82" s="680"/>
      <c r="B82" s="680"/>
      <c r="C82" s="681"/>
      <c r="D82" s="681"/>
      <c r="E82" s="681"/>
      <c r="F82" s="680"/>
      <c r="G82" s="680"/>
    </row>
    <row r="83" spans="1:7" ht="9.75" customHeight="1">
      <c r="A83" s="680"/>
      <c r="B83" s="680"/>
      <c r="C83" s="681"/>
      <c r="D83" s="681"/>
      <c r="E83" s="681"/>
      <c r="F83" s="680"/>
      <c r="G83" s="680"/>
    </row>
    <row r="84" spans="1:7" ht="9.75" customHeight="1">
      <c r="A84" s="680"/>
      <c r="B84" s="680"/>
      <c r="C84" s="681"/>
      <c r="D84" s="681"/>
      <c r="E84" s="681"/>
      <c r="F84" s="680"/>
      <c r="G84" s="680"/>
    </row>
    <row r="85" spans="1:7" ht="9.75" customHeight="1">
      <c r="A85" s="680"/>
      <c r="B85" s="680"/>
      <c r="C85" s="681"/>
      <c r="D85" s="681"/>
      <c r="E85" s="681"/>
      <c r="F85" s="680"/>
      <c r="G85" s="680"/>
    </row>
    <row r="86" spans="1:7" ht="9.75" customHeight="1">
      <c r="A86" s="680"/>
      <c r="B86" s="680"/>
      <c r="C86" s="681"/>
      <c r="D86" s="681"/>
      <c r="E86" s="681"/>
      <c r="F86" s="680"/>
      <c r="G86" s="680"/>
    </row>
    <row r="87" spans="1:7" ht="9.75" customHeight="1">
      <c r="A87" s="680"/>
      <c r="B87" s="680"/>
      <c r="C87" s="681"/>
      <c r="D87" s="681"/>
      <c r="E87" s="681"/>
      <c r="F87" s="680"/>
      <c r="G87" s="680"/>
    </row>
    <row r="88" spans="1:7" ht="9.75" customHeight="1">
      <c r="A88" s="680"/>
      <c r="B88" s="680"/>
      <c r="C88" s="681"/>
      <c r="D88" s="681"/>
      <c r="E88" s="681"/>
      <c r="F88" s="680"/>
      <c r="G88" s="680"/>
    </row>
    <row r="89" spans="1:7" ht="9.75" customHeight="1">
      <c r="A89" s="680"/>
      <c r="B89" s="680"/>
      <c r="C89" s="681"/>
      <c r="D89" s="681"/>
      <c r="E89" s="681"/>
      <c r="F89" s="680"/>
      <c r="G89" s="680"/>
    </row>
    <row r="90" spans="1:7" ht="9.75" customHeight="1">
      <c r="A90" s="680"/>
      <c r="B90" s="680"/>
      <c r="C90" s="681"/>
      <c r="D90" s="681"/>
      <c r="E90" s="681"/>
      <c r="F90" s="680"/>
      <c r="G90" s="680"/>
    </row>
    <row r="91" spans="1:7" ht="9.75" customHeight="1">
      <c r="A91" s="680"/>
      <c r="B91" s="680"/>
      <c r="C91" s="681"/>
      <c r="D91" s="681"/>
      <c r="E91" s="681"/>
      <c r="F91" s="680"/>
      <c r="G91" s="680"/>
    </row>
    <row r="92" spans="1:7" ht="9.75" customHeight="1">
      <c r="A92" s="680"/>
      <c r="B92" s="680"/>
      <c r="C92" s="681"/>
      <c r="D92" s="681"/>
      <c r="E92" s="681"/>
      <c r="F92" s="680"/>
      <c r="G92" s="680"/>
    </row>
    <row r="93" spans="1:7" ht="9.75" customHeight="1">
      <c r="A93" s="680"/>
      <c r="B93" s="680"/>
      <c r="C93" s="681"/>
      <c r="D93" s="681"/>
      <c r="E93" s="681"/>
      <c r="F93" s="680"/>
      <c r="G93" s="680"/>
    </row>
    <row r="94" spans="1:7" ht="9.75" customHeight="1">
      <c r="A94" s="680"/>
      <c r="B94" s="680"/>
      <c r="C94" s="681"/>
      <c r="D94" s="681"/>
      <c r="E94" s="681"/>
      <c r="F94" s="680"/>
      <c r="G94" s="680"/>
    </row>
    <row r="95" spans="1:7" ht="9.75" customHeight="1">
      <c r="A95" s="680"/>
      <c r="B95" s="680"/>
      <c r="C95" s="681"/>
      <c r="D95" s="681"/>
      <c r="E95" s="681"/>
      <c r="F95" s="680"/>
      <c r="G95" s="680"/>
    </row>
    <row r="96" spans="1:7" ht="9.75" customHeight="1">
      <c r="A96" s="680"/>
      <c r="B96" s="680"/>
      <c r="C96" s="681"/>
      <c r="D96" s="681"/>
      <c r="E96" s="681"/>
      <c r="F96" s="680"/>
      <c r="G96" s="680"/>
    </row>
    <row r="97" spans="1:7" ht="9.75" customHeight="1">
      <c r="A97" s="680"/>
      <c r="B97" s="680"/>
      <c r="C97" s="681"/>
      <c r="D97" s="681"/>
      <c r="E97" s="681"/>
      <c r="F97" s="680"/>
      <c r="G97" s="680"/>
    </row>
    <row r="98" spans="1:7" ht="9.75" customHeight="1">
      <c r="A98" s="680"/>
      <c r="B98" s="680"/>
      <c r="C98" s="681"/>
      <c r="D98" s="681"/>
      <c r="E98" s="681"/>
      <c r="F98" s="680"/>
      <c r="G98" s="680"/>
    </row>
    <row r="99" spans="1:7" ht="9.75" customHeight="1">
      <c r="A99" s="680"/>
      <c r="B99" s="680"/>
      <c r="C99" s="681"/>
      <c r="D99" s="681"/>
      <c r="E99" s="681"/>
      <c r="F99" s="680"/>
      <c r="G99" s="680"/>
    </row>
    <row r="100" spans="1:7" ht="9.75" customHeight="1">
      <c r="A100" s="680"/>
      <c r="B100" s="680"/>
      <c r="C100" s="681"/>
      <c r="D100" s="681"/>
      <c r="E100" s="681"/>
      <c r="F100" s="680"/>
      <c r="G100" s="680"/>
    </row>
    <row r="101" spans="1:7" ht="9.75" customHeight="1">
      <c r="A101" s="680"/>
      <c r="B101" s="680"/>
      <c r="C101" s="681"/>
      <c r="D101" s="681"/>
      <c r="E101" s="681"/>
      <c r="F101" s="680"/>
      <c r="G101" s="680"/>
    </row>
    <row r="102" spans="1:7" ht="9.75" customHeight="1">
      <c r="A102" s="680"/>
      <c r="B102" s="680"/>
      <c r="C102" s="681"/>
      <c r="D102" s="681"/>
      <c r="E102" s="681"/>
      <c r="F102" s="680"/>
      <c r="G102" s="680"/>
    </row>
    <row r="103" spans="1:7" ht="9.75" customHeight="1">
      <c r="A103" s="680"/>
      <c r="B103" s="680"/>
      <c r="C103" s="681"/>
      <c r="D103" s="681"/>
      <c r="E103" s="681"/>
      <c r="F103" s="680"/>
      <c r="G103" s="680"/>
    </row>
    <row r="104" spans="1:7" ht="9.75" customHeight="1">
      <c r="A104" s="680"/>
      <c r="B104" s="680"/>
      <c r="C104" s="681"/>
      <c r="D104" s="681"/>
      <c r="E104" s="681"/>
      <c r="F104" s="680"/>
      <c r="G104" s="680"/>
    </row>
    <row r="105" spans="1:7" ht="9.75" customHeight="1">
      <c r="A105" s="680"/>
      <c r="B105" s="680"/>
      <c r="C105" s="681"/>
      <c r="D105" s="681"/>
      <c r="E105" s="681"/>
      <c r="F105" s="680"/>
      <c r="G105" s="680"/>
    </row>
    <row r="106" spans="1:7" ht="9.75" customHeight="1">
      <c r="A106" s="680"/>
      <c r="B106" s="680"/>
      <c r="C106" s="681"/>
      <c r="D106" s="681"/>
      <c r="E106" s="681"/>
      <c r="F106" s="680"/>
      <c r="G106" s="680"/>
    </row>
    <row r="107" spans="1:7" ht="9.75" customHeight="1">
      <c r="A107" s="680"/>
      <c r="B107" s="680"/>
      <c r="C107" s="681"/>
      <c r="D107" s="681"/>
      <c r="E107" s="681"/>
      <c r="F107" s="680"/>
      <c r="G107" s="680"/>
    </row>
    <row r="108" spans="1:7" ht="9.75" customHeight="1">
      <c r="A108" s="680"/>
      <c r="B108" s="680"/>
      <c r="C108" s="681"/>
      <c r="D108" s="681"/>
      <c r="E108" s="681"/>
      <c r="F108" s="680"/>
      <c r="G108" s="680"/>
    </row>
    <row r="109" spans="1:7" ht="9.75" customHeight="1">
      <c r="A109" s="680"/>
      <c r="B109" s="680"/>
      <c r="C109" s="681"/>
      <c r="D109" s="681"/>
      <c r="E109" s="681"/>
      <c r="F109" s="680"/>
      <c r="G109" s="680"/>
    </row>
    <row r="110" spans="1:7" ht="9.75" customHeight="1">
      <c r="A110" s="680"/>
      <c r="B110" s="680"/>
      <c r="C110" s="681"/>
      <c r="D110" s="681"/>
      <c r="E110" s="681"/>
      <c r="F110" s="680"/>
      <c r="G110" s="680"/>
    </row>
    <row r="111" spans="1:7" ht="9.75" customHeight="1">
      <c r="A111" s="680"/>
      <c r="B111" s="680"/>
      <c r="C111" s="681"/>
      <c r="D111" s="681"/>
      <c r="E111" s="681"/>
      <c r="F111" s="680"/>
      <c r="G111" s="680"/>
    </row>
    <row r="112" spans="1:7" ht="9.75" customHeight="1">
      <c r="A112" s="680"/>
      <c r="B112" s="680"/>
      <c r="C112" s="681"/>
      <c r="D112" s="681"/>
      <c r="E112" s="681"/>
      <c r="F112" s="680"/>
      <c r="G112" s="680"/>
    </row>
    <row r="113" spans="1:7" ht="9.75" customHeight="1">
      <c r="A113" s="680"/>
      <c r="B113" s="680"/>
      <c r="C113" s="681"/>
      <c r="D113" s="681"/>
      <c r="E113" s="681"/>
      <c r="F113" s="680"/>
      <c r="G113" s="680"/>
    </row>
    <row r="114" spans="1:7" ht="9.75" customHeight="1">
      <c r="A114" s="680"/>
      <c r="B114" s="680"/>
      <c r="C114" s="681"/>
      <c r="D114" s="681"/>
      <c r="E114" s="681"/>
      <c r="F114" s="680"/>
      <c r="G114" s="680"/>
    </row>
    <row r="115" spans="1:7" ht="9.75" customHeight="1">
      <c r="A115" s="680"/>
      <c r="B115" s="680"/>
      <c r="C115" s="681"/>
      <c r="D115" s="681"/>
      <c r="E115" s="681"/>
      <c r="F115" s="680"/>
      <c r="G115" s="680"/>
    </row>
    <row r="116" spans="1:7" ht="9.75" customHeight="1">
      <c r="A116" s="680"/>
      <c r="B116" s="680"/>
      <c r="C116" s="681"/>
      <c r="D116" s="681"/>
      <c r="E116" s="681"/>
      <c r="F116" s="680"/>
      <c r="G116" s="680"/>
    </row>
    <row r="117" spans="1:7" ht="9.75" customHeight="1">
      <c r="A117" s="680"/>
      <c r="B117" s="680"/>
      <c r="C117" s="681"/>
      <c r="D117" s="681"/>
      <c r="E117" s="681"/>
      <c r="F117" s="680"/>
      <c r="G117" s="680"/>
    </row>
    <row r="118" spans="1:7" ht="9.75" customHeight="1">
      <c r="A118" s="680"/>
      <c r="B118" s="680"/>
      <c r="C118" s="681"/>
      <c r="D118" s="681"/>
      <c r="E118" s="681"/>
      <c r="F118" s="680"/>
      <c r="G118" s="680"/>
    </row>
    <row r="119" spans="1:7" ht="9.75" customHeight="1">
      <c r="A119" s="680"/>
      <c r="B119" s="680"/>
      <c r="C119" s="681"/>
      <c r="D119" s="681"/>
      <c r="E119" s="681"/>
      <c r="F119" s="680"/>
      <c r="G119" s="680"/>
    </row>
    <row r="120" spans="1:7" ht="9.75" customHeight="1">
      <c r="A120" s="680"/>
      <c r="B120" s="680"/>
      <c r="C120" s="681"/>
      <c r="D120" s="681"/>
      <c r="E120" s="681"/>
      <c r="F120" s="680"/>
      <c r="G120" s="680"/>
    </row>
    <row r="121" spans="1:7" ht="9.75" customHeight="1">
      <c r="A121" s="680"/>
      <c r="B121" s="680"/>
      <c r="C121" s="681"/>
      <c r="D121" s="681"/>
      <c r="E121" s="681"/>
      <c r="F121" s="680"/>
      <c r="G121" s="680"/>
    </row>
    <row r="122" spans="1:7" ht="9.75" customHeight="1">
      <c r="A122" s="680"/>
      <c r="B122" s="680"/>
      <c r="C122" s="681"/>
      <c r="D122" s="681"/>
      <c r="E122" s="681"/>
      <c r="F122" s="680"/>
      <c r="G122" s="680"/>
    </row>
    <row r="123" spans="1:7" ht="9.75" customHeight="1">
      <c r="A123" s="680"/>
      <c r="B123" s="680"/>
      <c r="C123" s="681"/>
      <c r="D123" s="681"/>
      <c r="E123" s="681"/>
      <c r="F123" s="680"/>
      <c r="G123" s="680"/>
    </row>
    <row r="124" spans="1:7" ht="9.75" customHeight="1">
      <c r="A124" s="680"/>
      <c r="B124" s="680"/>
      <c r="C124" s="681"/>
      <c r="D124" s="681"/>
      <c r="E124" s="681"/>
      <c r="F124" s="680"/>
      <c r="G124" s="680"/>
    </row>
    <row r="125" spans="1:7" ht="9.75" customHeight="1">
      <c r="A125" s="680"/>
      <c r="B125" s="680"/>
      <c r="C125" s="681"/>
      <c r="D125" s="681"/>
      <c r="E125" s="681"/>
      <c r="F125" s="680"/>
      <c r="G125" s="680"/>
    </row>
    <row r="126" spans="1:7" ht="9.75" customHeight="1">
      <c r="A126" s="680"/>
      <c r="B126" s="680"/>
      <c r="C126" s="681"/>
      <c r="D126" s="681"/>
      <c r="E126" s="681"/>
      <c r="F126" s="680"/>
      <c r="G126" s="680"/>
    </row>
    <row r="127" spans="1:7" ht="9.75" customHeight="1">
      <c r="A127" s="680"/>
      <c r="B127" s="680"/>
      <c r="C127" s="681"/>
      <c r="D127" s="681"/>
      <c r="E127" s="681"/>
      <c r="F127" s="680"/>
      <c r="G127" s="680"/>
    </row>
    <row r="128" spans="1:7" ht="9.75" customHeight="1">
      <c r="A128" s="680"/>
      <c r="B128" s="680"/>
      <c r="C128" s="681"/>
      <c r="D128" s="681"/>
      <c r="E128" s="681"/>
      <c r="F128" s="680"/>
      <c r="G128" s="680"/>
    </row>
    <row r="129" spans="1:7" ht="9.75" customHeight="1">
      <c r="A129" s="680"/>
      <c r="B129" s="680"/>
      <c r="C129" s="681"/>
      <c r="D129" s="681"/>
      <c r="E129" s="681"/>
      <c r="F129" s="680"/>
      <c r="G129" s="680"/>
    </row>
    <row r="130" spans="1:7" ht="9.75" customHeight="1">
      <c r="A130" s="680"/>
      <c r="B130" s="680"/>
      <c r="C130" s="681"/>
      <c r="D130" s="681"/>
      <c r="E130" s="681"/>
      <c r="F130" s="680"/>
      <c r="G130" s="680"/>
    </row>
    <row r="131" spans="1:7" ht="9.75" customHeight="1">
      <c r="A131" s="680"/>
      <c r="B131" s="680"/>
      <c r="C131" s="681"/>
      <c r="D131" s="681"/>
      <c r="E131" s="681"/>
      <c r="F131" s="680"/>
      <c r="G131" s="680"/>
    </row>
    <row r="132" spans="1:7" ht="9.75" customHeight="1">
      <c r="A132" s="680"/>
      <c r="B132" s="680"/>
      <c r="C132" s="681"/>
      <c r="D132" s="681"/>
      <c r="E132" s="681"/>
      <c r="F132" s="680"/>
      <c r="G132" s="680"/>
    </row>
    <row r="133" spans="1:7" ht="9.75" customHeight="1">
      <c r="A133" s="680"/>
      <c r="B133" s="680"/>
      <c r="C133" s="681"/>
      <c r="D133" s="681"/>
      <c r="E133" s="681"/>
      <c r="F133" s="680"/>
      <c r="G133" s="680"/>
    </row>
    <row r="134" spans="1:7" ht="9.75" customHeight="1">
      <c r="A134" s="680"/>
      <c r="B134" s="680"/>
      <c r="C134" s="681"/>
      <c r="D134" s="681"/>
      <c r="E134" s="681"/>
      <c r="F134" s="680"/>
      <c r="G134" s="680"/>
    </row>
    <row r="135" spans="1:7" ht="9.75" customHeight="1">
      <c r="A135" s="680"/>
      <c r="B135" s="680"/>
      <c r="C135" s="681"/>
      <c r="D135" s="681"/>
      <c r="E135" s="681"/>
      <c r="F135" s="680"/>
      <c r="G135" s="680"/>
    </row>
    <row r="136" spans="1:7" ht="9.75" customHeight="1">
      <c r="A136" s="680"/>
      <c r="B136" s="680"/>
      <c r="C136" s="681"/>
      <c r="D136" s="681"/>
      <c r="E136" s="681"/>
      <c r="F136" s="680"/>
      <c r="G136" s="680"/>
    </row>
    <row r="137" spans="1:7" ht="9.75" customHeight="1">
      <c r="A137" s="680"/>
      <c r="B137" s="680"/>
      <c r="C137" s="681"/>
      <c r="D137" s="681"/>
      <c r="E137" s="681"/>
      <c r="F137" s="680"/>
      <c r="G137" s="680"/>
    </row>
    <row r="138" spans="1:7" ht="9.75" customHeight="1">
      <c r="A138" s="680"/>
      <c r="B138" s="680"/>
      <c r="C138" s="681"/>
      <c r="D138" s="681"/>
      <c r="E138" s="681"/>
      <c r="F138" s="680"/>
      <c r="G138" s="680"/>
    </row>
    <row r="139" spans="1:7" ht="9.75" customHeight="1">
      <c r="A139" s="680"/>
      <c r="B139" s="680"/>
      <c r="C139" s="681"/>
      <c r="D139" s="681"/>
      <c r="E139" s="681"/>
      <c r="F139" s="680"/>
      <c r="G139" s="680"/>
    </row>
    <row r="140" spans="1:7" ht="9.75" customHeight="1">
      <c r="A140" s="680"/>
      <c r="B140" s="680"/>
      <c r="C140" s="681"/>
      <c r="D140" s="681"/>
      <c r="E140" s="681"/>
      <c r="F140" s="680"/>
      <c r="G140" s="680"/>
    </row>
    <row r="141" spans="1:7" ht="9.75" customHeight="1">
      <c r="A141" s="680"/>
      <c r="B141" s="680"/>
      <c r="C141" s="681"/>
      <c r="D141" s="681"/>
      <c r="E141" s="681"/>
      <c r="F141" s="680"/>
      <c r="G141" s="680"/>
    </row>
    <row r="142" spans="1:7" ht="9.75" customHeight="1">
      <c r="A142" s="680"/>
      <c r="B142" s="680"/>
      <c r="C142" s="681"/>
      <c r="D142" s="681"/>
      <c r="E142" s="681"/>
      <c r="F142" s="680"/>
      <c r="G142" s="680"/>
    </row>
    <row r="143" spans="1:7" ht="9.75" customHeight="1">
      <c r="A143" s="680"/>
      <c r="B143" s="680"/>
      <c r="C143" s="681"/>
      <c r="D143" s="681"/>
      <c r="E143" s="681"/>
      <c r="F143" s="680"/>
      <c r="G143" s="680"/>
    </row>
    <row r="144" spans="1:7" ht="9.75" customHeight="1">
      <c r="A144" s="680"/>
      <c r="B144" s="680"/>
      <c r="C144" s="681"/>
      <c r="D144" s="681"/>
      <c r="E144" s="681"/>
      <c r="F144" s="680"/>
      <c r="G144" s="680"/>
    </row>
    <row r="145" spans="1:7" ht="9.75" customHeight="1">
      <c r="A145" s="680"/>
      <c r="B145" s="680"/>
      <c r="C145" s="681"/>
      <c r="D145" s="681"/>
      <c r="E145" s="681"/>
      <c r="F145" s="680"/>
      <c r="G145" s="680"/>
    </row>
    <row r="146" spans="1:7" ht="9.75" customHeight="1">
      <c r="A146" s="680"/>
      <c r="B146" s="680"/>
      <c r="C146" s="681"/>
      <c r="D146" s="681"/>
      <c r="E146" s="681"/>
      <c r="F146" s="680"/>
      <c r="G146" s="680"/>
    </row>
    <row r="147" spans="1:7" ht="9.75" customHeight="1">
      <c r="A147" s="680"/>
      <c r="B147" s="680"/>
      <c r="C147" s="681"/>
      <c r="D147" s="681"/>
      <c r="E147" s="681"/>
      <c r="F147" s="680"/>
      <c r="G147" s="680"/>
    </row>
    <row r="148" spans="1:7" ht="9.75" customHeight="1">
      <c r="A148" s="680"/>
      <c r="B148" s="680"/>
      <c r="C148" s="681"/>
      <c r="D148" s="681"/>
      <c r="E148" s="681"/>
      <c r="F148" s="680"/>
      <c r="G148" s="680"/>
    </row>
    <row r="149" spans="1:7" ht="9.75" customHeight="1">
      <c r="A149" s="680"/>
      <c r="B149" s="680"/>
      <c r="C149" s="681"/>
      <c r="D149" s="681"/>
      <c r="E149" s="681"/>
      <c r="F149" s="680"/>
      <c r="G149" s="680"/>
    </row>
    <row r="150" spans="1:7" ht="9.75" customHeight="1">
      <c r="A150" s="680"/>
      <c r="B150" s="680"/>
      <c r="C150" s="681"/>
      <c r="D150" s="681"/>
      <c r="E150" s="681"/>
      <c r="F150" s="680"/>
      <c r="G150" s="680"/>
    </row>
    <row r="151" spans="1:7" ht="9.75" customHeight="1">
      <c r="A151" s="680"/>
      <c r="B151" s="680"/>
      <c r="C151" s="681"/>
      <c r="D151" s="681"/>
      <c r="E151" s="681"/>
      <c r="F151" s="680"/>
      <c r="G151" s="680"/>
    </row>
    <row r="152" spans="1:7" ht="9.75" customHeight="1">
      <c r="A152" s="680"/>
      <c r="B152" s="680"/>
      <c r="C152" s="681"/>
      <c r="D152" s="681"/>
      <c r="E152" s="681"/>
      <c r="F152" s="680"/>
      <c r="G152" s="680"/>
    </row>
    <row r="153" spans="1:7" ht="9.75" customHeight="1">
      <c r="A153" s="680"/>
      <c r="B153" s="680"/>
      <c r="C153" s="681"/>
      <c r="D153" s="681"/>
      <c r="E153" s="681"/>
      <c r="F153" s="680"/>
      <c r="G153" s="680"/>
    </row>
    <row r="154" spans="1:7" ht="9.75" customHeight="1">
      <c r="A154" s="680"/>
      <c r="B154" s="680"/>
      <c r="C154" s="681"/>
      <c r="D154" s="681"/>
      <c r="E154" s="681"/>
      <c r="F154" s="680"/>
      <c r="G154" s="680"/>
    </row>
    <row r="155" spans="1:7" ht="9.75" customHeight="1">
      <c r="A155" s="680"/>
      <c r="B155" s="680"/>
      <c r="C155" s="681"/>
      <c r="D155" s="681"/>
      <c r="E155" s="681"/>
      <c r="F155" s="680"/>
      <c r="G155" s="680"/>
    </row>
    <row r="156" spans="1:7" ht="9.75" customHeight="1">
      <c r="A156" s="680"/>
      <c r="B156" s="680"/>
      <c r="C156" s="681"/>
      <c r="D156" s="681"/>
      <c r="E156" s="681"/>
      <c r="F156" s="680"/>
      <c r="G156" s="680"/>
    </row>
    <row r="157" spans="1:7" ht="9.75" customHeight="1">
      <c r="A157" s="680"/>
      <c r="B157" s="680"/>
      <c r="C157" s="681"/>
      <c r="D157" s="681"/>
      <c r="E157" s="681"/>
      <c r="F157" s="680"/>
      <c r="G157" s="680"/>
    </row>
    <row r="158" spans="1:7" ht="9.75" customHeight="1">
      <c r="A158" s="680"/>
      <c r="B158" s="680"/>
      <c r="C158" s="681"/>
      <c r="D158" s="681"/>
      <c r="E158" s="681"/>
      <c r="F158" s="680"/>
      <c r="G158" s="680"/>
    </row>
    <row r="159" spans="1:7" ht="9.75" customHeight="1">
      <c r="A159" s="680"/>
      <c r="B159" s="680"/>
      <c r="C159" s="681"/>
      <c r="D159" s="681"/>
      <c r="E159" s="681"/>
      <c r="F159" s="680"/>
      <c r="G159" s="680"/>
    </row>
    <row r="160" spans="1:7" ht="9.75" customHeight="1">
      <c r="A160" s="680"/>
      <c r="B160" s="680"/>
      <c r="C160" s="681"/>
      <c r="D160" s="681"/>
      <c r="E160" s="681"/>
      <c r="F160" s="680"/>
      <c r="G160" s="680"/>
    </row>
    <row r="161" spans="1:7" ht="9.75" customHeight="1">
      <c r="A161" s="680"/>
      <c r="B161" s="680"/>
      <c r="C161" s="681"/>
      <c r="D161" s="681"/>
      <c r="E161" s="681"/>
      <c r="F161" s="680"/>
      <c r="G161" s="680"/>
    </row>
    <row r="162" spans="1:7" ht="9.75" customHeight="1">
      <c r="A162" s="680"/>
      <c r="B162" s="680"/>
      <c r="C162" s="681"/>
      <c r="D162" s="681"/>
      <c r="E162" s="681"/>
      <c r="F162" s="680"/>
      <c r="G162" s="680"/>
    </row>
    <row r="163" spans="1:7" ht="9.75" customHeight="1">
      <c r="A163" s="680"/>
      <c r="B163" s="680"/>
      <c r="C163" s="681"/>
      <c r="D163" s="681"/>
      <c r="E163" s="681"/>
      <c r="F163" s="680"/>
      <c r="G163" s="680"/>
    </row>
    <row r="164" spans="1:7" ht="9.75" customHeight="1">
      <c r="A164" s="680"/>
      <c r="B164" s="680"/>
      <c r="C164" s="681"/>
      <c r="D164" s="681"/>
      <c r="E164" s="681"/>
      <c r="F164" s="680"/>
      <c r="G164" s="680"/>
    </row>
    <row r="165" spans="1:7" ht="9.75" customHeight="1">
      <c r="A165" s="680"/>
      <c r="B165" s="680"/>
      <c r="C165" s="681"/>
      <c r="D165" s="681"/>
      <c r="E165" s="681"/>
      <c r="F165" s="680"/>
      <c r="G165" s="680"/>
    </row>
    <row r="166" spans="1:7" ht="9.75" customHeight="1">
      <c r="A166" s="680"/>
      <c r="B166" s="680"/>
      <c r="C166" s="680"/>
      <c r="D166" s="680"/>
      <c r="E166" s="680"/>
      <c r="F166" s="680"/>
      <c r="G166" s="680"/>
    </row>
    <row r="167" spans="1:7" ht="9.75" customHeight="1">
      <c r="A167" s="680"/>
      <c r="B167" s="680"/>
      <c r="C167" s="680"/>
      <c r="D167" s="680"/>
      <c r="E167" s="680"/>
      <c r="F167" s="680"/>
      <c r="G167" s="680"/>
    </row>
    <row r="168" spans="1:7" ht="9.75" customHeight="1">
      <c r="A168" s="680"/>
      <c r="B168" s="680"/>
      <c r="C168" s="680"/>
      <c r="D168" s="680"/>
      <c r="E168" s="680"/>
      <c r="F168" s="680"/>
      <c r="G168" s="680"/>
    </row>
    <row r="169" spans="1:7" ht="9.75" customHeight="1">
      <c r="A169" s="680"/>
      <c r="B169" s="680"/>
      <c r="C169" s="680"/>
      <c r="D169" s="680"/>
      <c r="E169" s="680"/>
      <c r="F169" s="680"/>
      <c r="G169" s="680"/>
    </row>
    <row r="170" spans="1:7" ht="9.75" customHeight="1">
      <c r="A170" s="680"/>
      <c r="B170" s="680"/>
      <c r="C170" s="680"/>
      <c r="D170" s="680"/>
      <c r="E170" s="680"/>
      <c r="F170" s="680"/>
      <c r="G170" s="680"/>
    </row>
    <row r="171" spans="1:7" ht="9.75" customHeight="1">
      <c r="A171" s="680"/>
      <c r="B171" s="680"/>
      <c r="C171" s="680"/>
      <c r="D171" s="680"/>
      <c r="E171" s="680"/>
      <c r="F171" s="680"/>
      <c r="G171" s="680"/>
    </row>
    <row r="172" spans="1:7" ht="9.75" customHeight="1">
      <c r="A172" s="680"/>
      <c r="B172" s="680"/>
      <c r="C172" s="680"/>
      <c r="D172" s="680"/>
      <c r="E172" s="680"/>
      <c r="F172" s="680"/>
      <c r="G172" s="680"/>
    </row>
    <row r="173" spans="1:7" ht="9.75" customHeight="1">
      <c r="A173" s="680"/>
      <c r="B173" s="680"/>
      <c r="C173" s="680"/>
      <c r="D173" s="680"/>
      <c r="E173" s="680"/>
      <c r="F173" s="680"/>
      <c r="G173" s="680"/>
    </row>
    <row r="174" spans="1:7" ht="9.75" customHeight="1">
      <c r="A174" s="680"/>
      <c r="B174" s="680"/>
      <c r="C174" s="680"/>
      <c r="D174" s="680"/>
      <c r="E174" s="680"/>
      <c r="F174" s="680"/>
      <c r="G174" s="680"/>
    </row>
  </sheetData>
  <mergeCells count="5">
    <mergeCell ref="A2:A5"/>
    <mergeCell ref="B2:B5"/>
    <mergeCell ref="C2:F2"/>
    <mergeCell ref="C3:E3"/>
    <mergeCell ref="F3:F4"/>
  </mergeCells>
  <pageMargins left="0.7" right="0.46474358974358976" top="0.86956521739130432" bottom="0.61458333333333337" header="0.3" footer="0.3"/>
  <pageSetup orientation="portrait" r:id="rId1"/>
  <headerFooter>
    <oddHeader>&amp;R&amp;7Informe de la Operación Mensual - Noviembre 2018
INFSGI-MES-11-2018
10/12/2018
Versión: 01</oddHeader>
    <oddFooter>&amp;L&amp;7COES, 2018&amp;C18&amp;R&amp;7Dirección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78F8B-1C83-4883-828A-C7183A3F3068}">
  <sheetPr>
    <tabColor theme="4"/>
  </sheetPr>
  <dimension ref="A1:M107"/>
  <sheetViews>
    <sheetView showGridLines="0" view="pageBreakPreview" topLeftCell="B1" zoomScale="145" zoomScaleNormal="100" zoomScaleSheetLayoutView="145" zoomScalePageLayoutView="160" workbookViewId="0">
      <selection activeCell="B30" sqref="B30"/>
    </sheetView>
  </sheetViews>
  <sheetFormatPr defaultColWidth="9.33203125" defaultRowHeight="11.25"/>
  <cols>
    <col min="1" max="1" width="22.83203125" style="50" customWidth="1"/>
    <col min="2" max="2" width="21.33203125" style="50" customWidth="1"/>
    <col min="3" max="3" width="16.5" style="50" customWidth="1"/>
    <col min="4" max="4" width="18.5" style="50" customWidth="1"/>
    <col min="5" max="5" width="10.33203125" style="50" customWidth="1"/>
    <col min="6" max="6" width="12.5" style="50" customWidth="1"/>
    <col min="7" max="7" width="16.1640625" style="50" bestFit="1" customWidth="1"/>
    <col min="8" max="8" width="13" style="50" bestFit="1" customWidth="1"/>
    <col min="9" max="9" width="9.33203125" style="50"/>
    <col min="10" max="11" width="9.33203125" style="854" customWidth="1"/>
    <col min="12" max="12" width="9.33203125" style="854"/>
    <col min="13" max="13" width="9.33203125" style="50"/>
    <col min="14" max="16384" width="9.33203125" style="3"/>
  </cols>
  <sheetData>
    <row r="1" spans="1:12" s="50" customFormat="1" ht="17.25" customHeight="1">
      <c r="A1" s="995" t="s">
        <v>280</v>
      </c>
      <c r="B1" s="989" t="s">
        <v>56</v>
      </c>
      <c r="C1" s="991" t="str">
        <f>+'18. ANEXOI-1'!C2:F2</f>
        <v>ENERGÍA PRODUCIDA NOVIEMBRE 2018</v>
      </c>
      <c r="D1" s="991"/>
      <c r="E1" s="991"/>
      <c r="F1" s="991"/>
      <c r="G1" s="788" t="s">
        <v>308</v>
      </c>
      <c r="H1" s="261"/>
      <c r="I1" s="261"/>
      <c r="J1" s="853"/>
      <c r="K1" s="853"/>
      <c r="L1" s="854"/>
    </row>
    <row r="2" spans="1:12" s="50" customFormat="1" ht="11.25" customHeight="1">
      <c r="A2" s="995"/>
      <c r="B2" s="989"/>
      <c r="C2" s="992" t="s">
        <v>309</v>
      </c>
      <c r="D2" s="992"/>
      <c r="E2" s="992"/>
      <c r="F2" s="993" t="str">
        <f>"TOTAL 
"&amp;UPPER('1. Resumen'!Q4)</f>
        <v>TOTAL 
NOVIEMBRE</v>
      </c>
      <c r="G2" s="789" t="s">
        <v>310</v>
      </c>
      <c r="H2" s="251"/>
      <c r="I2" s="251"/>
      <c r="J2" s="855"/>
      <c r="K2" s="855"/>
      <c r="L2" s="856"/>
    </row>
    <row r="3" spans="1:12" s="50" customFormat="1" ht="11.25" customHeight="1">
      <c r="A3" s="995"/>
      <c r="B3" s="989"/>
      <c r="C3" s="790" t="s">
        <v>234</v>
      </c>
      <c r="D3" s="790" t="s">
        <v>235</v>
      </c>
      <c r="E3" s="790" t="s">
        <v>311</v>
      </c>
      <c r="F3" s="994"/>
      <c r="G3" s="789">
        <v>2018</v>
      </c>
      <c r="H3" s="254"/>
      <c r="I3" s="253"/>
      <c r="J3" s="857"/>
      <c r="K3" s="857"/>
      <c r="L3" s="856"/>
    </row>
    <row r="4" spans="1:12" s="50" customFormat="1" ht="11.25" customHeight="1">
      <c r="A4" s="996"/>
      <c r="B4" s="997"/>
      <c r="C4" s="791" t="s">
        <v>312</v>
      </c>
      <c r="D4" s="791" t="s">
        <v>312</v>
      </c>
      <c r="E4" s="791" t="s">
        <v>312</v>
      </c>
      <c r="F4" s="791" t="s">
        <v>312</v>
      </c>
      <c r="G4" s="792" t="s">
        <v>218</v>
      </c>
      <c r="H4" s="254"/>
      <c r="I4" s="254"/>
      <c r="J4" s="858"/>
      <c r="K4" s="858"/>
      <c r="L4" s="859"/>
    </row>
    <row r="5" spans="1:12" ht="10.5" customHeight="1">
      <c r="A5" s="679" t="s">
        <v>91</v>
      </c>
      <c r="B5" s="675" t="s">
        <v>366</v>
      </c>
      <c r="C5" s="677">
        <v>53991.363215000005</v>
      </c>
      <c r="D5" s="677"/>
      <c r="E5" s="677"/>
      <c r="F5" s="677">
        <v>53991.363215000005</v>
      </c>
      <c r="G5" s="678">
        <v>469304.32352249994</v>
      </c>
      <c r="I5" s="852"/>
      <c r="K5" s="858"/>
      <c r="L5" s="858"/>
    </row>
    <row r="6" spans="1:12" ht="10.5" customHeight="1">
      <c r="A6" s="679"/>
      <c r="B6" s="675" t="s">
        <v>367</v>
      </c>
      <c r="C6" s="677">
        <v>83547.130499999999</v>
      </c>
      <c r="D6" s="677"/>
      <c r="E6" s="677"/>
      <c r="F6" s="677">
        <v>83547.130499999999</v>
      </c>
      <c r="G6" s="678">
        <v>815726.82064000005</v>
      </c>
      <c r="I6" s="852"/>
      <c r="K6" s="858"/>
      <c r="L6" s="858"/>
    </row>
    <row r="7" spans="1:12" ht="10.5" customHeight="1">
      <c r="A7" s="679"/>
      <c r="B7" s="675" t="s">
        <v>368</v>
      </c>
      <c r="C7" s="677"/>
      <c r="D7" s="677">
        <v>398324.81851500005</v>
      </c>
      <c r="E7" s="677"/>
      <c r="F7" s="677">
        <v>398324.81851500005</v>
      </c>
      <c r="G7" s="678">
        <v>2961566.0331224999</v>
      </c>
      <c r="I7" s="852"/>
      <c r="K7" s="858"/>
      <c r="L7" s="858"/>
    </row>
    <row r="8" spans="1:12" ht="10.5" customHeight="1">
      <c r="A8" s="679"/>
      <c r="B8" s="675" t="s">
        <v>369</v>
      </c>
      <c r="C8" s="677"/>
      <c r="D8" s="677">
        <v>53600.228362499998</v>
      </c>
      <c r="E8" s="677"/>
      <c r="F8" s="677">
        <v>53600.228362499998</v>
      </c>
      <c r="G8" s="678">
        <v>325511.92711500003</v>
      </c>
      <c r="I8" s="852"/>
      <c r="K8" s="858"/>
      <c r="L8" s="858"/>
    </row>
    <row r="9" spans="1:12" ht="10.5" customHeight="1">
      <c r="A9" s="679"/>
      <c r="B9" s="675" t="s">
        <v>370</v>
      </c>
      <c r="C9" s="677"/>
      <c r="D9" s="677">
        <v>0</v>
      </c>
      <c r="E9" s="677"/>
      <c r="F9" s="677">
        <v>0</v>
      </c>
      <c r="G9" s="678">
        <v>43120.710160000002</v>
      </c>
      <c r="I9" s="852"/>
      <c r="K9" s="858"/>
      <c r="L9" s="858"/>
    </row>
    <row r="10" spans="1:12" ht="10.5" customHeight="1">
      <c r="A10" s="679"/>
      <c r="B10" s="675" t="s">
        <v>371</v>
      </c>
      <c r="C10" s="677"/>
      <c r="D10" s="677">
        <v>0</v>
      </c>
      <c r="E10" s="677"/>
      <c r="F10" s="677">
        <v>0</v>
      </c>
      <c r="G10" s="678">
        <v>17968.402582499999</v>
      </c>
      <c r="I10" s="852"/>
      <c r="K10" s="858"/>
      <c r="L10" s="858"/>
    </row>
    <row r="11" spans="1:12" ht="10.5" customHeight="1">
      <c r="A11" s="679"/>
      <c r="B11" s="675" t="s">
        <v>372</v>
      </c>
      <c r="C11" s="677"/>
      <c r="D11" s="677">
        <v>0</v>
      </c>
      <c r="E11" s="677"/>
      <c r="F11" s="677">
        <v>0</v>
      </c>
      <c r="G11" s="678">
        <v>2866.1409400000002</v>
      </c>
      <c r="I11" s="852"/>
      <c r="K11" s="858"/>
      <c r="L11" s="858"/>
    </row>
    <row r="12" spans="1:12" ht="10.5" customHeight="1">
      <c r="A12" s="685"/>
      <c r="B12" s="675" t="s">
        <v>647</v>
      </c>
      <c r="C12" s="677"/>
      <c r="D12" s="677"/>
      <c r="E12" s="677">
        <v>11290.054087500001</v>
      </c>
      <c r="F12" s="677">
        <v>11290.054087500001</v>
      </c>
      <c r="G12" s="678">
        <v>76344.352932500013</v>
      </c>
      <c r="I12" s="852"/>
      <c r="K12" s="858"/>
      <c r="L12" s="858"/>
    </row>
    <row r="13" spans="1:12" ht="10.5" customHeight="1">
      <c r="A13" s="827" t="s">
        <v>373</v>
      </c>
      <c r="B13" s="828"/>
      <c r="C13" s="830">
        <v>137538.49371499999</v>
      </c>
      <c r="D13" s="830">
        <v>451925.04687750002</v>
      </c>
      <c r="E13" s="830">
        <v>11290.054087500001</v>
      </c>
      <c r="F13" s="830">
        <v>600753.59467999998</v>
      </c>
      <c r="G13" s="831">
        <v>4712408.711015</v>
      </c>
      <c r="I13" s="852"/>
      <c r="K13" s="858"/>
      <c r="L13" s="858"/>
    </row>
    <row r="14" spans="1:12" ht="10.5" customHeight="1">
      <c r="A14" s="679" t="s">
        <v>267</v>
      </c>
      <c r="B14" s="675" t="s">
        <v>374</v>
      </c>
      <c r="C14" s="677"/>
      <c r="D14" s="677">
        <v>385974.08875500003</v>
      </c>
      <c r="E14" s="677"/>
      <c r="F14" s="677">
        <v>385974.08875500003</v>
      </c>
      <c r="G14" s="678">
        <v>3510621.27874</v>
      </c>
      <c r="I14" s="852"/>
      <c r="K14" s="858"/>
      <c r="L14" s="858"/>
    </row>
    <row r="15" spans="1:12" ht="10.5" customHeight="1">
      <c r="A15" s="827" t="s">
        <v>375</v>
      </c>
      <c r="B15" s="828"/>
      <c r="C15" s="830"/>
      <c r="D15" s="830">
        <v>385974.08875500003</v>
      </c>
      <c r="E15" s="830"/>
      <c r="F15" s="830">
        <v>385974.08875500003</v>
      </c>
      <c r="G15" s="831">
        <v>3510621.27874</v>
      </c>
      <c r="I15" s="852"/>
      <c r="K15" s="858"/>
      <c r="L15" s="858"/>
    </row>
    <row r="16" spans="1:12" ht="10.5" customHeight="1">
      <c r="A16" s="679" t="s">
        <v>112</v>
      </c>
      <c r="B16" s="675" t="s">
        <v>68</v>
      </c>
      <c r="C16" s="677"/>
      <c r="D16" s="677"/>
      <c r="E16" s="677">
        <v>4712.5430100000003</v>
      </c>
      <c r="F16" s="677">
        <v>4712.5430100000003</v>
      </c>
      <c r="G16" s="678">
        <v>49725.117089999992</v>
      </c>
      <c r="I16" s="852"/>
      <c r="K16" s="858"/>
      <c r="L16" s="858"/>
    </row>
    <row r="17" spans="1:12" ht="10.5" customHeight="1">
      <c r="A17" s="679"/>
      <c r="B17" s="675" t="s">
        <v>648</v>
      </c>
      <c r="C17" s="677"/>
      <c r="D17" s="677"/>
      <c r="E17" s="677">
        <v>6365.8506199999993</v>
      </c>
      <c r="F17" s="677">
        <v>6365.8506199999993</v>
      </c>
      <c r="G17" s="678">
        <v>16226.671479999999</v>
      </c>
      <c r="I17" s="852"/>
      <c r="K17" s="858"/>
      <c r="L17" s="858"/>
    </row>
    <row r="18" spans="1:12" ht="10.5" customHeight="1">
      <c r="A18" s="679"/>
      <c r="B18" s="675" t="s">
        <v>649</v>
      </c>
      <c r="C18" s="677"/>
      <c r="D18" s="677"/>
      <c r="E18" s="677">
        <v>8531.7192500000001</v>
      </c>
      <c r="F18" s="677">
        <v>8531.7192500000001</v>
      </c>
      <c r="G18" s="678">
        <v>22790.626022500001</v>
      </c>
      <c r="I18" s="852"/>
      <c r="K18" s="858"/>
      <c r="L18" s="858"/>
    </row>
    <row r="19" spans="1:12" ht="10.5" customHeight="1">
      <c r="A19" s="679"/>
      <c r="B19" s="675" t="s">
        <v>650</v>
      </c>
      <c r="C19" s="677"/>
      <c r="D19" s="677"/>
      <c r="E19" s="677">
        <v>7182.5653874999998</v>
      </c>
      <c r="F19" s="677">
        <v>7182.5653874999998</v>
      </c>
      <c r="G19" s="678">
        <v>20301.730547499999</v>
      </c>
      <c r="I19" s="852"/>
      <c r="K19" s="858"/>
      <c r="L19" s="858"/>
    </row>
    <row r="20" spans="1:12" ht="10.5" customHeight="1">
      <c r="A20" s="827" t="s">
        <v>376</v>
      </c>
      <c r="B20" s="828"/>
      <c r="C20" s="830"/>
      <c r="D20" s="830"/>
      <c r="E20" s="830">
        <v>26792.678267499999</v>
      </c>
      <c r="F20" s="830">
        <v>26792.678267499999</v>
      </c>
      <c r="G20" s="831">
        <v>109044.14513999999</v>
      </c>
      <c r="I20" s="852"/>
      <c r="K20" s="858"/>
      <c r="L20" s="858"/>
    </row>
    <row r="21" spans="1:12" ht="10.5" customHeight="1">
      <c r="A21" s="679" t="s">
        <v>115</v>
      </c>
      <c r="B21" s="675" t="s">
        <v>259</v>
      </c>
      <c r="C21" s="677"/>
      <c r="D21" s="677"/>
      <c r="E21" s="677">
        <v>4138.9755574999999</v>
      </c>
      <c r="F21" s="677">
        <v>4138.9755574999999</v>
      </c>
      <c r="G21" s="678">
        <v>40357.556409999997</v>
      </c>
      <c r="I21" s="852"/>
      <c r="K21" s="858"/>
      <c r="L21" s="858"/>
    </row>
    <row r="22" spans="1:12" ht="10.5" customHeight="1">
      <c r="A22" s="827" t="s">
        <v>377</v>
      </c>
      <c r="B22" s="828"/>
      <c r="C22" s="830"/>
      <c r="D22" s="830"/>
      <c r="E22" s="830">
        <v>4138.9755574999999</v>
      </c>
      <c r="F22" s="830">
        <v>4138.9755574999999</v>
      </c>
      <c r="G22" s="831">
        <v>40357.556409999997</v>
      </c>
      <c r="I22" s="852"/>
      <c r="K22" s="858"/>
      <c r="L22" s="858"/>
    </row>
    <row r="23" spans="1:12" ht="10.5" customHeight="1">
      <c r="A23" s="679" t="s">
        <v>116</v>
      </c>
      <c r="B23" s="675" t="s">
        <v>86</v>
      </c>
      <c r="C23" s="677"/>
      <c r="D23" s="677"/>
      <c r="E23" s="677">
        <v>3949.3528225</v>
      </c>
      <c r="F23" s="677">
        <v>3949.3528225</v>
      </c>
      <c r="G23" s="678">
        <v>37369.497065000003</v>
      </c>
      <c r="I23" s="852"/>
      <c r="K23" s="858"/>
      <c r="L23" s="858"/>
    </row>
    <row r="24" spans="1:12" ht="10.5" customHeight="1">
      <c r="A24" s="827" t="s">
        <v>378</v>
      </c>
      <c r="B24" s="828"/>
      <c r="C24" s="830"/>
      <c r="D24" s="830"/>
      <c r="E24" s="830">
        <v>3949.3528225</v>
      </c>
      <c r="F24" s="830">
        <v>3949.3528225</v>
      </c>
      <c r="G24" s="831">
        <v>37369.497065000003</v>
      </c>
      <c r="I24" s="852"/>
      <c r="K24" s="858"/>
      <c r="L24" s="858"/>
    </row>
    <row r="25" spans="1:12" ht="10.5" customHeight="1">
      <c r="A25" s="679" t="s">
        <v>120</v>
      </c>
      <c r="B25" s="675" t="s">
        <v>76</v>
      </c>
      <c r="C25" s="677"/>
      <c r="D25" s="677"/>
      <c r="E25" s="677">
        <v>1962.5</v>
      </c>
      <c r="F25" s="677">
        <v>1962.5</v>
      </c>
      <c r="G25" s="678">
        <v>22929.9</v>
      </c>
      <c r="I25" s="852"/>
      <c r="K25" s="858"/>
      <c r="L25" s="858"/>
    </row>
    <row r="26" spans="1:12" ht="10.5" customHeight="1">
      <c r="A26" s="827" t="s">
        <v>379</v>
      </c>
      <c r="B26" s="828"/>
      <c r="C26" s="830"/>
      <c r="D26" s="830"/>
      <c r="E26" s="830">
        <v>1962.5</v>
      </c>
      <c r="F26" s="830">
        <v>1962.5</v>
      </c>
      <c r="G26" s="831">
        <v>22929.9</v>
      </c>
      <c r="I26" s="852"/>
      <c r="K26" s="858"/>
      <c r="L26" s="858"/>
    </row>
    <row r="27" spans="1:12" ht="10.5" customHeight="1">
      <c r="A27" s="679" t="s">
        <v>107</v>
      </c>
      <c r="B27" s="675" t="s">
        <v>380</v>
      </c>
      <c r="C27" s="677">
        <v>8183.8980000000001</v>
      </c>
      <c r="D27" s="677"/>
      <c r="E27" s="677"/>
      <c r="F27" s="677">
        <v>8183.8980000000001</v>
      </c>
      <c r="G27" s="678">
        <v>133309.77099999998</v>
      </c>
      <c r="I27" s="852"/>
      <c r="K27" s="858"/>
      <c r="L27" s="858"/>
    </row>
    <row r="28" spans="1:12" ht="10.5" customHeight="1">
      <c r="A28" s="827" t="s">
        <v>381</v>
      </c>
      <c r="B28" s="828"/>
      <c r="C28" s="830">
        <v>8183.8980000000001</v>
      </c>
      <c r="D28" s="830"/>
      <c r="E28" s="830"/>
      <c r="F28" s="830">
        <v>8183.8980000000001</v>
      </c>
      <c r="G28" s="831">
        <v>133309.77099999998</v>
      </c>
      <c r="I28" s="852"/>
      <c r="K28" s="858"/>
      <c r="L28" s="858"/>
    </row>
    <row r="29" spans="1:12" ht="10.5" customHeight="1">
      <c r="A29" s="679" t="s">
        <v>580</v>
      </c>
      <c r="B29" s="675" t="s">
        <v>841</v>
      </c>
      <c r="C29" s="677">
        <v>206.94225</v>
      </c>
      <c r="D29" s="677"/>
      <c r="E29" s="677"/>
      <c r="F29" s="677">
        <v>206.94225</v>
      </c>
      <c r="G29" s="678">
        <v>870.89924999999994</v>
      </c>
      <c r="I29" s="852"/>
      <c r="K29" s="858"/>
      <c r="L29" s="858"/>
    </row>
    <row r="30" spans="1:12" ht="10.5" customHeight="1">
      <c r="A30" s="827" t="s">
        <v>587</v>
      </c>
      <c r="B30" s="828"/>
      <c r="C30" s="830">
        <v>206.94225</v>
      </c>
      <c r="D30" s="830"/>
      <c r="E30" s="830"/>
      <c r="F30" s="830">
        <v>206.94225</v>
      </c>
      <c r="G30" s="831">
        <v>870.89924999999994</v>
      </c>
      <c r="I30" s="852"/>
      <c r="K30" s="858"/>
      <c r="L30" s="858"/>
    </row>
    <row r="31" spans="1:12" ht="10.5" customHeight="1">
      <c r="A31" s="679" t="s">
        <v>268</v>
      </c>
      <c r="B31" s="675" t="s">
        <v>61</v>
      </c>
      <c r="C31" s="677"/>
      <c r="D31" s="677"/>
      <c r="E31" s="677">
        <v>12758.58617</v>
      </c>
      <c r="F31" s="677">
        <v>12758.58617</v>
      </c>
      <c r="G31" s="678">
        <v>123333.48634499998</v>
      </c>
      <c r="I31" s="852"/>
      <c r="K31" s="858"/>
      <c r="L31" s="858"/>
    </row>
    <row r="32" spans="1:12" ht="10.5" customHeight="1">
      <c r="A32" s="827" t="s">
        <v>383</v>
      </c>
      <c r="B32" s="828"/>
      <c r="C32" s="830"/>
      <c r="D32" s="830"/>
      <c r="E32" s="830">
        <v>12758.58617</v>
      </c>
      <c r="F32" s="830">
        <v>12758.58617</v>
      </c>
      <c r="G32" s="831">
        <v>123333.48634499998</v>
      </c>
      <c r="I32" s="852"/>
      <c r="K32" s="858"/>
      <c r="L32" s="858"/>
    </row>
    <row r="33" spans="1:12" ht="10.5" customHeight="1">
      <c r="A33" s="679" t="s">
        <v>122</v>
      </c>
      <c r="B33" s="675" t="s">
        <v>384</v>
      </c>
      <c r="C33" s="677"/>
      <c r="D33" s="677">
        <v>21.855377499999999</v>
      </c>
      <c r="E33" s="677"/>
      <c r="F33" s="677">
        <v>21.855377499999999</v>
      </c>
      <c r="G33" s="678">
        <v>698.19950249999988</v>
      </c>
      <c r="I33" s="852"/>
      <c r="K33" s="858"/>
      <c r="L33" s="858"/>
    </row>
    <row r="34" spans="1:12" ht="10.5" customHeight="1">
      <c r="A34" s="679"/>
      <c r="B34" s="675" t="s">
        <v>385</v>
      </c>
      <c r="C34" s="677"/>
      <c r="D34" s="677">
        <v>394.70244750000001</v>
      </c>
      <c r="E34" s="677"/>
      <c r="F34" s="677">
        <v>394.70244750000001</v>
      </c>
      <c r="G34" s="678">
        <v>4808.444485</v>
      </c>
      <c r="I34" s="852"/>
      <c r="K34" s="858"/>
      <c r="L34" s="858"/>
    </row>
    <row r="35" spans="1:12" ht="10.5" customHeight="1">
      <c r="A35" s="827" t="s">
        <v>386</v>
      </c>
      <c r="B35" s="828"/>
      <c r="C35" s="830"/>
      <c r="D35" s="830">
        <v>416.55782499999998</v>
      </c>
      <c r="E35" s="830"/>
      <c r="F35" s="830">
        <v>416.55782499999998</v>
      </c>
      <c r="G35" s="831">
        <v>5506.6439874999996</v>
      </c>
      <c r="I35" s="852"/>
      <c r="K35" s="858"/>
      <c r="L35" s="858"/>
    </row>
    <row r="36" spans="1:12" ht="10.5" customHeight="1">
      <c r="A36" s="679" t="s">
        <v>572</v>
      </c>
      <c r="B36" s="675" t="s">
        <v>387</v>
      </c>
      <c r="C36" s="677"/>
      <c r="D36" s="677">
        <v>28132.54</v>
      </c>
      <c r="E36" s="677"/>
      <c r="F36" s="677">
        <v>28132.54</v>
      </c>
      <c r="G36" s="678">
        <v>3741368.4382925006</v>
      </c>
      <c r="I36" s="852"/>
      <c r="K36" s="858"/>
      <c r="L36" s="858"/>
    </row>
    <row r="37" spans="1:12" ht="10.5" customHeight="1">
      <c r="A37" s="679"/>
      <c r="B37" s="675" t="s">
        <v>388</v>
      </c>
      <c r="C37" s="677"/>
      <c r="D37" s="677">
        <v>6633.51</v>
      </c>
      <c r="E37" s="677"/>
      <c r="F37" s="677">
        <v>6633.51</v>
      </c>
      <c r="G37" s="678">
        <v>297918.42919</v>
      </c>
      <c r="I37" s="852"/>
      <c r="K37" s="858"/>
      <c r="L37" s="858"/>
    </row>
    <row r="38" spans="1:12" ht="10.5" customHeight="1">
      <c r="A38" s="679"/>
      <c r="B38" s="675" t="s">
        <v>651</v>
      </c>
      <c r="C38" s="677">
        <v>265253.65999999997</v>
      </c>
      <c r="D38" s="677"/>
      <c r="E38" s="677"/>
      <c r="F38" s="677">
        <v>265253.65999999997</v>
      </c>
      <c r="G38" s="678">
        <v>3105448.9441924994</v>
      </c>
      <c r="I38" s="852"/>
      <c r="K38" s="858"/>
      <c r="L38" s="858"/>
    </row>
    <row r="39" spans="1:12" ht="10.5" customHeight="1">
      <c r="A39" s="679"/>
      <c r="B39" s="675" t="s">
        <v>389</v>
      </c>
      <c r="C39" s="677">
        <v>4483.1975000000002</v>
      </c>
      <c r="D39" s="677"/>
      <c r="E39" s="677"/>
      <c r="F39" s="677">
        <v>4483.1975000000002</v>
      </c>
      <c r="G39" s="678">
        <v>50374.880307499996</v>
      </c>
      <c r="I39" s="852"/>
      <c r="K39" s="858"/>
      <c r="L39" s="858"/>
    </row>
    <row r="40" spans="1:12" ht="10.5" customHeight="1">
      <c r="A40" s="827" t="s">
        <v>390</v>
      </c>
      <c r="B40" s="828"/>
      <c r="C40" s="830">
        <v>269736.85749999998</v>
      </c>
      <c r="D40" s="830">
        <v>34766.050000000003</v>
      </c>
      <c r="E40" s="830"/>
      <c r="F40" s="830">
        <v>304502.90749999997</v>
      </c>
      <c r="G40" s="831">
        <v>7195110.6919825003</v>
      </c>
      <c r="I40" s="852"/>
      <c r="K40" s="858"/>
      <c r="L40" s="858"/>
    </row>
    <row r="41" spans="1:12" ht="10.5" customHeight="1">
      <c r="A41" s="679" t="s">
        <v>590</v>
      </c>
      <c r="B41" s="675" t="s">
        <v>586</v>
      </c>
      <c r="C41" s="677">
        <v>60269.699255</v>
      </c>
      <c r="D41" s="677"/>
      <c r="E41" s="677"/>
      <c r="F41" s="677">
        <v>60269.699255</v>
      </c>
      <c r="G41" s="678">
        <v>621142.69017999992</v>
      </c>
      <c r="I41" s="852"/>
      <c r="K41" s="858"/>
      <c r="L41" s="858"/>
    </row>
    <row r="42" spans="1:12" ht="10.5" customHeight="1">
      <c r="A42" s="827" t="s">
        <v>505</v>
      </c>
      <c r="B42" s="828"/>
      <c r="C42" s="830">
        <v>60269.699255</v>
      </c>
      <c r="D42" s="830"/>
      <c r="E42" s="830"/>
      <c r="F42" s="830">
        <v>60269.699255</v>
      </c>
      <c r="G42" s="831">
        <v>621142.69017999992</v>
      </c>
      <c r="I42" s="852"/>
      <c r="K42" s="858"/>
      <c r="L42" s="858"/>
    </row>
    <row r="43" spans="1:12" ht="10.5" customHeight="1">
      <c r="A43" s="679" t="s">
        <v>121</v>
      </c>
      <c r="B43" s="675" t="s">
        <v>74</v>
      </c>
      <c r="C43" s="677"/>
      <c r="D43" s="677"/>
      <c r="E43" s="677">
        <v>1144.4737500000001</v>
      </c>
      <c r="F43" s="677">
        <v>1144.4737500000001</v>
      </c>
      <c r="G43" s="678">
        <v>20900.287582500001</v>
      </c>
      <c r="I43" s="852"/>
      <c r="K43" s="858"/>
      <c r="L43" s="858"/>
    </row>
    <row r="44" spans="1:12" ht="10.5" customHeight="1">
      <c r="A44" s="827" t="s">
        <v>391</v>
      </c>
      <c r="B44" s="828"/>
      <c r="C44" s="830"/>
      <c r="D44" s="830"/>
      <c r="E44" s="830">
        <v>1144.4737500000001</v>
      </c>
      <c r="F44" s="830">
        <v>1144.4737500000001</v>
      </c>
      <c r="G44" s="831">
        <v>20900.287582500001</v>
      </c>
      <c r="I44" s="852"/>
      <c r="K44" s="858"/>
      <c r="L44" s="858"/>
    </row>
    <row r="45" spans="1:12" ht="10.5" customHeight="1">
      <c r="A45" s="679" t="s">
        <v>114</v>
      </c>
      <c r="B45" s="675" t="s">
        <v>84</v>
      </c>
      <c r="C45" s="677"/>
      <c r="D45" s="677"/>
      <c r="E45" s="677">
        <v>4675.8536350000004</v>
      </c>
      <c r="F45" s="677">
        <v>4675.8536350000004</v>
      </c>
      <c r="G45" s="678">
        <v>43247.489052500008</v>
      </c>
      <c r="I45" s="852"/>
      <c r="K45" s="858"/>
      <c r="L45" s="858"/>
    </row>
    <row r="46" spans="1:12" ht="10.5" customHeight="1">
      <c r="A46" s="827" t="s">
        <v>392</v>
      </c>
      <c r="B46" s="828"/>
      <c r="C46" s="830"/>
      <c r="D46" s="830"/>
      <c r="E46" s="830">
        <v>4675.8536350000004</v>
      </c>
      <c r="F46" s="830">
        <v>4675.8536350000004</v>
      </c>
      <c r="G46" s="831">
        <v>43247.489052500008</v>
      </c>
      <c r="I46" s="852"/>
      <c r="K46" s="858"/>
      <c r="L46" s="858"/>
    </row>
    <row r="47" spans="1:12" ht="10.5" customHeight="1">
      <c r="A47" s="679" t="s">
        <v>269</v>
      </c>
      <c r="B47" s="675" t="s">
        <v>73</v>
      </c>
      <c r="C47" s="677"/>
      <c r="D47" s="677"/>
      <c r="E47" s="677">
        <v>3386.8473875</v>
      </c>
      <c r="F47" s="677">
        <v>3386.8473875</v>
      </c>
      <c r="G47" s="678">
        <v>26721.210677499999</v>
      </c>
      <c r="I47" s="852"/>
      <c r="K47" s="858"/>
      <c r="L47" s="858"/>
    </row>
    <row r="48" spans="1:12" ht="10.5" customHeight="1">
      <c r="A48" s="679"/>
      <c r="B48" s="675" t="s">
        <v>393</v>
      </c>
      <c r="C48" s="677">
        <v>158514.8237225</v>
      </c>
      <c r="D48" s="677"/>
      <c r="E48" s="677"/>
      <c r="F48" s="677">
        <v>158514.8237225</v>
      </c>
      <c r="G48" s="678">
        <v>1330173.8854424998</v>
      </c>
      <c r="H48" s="536"/>
      <c r="I48" s="852"/>
      <c r="K48" s="858"/>
      <c r="L48" s="858"/>
    </row>
    <row r="49" spans="1:12" ht="10.5" customHeight="1">
      <c r="A49" s="679"/>
      <c r="B49" s="675" t="s">
        <v>394</v>
      </c>
      <c r="C49" s="677">
        <v>59650.313655000005</v>
      </c>
      <c r="D49" s="677"/>
      <c r="E49" s="677"/>
      <c r="F49" s="677">
        <v>59650.313655000005</v>
      </c>
      <c r="G49" s="678">
        <v>458883.18545749999</v>
      </c>
      <c r="I49" s="852"/>
      <c r="K49" s="858"/>
      <c r="L49" s="858"/>
    </row>
    <row r="50" spans="1:12" ht="10.5" customHeight="1">
      <c r="A50" s="679"/>
      <c r="B50" s="675" t="s">
        <v>64</v>
      </c>
      <c r="C50" s="677"/>
      <c r="D50" s="677"/>
      <c r="E50" s="677">
        <v>6081.9835274999996</v>
      </c>
      <c r="F50" s="677">
        <v>6081.9835274999996</v>
      </c>
      <c r="G50" s="678">
        <v>64904.859260000005</v>
      </c>
      <c r="I50" s="852"/>
      <c r="K50" s="858"/>
      <c r="L50" s="858"/>
    </row>
    <row r="51" spans="1:12" ht="10.5" customHeight="1">
      <c r="A51" s="827" t="s">
        <v>395</v>
      </c>
      <c r="B51" s="828"/>
      <c r="C51" s="830">
        <v>218165.13737750001</v>
      </c>
      <c r="D51" s="830"/>
      <c r="E51" s="830">
        <v>9468.8309149999986</v>
      </c>
      <c r="F51" s="830">
        <v>227633.96829250001</v>
      </c>
      <c r="G51" s="831">
        <v>1880683.1408374999</v>
      </c>
      <c r="I51" s="852"/>
      <c r="K51" s="858"/>
      <c r="L51" s="858"/>
    </row>
    <row r="52" spans="1:12" ht="10.5" customHeight="1">
      <c r="A52" s="679" t="s">
        <v>270</v>
      </c>
      <c r="B52" s="675" t="s">
        <v>81</v>
      </c>
      <c r="C52" s="677"/>
      <c r="D52" s="677"/>
      <c r="E52" s="677">
        <v>11119.0966575</v>
      </c>
      <c r="F52" s="677">
        <v>11119.0966575</v>
      </c>
      <c r="G52" s="678">
        <v>135467.21949749999</v>
      </c>
      <c r="I52" s="852"/>
      <c r="K52" s="858"/>
      <c r="L52" s="858"/>
    </row>
    <row r="53" spans="1:12" ht="10.5" customHeight="1">
      <c r="A53" s="827" t="s">
        <v>396</v>
      </c>
      <c r="B53" s="828"/>
      <c r="C53" s="830"/>
      <c r="D53" s="830"/>
      <c r="E53" s="830">
        <v>11119.0966575</v>
      </c>
      <c r="F53" s="830">
        <v>11119.0966575</v>
      </c>
      <c r="G53" s="831">
        <v>135467.21949749999</v>
      </c>
      <c r="I53" s="852"/>
      <c r="K53" s="858"/>
      <c r="L53" s="858"/>
    </row>
    <row r="54" spans="1:12" ht="10.5" customHeight="1">
      <c r="A54" s="679" t="s">
        <v>103</v>
      </c>
      <c r="B54" s="675" t="s">
        <v>78</v>
      </c>
      <c r="C54" s="677"/>
      <c r="D54" s="677"/>
      <c r="E54" s="677">
        <v>37779.456655000002</v>
      </c>
      <c r="F54" s="677">
        <v>37779.456655000002</v>
      </c>
      <c r="G54" s="678">
        <v>424229.76097250002</v>
      </c>
      <c r="I54" s="852"/>
      <c r="K54" s="858"/>
      <c r="L54" s="858"/>
    </row>
    <row r="55" spans="1:12" ht="10.5" customHeight="1">
      <c r="A55" s="827" t="s">
        <v>397</v>
      </c>
      <c r="B55" s="828"/>
      <c r="C55" s="830"/>
      <c r="D55" s="830"/>
      <c r="E55" s="830">
        <v>37779.456655000002</v>
      </c>
      <c r="F55" s="830">
        <v>37779.456655000002</v>
      </c>
      <c r="G55" s="831">
        <v>424229.76097250002</v>
      </c>
      <c r="I55" s="852"/>
      <c r="K55" s="858"/>
      <c r="L55" s="858"/>
    </row>
    <row r="56" spans="1:12" ht="10.5" customHeight="1">
      <c r="A56" s="679" t="s">
        <v>111</v>
      </c>
      <c r="B56" s="675" t="s">
        <v>258</v>
      </c>
      <c r="C56" s="677"/>
      <c r="D56" s="677"/>
      <c r="E56" s="677">
        <v>5131.1818025000002</v>
      </c>
      <c r="F56" s="677">
        <v>5131.1818025000002</v>
      </c>
      <c r="G56" s="678">
        <v>47039.607267500003</v>
      </c>
      <c r="I56" s="852"/>
      <c r="K56" s="858"/>
      <c r="L56" s="858"/>
    </row>
    <row r="57" spans="1:12" ht="10.5" customHeight="1">
      <c r="A57" s="827" t="s">
        <v>398</v>
      </c>
      <c r="B57" s="828"/>
      <c r="C57" s="830"/>
      <c r="D57" s="830"/>
      <c r="E57" s="830">
        <v>5131.1818025000002</v>
      </c>
      <c r="F57" s="830">
        <v>5131.1818025000002</v>
      </c>
      <c r="G57" s="831">
        <v>47039.607267500003</v>
      </c>
      <c r="I57" s="852"/>
      <c r="K57" s="858"/>
      <c r="L57" s="858"/>
    </row>
    <row r="58" spans="1:12" ht="10.5" customHeight="1">
      <c r="A58" s="679" t="s">
        <v>573</v>
      </c>
      <c r="B58" s="675" t="s">
        <v>652</v>
      </c>
      <c r="C58" s="677"/>
      <c r="D58" s="677"/>
      <c r="E58" s="677">
        <v>1948.55924</v>
      </c>
      <c r="F58" s="677">
        <v>1948.55924</v>
      </c>
      <c r="G58" s="678">
        <v>12203.21881</v>
      </c>
      <c r="I58" s="852"/>
      <c r="K58" s="858"/>
      <c r="L58" s="858"/>
    </row>
    <row r="59" spans="1:12" ht="10.5" customHeight="1">
      <c r="A59" s="679"/>
      <c r="B59" s="675" t="s">
        <v>88</v>
      </c>
      <c r="C59" s="677"/>
      <c r="D59" s="677"/>
      <c r="E59" s="677">
        <v>2235.1659774999998</v>
      </c>
      <c r="F59" s="677">
        <v>2235.1659774999998</v>
      </c>
      <c r="G59" s="678">
        <v>27828.420020000001</v>
      </c>
      <c r="I59" s="852"/>
      <c r="K59" s="858"/>
      <c r="L59" s="858"/>
    </row>
    <row r="60" spans="1:12" ht="10.5" customHeight="1">
      <c r="A60" s="679"/>
      <c r="B60" s="675" t="s">
        <v>653</v>
      </c>
      <c r="C60" s="677"/>
      <c r="D60" s="677"/>
      <c r="E60" s="677">
        <v>1492.7388350000001</v>
      </c>
      <c r="F60" s="677">
        <v>1492.7388350000001</v>
      </c>
      <c r="G60" s="678">
        <v>4850.7636650000004</v>
      </c>
      <c r="I60" s="852"/>
      <c r="K60" s="858"/>
      <c r="L60" s="858"/>
    </row>
    <row r="61" spans="1:12" ht="10.5" customHeight="1">
      <c r="A61" s="827" t="s">
        <v>399</v>
      </c>
      <c r="B61" s="828"/>
      <c r="C61" s="830"/>
      <c r="D61" s="830"/>
      <c r="E61" s="830">
        <v>5676.4640524999995</v>
      </c>
      <c r="F61" s="830">
        <v>5676.4640524999995</v>
      </c>
      <c r="G61" s="831">
        <v>44882.402495000002</v>
      </c>
      <c r="I61" s="852"/>
      <c r="K61" s="858"/>
      <c r="L61" s="858"/>
    </row>
    <row r="62" spans="1:12" ht="10.5" customHeight="1">
      <c r="A62" s="679" t="s">
        <v>271</v>
      </c>
      <c r="B62" s="675" t="s">
        <v>400</v>
      </c>
      <c r="C62" s="677"/>
      <c r="D62" s="677">
        <v>2.17056</v>
      </c>
      <c r="E62" s="677"/>
      <c r="F62" s="677">
        <v>2.17056</v>
      </c>
      <c r="G62" s="678">
        <v>722.23442750000004</v>
      </c>
      <c r="I62" s="852"/>
      <c r="K62" s="858"/>
      <c r="L62" s="858"/>
    </row>
    <row r="63" spans="1:12" ht="10.5" customHeight="1">
      <c r="A63" s="827" t="s">
        <v>401</v>
      </c>
      <c r="B63" s="828"/>
      <c r="C63" s="830"/>
      <c r="D63" s="830">
        <v>2.17056</v>
      </c>
      <c r="E63" s="830"/>
      <c r="F63" s="830">
        <v>2.17056</v>
      </c>
      <c r="G63" s="831">
        <v>722.23442750000004</v>
      </c>
      <c r="I63" s="852"/>
      <c r="K63" s="858"/>
      <c r="L63" s="858"/>
    </row>
    <row r="64" spans="1:12" ht="10.5" customHeight="1">
      <c r="A64" s="679" t="s">
        <v>108</v>
      </c>
      <c r="B64" s="675" t="s">
        <v>63</v>
      </c>
      <c r="C64" s="677"/>
      <c r="D64" s="677"/>
      <c r="E64" s="677">
        <v>11865.666342500001</v>
      </c>
      <c r="F64" s="677">
        <v>11865.666342500001</v>
      </c>
      <c r="G64" s="678">
        <v>93789.956850000002</v>
      </c>
      <c r="I64" s="852"/>
      <c r="K64" s="858"/>
      <c r="L64" s="858"/>
    </row>
    <row r="65" spans="1:12" ht="10.5" customHeight="1">
      <c r="A65" s="827" t="s">
        <v>402</v>
      </c>
      <c r="B65" s="828"/>
      <c r="C65" s="830"/>
      <c r="D65" s="830"/>
      <c r="E65" s="830">
        <v>11865.666342500001</v>
      </c>
      <c r="F65" s="830">
        <v>11865.666342500001</v>
      </c>
      <c r="G65" s="831">
        <v>93789.956850000002</v>
      </c>
      <c r="I65" s="852"/>
      <c r="K65" s="858"/>
      <c r="L65" s="858"/>
    </row>
    <row r="66" spans="1:12" ht="10.5" customHeight="1">
      <c r="A66" s="679" t="s">
        <v>272</v>
      </c>
      <c r="B66" s="675" t="s">
        <v>403</v>
      </c>
      <c r="C66" s="677"/>
      <c r="D66" s="677">
        <v>402.94499999999999</v>
      </c>
      <c r="E66" s="677"/>
      <c r="F66" s="677">
        <v>402.94499999999999</v>
      </c>
      <c r="G66" s="678">
        <v>42206.283209999994</v>
      </c>
      <c r="I66" s="852"/>
      <c r="K66" s="858"/>
      <c r="L66" s="858"/>
    </row>
    <row r="67" spans="1:12" ht="10.5" customHeight="1">
      <c r="A67" s="827" t="s">
        <v>404</v>
      </c>
      <c r="B67" s="828"/>
      <c r="C67" s="830"/>
      <c r="D67" s="830">
        <v>402.94499999999999</v>
      </c>
      <c r="E67" s="830"/>
      <c r="F67" s="830">
        <v>402.94499999999999</v>
      </c>
      <c r="G67" s="831">
        <v>42206.283209999994</v>
      </c>
      <c r="I67" s="852"/>
      <c r="K67" s="858"/>
      <c r="L67" s="858"/>
    </row>
    <row r="68" spans="1:12" ht="10.5" customHeight="1">
      <c r="A68" s="679" t="s">
        <v>500</v>
      </c>
      <c r="B68" s="675" t="s">
        <v>655</v>
      </c>
      <c r="C68" s="677"/>
      <c r="D68" s="677"/>
      <c r="E68" s="677">
        <v>14281.428295</v>
      </c>
      <c r="F68" s="677">
        <v>14281.428295</v>
      </c>
      <c r="G68" s="678">
        <v>118961.03743500001</v>
      </c>
      <c r="I68" s="852"/>
      <c r="K68" s="858"/>
      <c r="L68" s="858"/>
    </row>
    <row r="69" spans="1:12" ht="10.5" customHeight="1">
      <c r="A69" s="827" t="s">
        <v>502</v>
      </c>
      <c r="B69" s="828"/>
      <c r="C69" s="830"/>
      <c r="D69" s="830"/>
      <c r="E69" s="830">
        <v>14281.428295</v>
      </c>
      <c r="F69" s="830">
        <v>14281.428295</v>
      </c>
      <c r="G69" s="831">
        <v>118961.03743500001</v>
      </c>
      <c r="I69" s="852"/>
      <c r="K69" s="858"/>
      <c r="L69" s="858"/>
    </row>
    <row r="70" spans="1:12" ht="10.5" customHeight="1">
      <c r="A70" s="3"/>
      <c r="B70" s="3"/>
      <c r="C70" s="3"/>
      <c r="D70" s="3"/>
      <c r="E70" s="3"/>
      <c r="F70" s="3"/>
      <c r="G70" s="3"/>
      <c r="I70" s="852"/>
      <c r="K70" s="858"/>
      <c r="L70" s="860"/>
    </row>
    <row r="71" spans="1:12" ht="10.5" customHeight="1">
      <c r="A71" s="3"/>
      <c r="B71" s="3"/>
      <c r="C71" s="3"/>
      <c r="D71" s="3"/>
      <c r="E71" s="3"/>
      <c r="F71" s="3"/>
      <c r="G71" s="3"/>
      <c r="I71" s="852"/>
      <c r="K71" s="858"/>
      <c r="L71" s="860"/>
    </row>
    <row r="72" spans="1:12" ht="10.5" customHeight="1">
      <c r="A72" s="680"/>
      <c r="B72" s="680"/>
      <c r="C72" s="680"/>
      <c r="D72" s="680"/>
      <c r="E72" s="680"/>
      <c r="F72" s="680"/>
      <c r="G72" s="680"/>
    </row>
    <row r="73" spans="1:12" ht="10.5" customHeight="1">
      <c r="A73" s="680"/>
      <c r="B73" s="680"/>
      <c r="C73" s="680"/>
      <c r="D73" s="680"/>
      <c r="E73" s="680"/>
      <c r="F73" s="680"/>
      <c r="G73" s="680"/>
    </row>
    <row r="74" spans="1:12" ht="10.5" customHeight="1">
      <c r="A74" s="680"/>
      <c r="B74" s="680"/>
      <c r="C74" s="680"/>
      <c r="D74" s="680"/>
      <c r="E74" s="680"/>
      <c r="F74" s="680"/>
      <c r="G74" s="680"/>
    </row>
    <row r="75" spans="1:12" ht="10.5" customHeight="1">
      <c r="A75" s="680"/>
      <c r="B75" s="680"/>
      <c r="C75" s="680"/>
      <c r="D75" s="680"/>
      <c r="E75" s="680"/>
      <c r="F75" s="680"/>
      <c r="G75" s="680"/>
    </row>
    <row r="76" spans="1:12" ht="10.5" customHeight="1">
      <c r="A76" s="680"/>
      <c r="B76" s="680"/>
      <c r="C76" s="680"/>
      <c r="D76" s="680"/>
      <c r="E76" s="680"/>
      <c r="F76" s="680"/>
      <c r="G76" s="680"/>
    </row>
    <row r="77" spans="1:12" ht="10.5" customHeight="1">
      <c r="A77" s="680"/>
      <c r="B77" s="680"/>
      <c r="C77" s="680"/>
      <c r="D77" s="680"/>
      <c r="E77" s="680"/>
      <c r="F77" s="680"/>
      <c r="G77" s="680"/>
    </row>
    <row r="78" spans="1:12" ht="10.5" customHeight="1">
      <c r="A78" s="680"/>
      <c r="B78" s="680"/>
      <c r="C78" s="680"/>
      <c r="D78" s="680"/>
      <c r="E78" s="680"/>
      <c r="F78" s="680"/>
      <c r="G78" s="680"/>
    </row>
    <row r="79" spans="1:12" ht="10.5" customHeight="1">
      <c r="A79" s="680"/>
      <c r="B79" s="680"/>
      <c r="C79" s="680"/>
      <c r="D79" s="680"/>
      <c r="E79" s="680"/>
      <c r="F79" s="680"/>
      <c r="G79" s="680"/>
    </row>
    <row r="80" spans="1:12" ht="10.5" customHeight="1">
      <c r="A80" s="680"/>
      <c r="B80" s="680"/>
      <c r="C80" s="680"/>
      <c r="D80" s="680"/>
      <c r="E80" s="680"/>
      <c r="F80" s="680"/>
      <c r="G80" s="680"/>
    </row>
    <row r="81" spans="1:7" ht="10.5" customHeight="1">
      <c r="A81" s="680"/>
      <c r="B81" s="680"/>
      <c r="C81" s="680"/>
      <c r="D81" s="680"/>
      <c r="E81" s="680"/>
      <c r="F81" s="680"/>
      <c r="G81" s="680"/>
    </row>
    <row r="82" spans="1:7" ht="10.5" customHeight="1">
      <c r="A82" s="680"/>
      <c r="B82" s="680"/>
      <c r="C82" s="680"/>
      <c r="D82" s="680"/>
      <c r="E82" s="680"/>
      <c r="F82" s="680"/>
      <c r="G82" s="680"/>
    </row>
    <row r="83" spans="1:7" ht="10.5" customHeight="1">
      <c r="A83" s="680"/>
      <c r="B83" s="680"/>
      <c r="C83" s="680"/>
      <c r="D83" s="680"/>
      <c r="E83" s="680"/>
      <c r="F83" s="680"/>
      <c r="G83" s="680"/>
    </row>
    <row r="84" spans="1:7" ht="10.5" customHeight="1">
      <c r="A84" s="680"/>
      <c r="B84" s="680"/>
      <c r="C84" s="680"/>
      <c r="D84" s="680"/>
      <c r="E84" s="680"/>
      <c r="F84" s="680"/>
      <c r="G84" s="680"/>
    </row>
    <row r="85" spans="1:7" ht="10.5" customHeight="1">
      <c r="A85" s="680"/>
      <c r="B85" s="680"/>
      <c r="C85" s="680"/>
      <c r="D85" s="680"/>
      <c r="E85" s="680"/>
      <c r="F85" s="680"/>
      <c r="G85" s="680"/>
    </row>
    <row r="86" spans="1:7" ht="10.5" customHeight="1">
      <c r="A86" s="680"/>
      <c r="B86" s="680"/>
      <c r="C86" s="680"/>
      <c r="D86" s="680"/>
      <c r="E86" s="680"/>
      <c r="F86" s="680"/>
      <c r="G86" s="680"/>
    </row>
    <row r="87" spans="1:7" ht="10.5" customHeight="1">
      <c r="A87" s="680"/>
      <c r="B87" s="680"/>
      <c r="C87" s="680"/>
      <c r="D87" s="680"/>
      <c r="E87" s="680"/>
      <c r="F87" s="680"/>
      <c r="G87" s="680"/>
    </row>
    <row r="88" spans="1:7" ht="10.5" customHeight="1">
      <c r="A88" s="680"/>
      <c r="B88" s="680"/>
      <c r="C88" s="680"/>
      <c r="D88" s="680"/>
      <c r="E88" s="680"/>
      <c r="F88" s="680"/>
      <c r="G88" s="680"/>
    </row>
    <row r="89" spans="1:7" ht="10.5" customHeight="1">
      <c r="A89" s="680"/>
      <c r="B89" s="680"/>
      <c r="C89" s="680"/>
      <c r="D89" s="680"/>
      <c r="E89" s="680"/>
      <c r="F89" s="680"/>
      <c r="G89" s="680"/>
    </row>
    <row r="90" spans="1:7" ht="10.5" customHeight="1">
      <c r="A90" s="680"/>
      <c r="B90" s="680"/>
      <c r="C90" s="680"/>
      <c r="D90" s="680"/>
      <c r="E90" s="680"/>
      <c r="F90" s="680"/>
      <c r="G90" s="680"/>
    </row>
    <row r="91" spans="1:7" ht="10.5" customHeight="1">
      <c r="A91" s="680"/>
      <c r="B91" s="680"/>
      <c r="C91" s="680"/>
      <c r="D91" s="680"/>
      <c r="E91" s="680"/>
      <c r="F91" s="680"/>
      <c r="G91" s="680"/>
    </row>
    <row r="92" spans="1:7" ht="10.5" customHeight="1">
      <c r="A92" s="680"/>
      <c r="B92" s="680"/>
      <c r="C92" s="680"/>
      <c r="D92" s="680"/>
      <c r="E92" s="680"/>
      <c r="F92" s="680"/>
      <c r="G92" s="680"/>
    </row>
    <row r="93" spans="1:7" ht="10.5" customHeight="1">
      <c r="A93" s="680"/>
      <c r="B93" s="680"/>
      <c r="C93" s="680"/>
      <c r="D93" s="680"/>
      <c r="E93" s="680"/>
      <c r="F93" s="680"/>
      <c r="G93" s="680"/>
    </row>
    <row r="94" spans="1:7" ht="10.5" customHeight="1">
      <c r="A94" s="680"/>
      <c r="B94" s="680"/>
      <c r="C94" s="680"/>
      <c r="D94" s="680"/>
      <c r="E94" s="680"/>
      <c r="F94" s="680"/>
      <c r="G94" s="680"/>
    </row>
    <row r="95" spans="1:7" ht="10.5" customHeight="1">
      <c r="A95" s="680"/>
      <c r="B95" s="680"/>
      <c r="C95" s="680"/>
      <c r="D95" s="680"/>
      <c r="E95" s="680"/>
      <c r="F95" s="680"/>
      <c r="G95" s="680"/>
    </row>
    <row r="96" spans="1:7" ht="10.5" customHeight="1">
      <c r="A96" s="680"/>
      <c r="B96" s="680"/>
      <c r="C96" s="680"/>
      <c r="D96" s="680"/>
      <c r="E96" s="680"/>
      <c r="F96" s="680"/>
      <c r="G96" s="680"/>
    </row>
    <row r="97" spans="1:7" ht="10.5" customHeight="1">
      <c r="A97" s="680"/>
      <c r="B97" s="680"/>
      <c r="C97" s="680"/>
      <c r="D97" s="680"/>
      <c r="E97" s="680"/>
      <c r="F97" s="680"/>
      <c r="G97" s="680"/>
    </row>
    <row r="98" spans="1:7" ht="10.5" customHeight="1">
      <c r="A98" s="680"/>
      <c r="B98" s="680"/>
      <c r="C98" s="680"/>
      <c r="D98" s="680"/>
      <c r="E98" s="680"/>
      <c r="F98" s="680"/>
      <c r="G98" s="680"/>
    </row>
    <row r="99" spans="1:7" ht="10.5" customHeight="1">
      <c r="A99" s="680"/>
      <c r="B99" s="680"/>
      <c r="C99" s="680"/>
      <c r="D99" s="680"/>
      <c r="E99" s="680"/>
      <c r="F99" s="680"/>
      <c r="G99" s="680"/>
    </row>
    <row r="100" spans="1:7" ht="10.5" customHeight="1">
      <c r="A100" s="680"/>
      <c r="B100" s="680"/>
      <c r="C100" s="680"/>
      <c r="D100" s="680"/>
      <c r="E100" s="680"/>
      <c r="F100" s="680"/>
      <c r="G100" s="680"/>
    </row>
    <row r="101" spans="1:7" ht="10.5" customHeight="1">
      <c r="A101" s="680"/>
      <c r="B101" s="680"/>
      <c r="C101" s="680"/>
      <c r="D101" s="680"/>
      <c r="E101" s="680"/>
      <c r="F101" s="680"/>
      <c r="G101" s="680"/>
    </row>
    <row r="102" spans="1:7" ht="10.5" customHeight="1">
      <c r="A102" s="680"/>
      <c r="B102" s="680"/>
      <c r="C102" s="680"/>
      <c r="D102" s="680"/>
      <c r="E102" s="680"/>
      <c r="F102" s="680"/>
      <c r="G102" s="680"/>
    </row>
    <row r="103" spans="1:7" ht="10.5" customHeight="1">
      <c r="A103" s="680"/>
      <c r="B103" s="680"/>
      <c r="C103" s="680"/>
      <c r="D103" s="680"/>
      <c r="E103" s="680"/>
      <c r="F103" s="680"/>
      <c r="G103" s="680"/>
    </row>
    <row r="104" spans="1:7" ht="10.5" customHeight="1">
      <c r="A104" s="680"/>
      <c r="B104" s="680"/>
      <c r="C104" s="680"/>
      <c r="D104" s="680"/>
      <c r="E104" s="680"/>
      <c r="F104" s="680"/>
      <c r="G104" s="680"/>
    </row>
    <row r="105" spans="1:7" ht="10.5" customHeight="1">
      <c r="A105" s="680"/>
      <c r="B105" s="680"/>
      <c r="C105" s="680"/>
      <c r="D105" s="680"/>
      <c r="E105" s="680"/>
      <c r="F105" s="680"/>
      <c r="G105" s="680"/>
    </row>
    <row r="106" spans="1:7" ht="10.5" customHeight="1">
      <c r="A106" s="680"/>
      <c r="B106" s="680"/>
      <c r="C106" s="680"/>
      <c r="D106" s="680"/>
      <c r="E106" s="680"/>
      <c r="F106" s="680"/>
      <c r="G106" s="680"/>
    </row>
    <row r="107" spans="1:7" ht="10.5" customHeight="1">
      <c r="A107" s="680"/>
      <c r="B107" s="680"/>
      <c r="C107" s="680"/>
      <c r="D107" s="680"/>
      <c r="E107" s="680"/>
      <c r="F107" s="680"/>
      <c r="G107" s="680"/>
    </row>
  </sheetData>
  <mergeCells count="5">
    <mergeCell ref="A1:A4"/>
    <mergeCell ref="B1:B4"/>
    <mergeCell ref="C1:F1"/>
    <mergeCell ref="C2:E2"/>
    <mergeCell ref="F2:F3"/>
  </mergeCells>
  <conditionalFormatting sqref="K70:K71">
    <cfRule type="cellIs" dxfId="6" priority="1" operator="greaterThan">
      <formula>0</formula>
    </cfRule>
  </conditionalFormatting>
  <pageMargins left="0.7" right="0.46474358974358976" top="0.86956521739130432" bottom="0.61458333333333337" header="0.3" footer="0.3"/>
  <pageSetup orientation="portrait" r:id="rId1"/>
  <headerFooter>
    <oddHeader>&amp;R&amp;7Informe de la Operación Mensual - Noviembre 2018
INFSGI-MES-11-2018
10/12/2018
Versión: 01</oddHeader>
    <oddFooter>&amp;L&amp;7COES, 2018&amp;C19&amp;R&amp;7Dirección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E906-A71A-4080-BB8F-C09AEC63F946}">
  <sheetPr>
    <tabColor theme="4"/>
  </sheetPr>
  <dimension ref="A1:M57"/>
  <sheetViews>
    <sheetView showGridLines="0" view="pageBreakPreview" topLeftCell="A5" zoomScale="145" zoomScaleNormal="100" zoomScaleSheetLayoutView="145" zoomScalePageLayoutView="160" workbookViewId="0">
      <selection activeCell="A44" sqref="A44:A57"/>
    </sheetView>
  </sheetViews>
  <sheetFormatPr defaultColWidth="9.33203125" defaultRowHeight="11.25"/>
  <cols>
    <col min="1" max="1" width="22.6640625" style="50" customWidth="1"/>
    <col min="2" max="2" width="20.83203125" style="50" customWidth="1"/>
    <col min="3" max="3" width="16.5" style="50" customWidth="1"/>
    <col min="4" max="4" width="18.5" style="50" customWidth="1"/>
    <col min="5" max="5" width="10.33203125" style="50" customWidth="1"/>
    <col min="6" max="6" width="12.5" style="50" customWidth="1"/>
    <col min="7" max="7" width="16.1640625" style="50" bestFit="1" customWidth="1"/>
    <col min="8" max="9" width="9.33203125" style="50"/>
    <col min="10" max="11" width="9.33203125" style="50" customWidth="1"/>
    <col min="12" max="13" width="9.33203125" style="50"/>
    <col min="14" max="16384" width="9.33203125" style="3"/>
  </cols>
  <sheetData>
    <row r="1" spans="1:13" ht="15.75" customHeight="1">
      <c r="A1" s="995" t="s">
        <v>280</v>
      </c>
      <c r="B1" s="989" t="s">
        <v>56</v>
      </c>
      <c r="C1" s="991" t="str">
        <f>+'19. ANEXOI-2'!C1:F1</f>
        <v>ENERGÍA PRODUCIDA NOVIEMBRE 2018</v>
      </c>
      <c r="D1" s="991"/>
      <c r="E1" s="991"/>
      <c r="F1" s="991"/>
      <c r="G1" s="788" t="s">
        <v>308</v>
      </c>
      <c r="H1" s="261"/>
      <c r="I1" s="261"/>
      <c r="J1" s="261"/>
      <c r="K1" s="261"/>
    </row>
    <row r="2" spans="1:13" ht="11.25" customHeight="1">
      <c r="A2" s="995"/>
      <c r="B2" s="989"/>
      <c r="C2" s="992" t="s">
        <v>309</v>
      </c>
      <c r="D2" s="992"/>
      <c r="E2" s="992"/>
      <c r="F2" s="993" t="str">
        <f>"TOTAL 
"&amp;UPPER('1. Resumen'!Q4)</f>
        <v>TOTAL 
NOVIEMBRE</v>
      </c>
      <c r="G2" s="789" t="s">
        <v>310</v>
      </c>
      <c r="H2" s="251"/>
      <c r="I2" s="251"/>
      <c r="J2" s="251"/>
      <c r="K2" s="251"/>
      <c r="L2" s="252"/>
    </row>
    <row r="3" spans="1:13" ht="11.25" customHeight="1">
      <c r="A3" s="995"/>
      <c r="B3" s="989"/>
      <c r="C3" s="790" t="s">
        <v>234</v>
      </c>
      <c r="D3" s="790" t="s">
        <v>235</v>
      </c>
      <c r="E3" s="790" t="s">
        <v>311</v>
      </c>
      <c r="F3" s="994"/>
      <c r="G3" s="789">
        <v>2018</v>
      </c>
      <c r="H3" s="254"/>
      <c r="I3" s="253"/>
      <c r="J3" s="253"/>
      <c r="K3" s="253"/>
      <c r="L3" s="252"/>
    </row>
    <row r="4" spans="1:13" ht="11.25" customHeight="1">
      <c r="A4" s="996"/>
      <c r="B4" s="997"/>
      <c r="C4" s="791" t="s">
        <v>312</v>
      </c>
      <c r="D4" s="791" t="s">
        <v>312</v>
      </c>
      <c r="E4" s="791" t="s">
        <v>312</v>
      </c>
      <c r="F4" s="791" t="s">
        <v>312</v>
      </c>
      <c r="G4" s="792" t="s">
        <v>218</v>
      </c>
      <c r="H4" s="254"/>
      <c r="I4" s="254"/>
      <c r="J4" s="254"/>
      <c r="K4" s="254"/>
      <c r="L4" s="12"/>
    </row>
    <row r="5" spans="1:13" s="495" customFormat="1" ht="9" customHeight="1">
      <c r="A5" s="679" t="s">
        <v>99</v>
      </c>
      <c r="B5" s="675" t="s">
        <v>405</v>
      </c>
      <c r="C5" s="677">
        <v>79489.454085000005</v>
      </c>
      <c r="D5" s="677"/>
      <c r="E5" s="677"/>
      <c r="F5" s="677">
        <v>79489.454085000005</v>
      </c>
      <c r="G5" s="678">
        <v>724136.89503999997</v>
      </c>
      <c r="H5" s="680"/>
      <c r="I5" s="854"/>
      <c r="J5" s="854"/>
      <c r="K5" s="858"/>
      <c r="L5" s="858"/>
      <c r="M5" s="680"/>
    </row>
    <row r="6" spans="1:13" s="495" customFormat="1" ht="9" customHeight="1">
      <c r="A6" s="827" t="s">
        <v>406</v>
      </c>
      <c r="B6" s="828"/>
      <c r="C6" s="830">
        <v>79489.454085000005</v>
      </c>
      <c r="D6" s="830"/>
      <c r="E6" s="830"/>
      <c r="F6" s="830">
        <v>79489.454085000005</v>
      </c>
      <c r="G6" s="831">
        <v>724136.89503999997</v>
      </c>
      <c r="H6" s="680"/>
      <c r="I6" s="854"/>
      <c r="J6" s="854"/>
      <c r="K6" s="858"/>
      <c r="L6" s="858"/>
      <c r="M6" s="680"/>
    </row>
    <row r="7" spans="1:13" s="495" customFormat="1" ht="9" customHeight="1">
      <c r="A7" s="679" t="s">
        <v>273</v>
      </c>
      <c r="B7" s="675" t="s">
        <v>67</v>
      </c>
      <c r="C7" s="677"/>
      <c r="D7" s="677"/>
      <c r="E7" s="677">
        <v>4248.3222150000001</v>
      </c>
      <c r="F7" s="677">
        <v>4248.3222150000001</v>
      </c>
      <c r="G7" s="678">
        <v>50058.407530000004</v>
      </c>
      <c r="H7" s="680"/>
      <c r="I7" s="854"/>
      <c r="J7" s="854"/>
      <c r="K7" s="858"/>
      <c r="L7" s="858"/>
      <c r="M7" s="680"/>
    </row>
    <row r="8" spans="1:13" s="495" customFormat="1" ht="9" customHeight="1">
      <c r="A8" s="679"/>
      <c r="B8" s="675" t="s">
        <v>66</v>
      </c>
      <c r="C8" s="677"/>
      <c r="D8" s="677"/>
      <c r="E8" s="677">
        <v>4472.387745</v>
      </c>
      <c r="F8" s="677">
        <v>4472.387745</v>
      </c>
      <c r="G8" s="678">
        <v>52836.905137500005</v>
      </c>
      <c r="H8" s="680"/>
      <c r="I8" s="854"/>
      <c r="J8" s="854"/>
      <c r="K8" s="858"/>
      <c r="L8" s="858"/>
      <c r="M8" s="680"/>
    </row>
    <row r="9" spans="1:13" s="495" customFormat="1" ht="9" customHeight="1">
      <c r="A9" s="679"/>
      <c r="B9" s="675" t="s">
        <v>70</v>
      </c>
      <c r="C9" s="677"/>
      <c r="D9" s="677"/>
      <c r="E9" s="677">
        <v>3328.2042200000001</v>
      </c>
      <c r="F9" s="677">
        <v>3328.2042200000001</v>
      </c>
      <c r="G9" s="678">
        <v>28056.897340000003</v>
      </c>
      <c r="H9" s="680"/>
      <c r="I9" s="854"/>
      <c r="J9" s="854"/>
      <c r="K9" s="858"/>
      <c r="L9" s="858"/>
      <c r="M9" s="680"/>
    </row>
    <row r="10" spans="1:13" s="495" customFormat="1" ht="9" customHeight="1">
      <c r="A10" s="679"/>
      <c r="B10" s="675" t="s">
        <v>69</v>
      </c>
      <c r="C10" s="677"/>
      <c r="D10" s="677"/>
      <c r="E10" s="677">
        <v>3738.2544800000001</v>
      </c>
      <c r="F10" s="677">
        <v>3738.2544800000001</v>
      </c>
      <c r="G10" s="678">
        <v>31315.961140000003</v>
      </c>
      <c r="H10" s="680"/>
      <c r="I10" s="854"/>
      <c r="J10" s="854"/>
      <c r="K10" s="858"/>
      <c r="L10" s="858"/>
      <c r="M10" s="680"/>
    </row>
    <row r="11" spans="1:13" s="495" customFormat="1" ht="9" customHeight="1">
      <c r="A11" s="827" t="s">
        <v>407</v>
      </c>
      <c r="B11" s="828"/>
      <c r="C11" s="830"/>
      <c r="D11" s="830"/>
      <c r="E11" s="830">
        <v>15787.168659999999</v>
      </c>
      <c r="F11" s="830">
        <v>15787.168659999999</v>
      </c>
      <c r="G11" s="831">
        <v>162268.17114750002</v>
      </c>
      <c r="H11" s="680"/>
      <c r="I11" s="854"/>
      <c r="J11" s="854"/>
      <c r="K11" s="858"/>
      <c r="L11" s="858"/>
      <c r="M11" s="680"/>
    </row>
    <row r="12" spans="1:13" s="495" customFormat="1" ht="9" customHeight="1">
      <c r="A12" s="679" t="s">
        <v>106</v>
      </c>
      <c r="B12" s="675" t="s">
        <v>408</v>
      </c>
      <c r="C12" s="677"/>
      <c r="D12" s="677">
        <v>12660.258132499999</v>
      </c>
      <c r="E12" s="677"/>
      <c r="F12" s="677">
        <v>12660.258132499999</v>
      </c>
      <c r="G12" s="678">
        <v>196383.85519</v>
      </c>
      <c r="H12" s="680"/>
      <c r="I12" s="854"/>
      <c r="J12" s="854"/>
      <c r="K12" s="858"/>
      <c r="L12" s="858"/>
      <c r="M12" s="680"/>
    </row>
    <row r="13" spans="1:13" s="495" customFormat="1" ht="9" customHeight="1">
      <c r="A13" s="827" t="s">
        <v>409</v>
      </c>
      <c r="B13" s="828"/>
      <c r="C13" s="830"/>
      <c r="D13" s="830">
        <v>12660.258132499999</v>
      </c>
      <c r="E13" s="830"/>
      <c r="F13" s="830">
        <v>12660.258132499999</v>
      </c>
      <c r="G13" s="831">
        <v>196383.85519</v>
      </c>
      <c r="H13" s="680"/>
      <c r="I13" s="854"/>
      <c r="J13" s="854"/>
      <c r="K13" s="858"/>
      <c r="L13" s="858"/>
      <c r="M13" s="680"/>
    </row>
    <row r="14" spans="1:13" s="495" customFormat="1" ht="9" customHeight="1">
      <c r="A14" s="679" t="s">
        <v>124</v>
      </c>
      <c r="B14" s="675" t="s">
        <v>410</v>
      </c>
      <c r="C14" s="677"/>
      <c r="D14" s="677">
        <v>6261.9120825</v>
      </c>
      <c r="E14" s="677"/>
      <c r="F14" s="677">
        <v>6261.9120825</v>
      </c>
      <c r="G14" s="678">
        <v>10875.300745000002</v>
      </c>
      <c r="H14" s="680"/>
      <c r="I14" s="854"/>
      <c r="J14" s="854"/>
      <c r="K14" s="858"/>
      <c r="L14" s="858"/>
      <c r="M14" s="680"/>
    </row>
    <row r="15" spans="1:13" s="495" customFormat="1" ht="9" customHeight="1">
      <c r="A15" s="827" t="s">
        <v>411</v>
      </c>
      <c r="B15" s="828"/>
      <c r="C15" s="830"/>
      <c r="D15" s="830">
        <v>6261.9120825</v>
      </c>
      <c r="E15" s="830"/>
      <c r="F15" s="830">
        <v>6261.9120825</v>
      </c>
      <c r="G15" s="831">
        <v>10875.300745000002</v>
      </c>
      <c r="H15" s="680"/>
      <c r="I15" s="854"/>
      <c r="J15" s="854"/>
      <c r="K15" s="858"/>
      <c r="L15" s="858"/>
      <c r="M15" s="680"/>
    </row>
    <row r="16" spans="1:13" s="495" customFormat="1" ht="9" customHeight="1">
      <c r="A16" s="679" t="s">
        <v>117</v>
      </c>
      <c r="B16" s="675" t="s">
        <v>71</v>
      </c>
      <c r="C16" s="677"/>
      <c r="D16" s="677"/>
      <c r="E16" s="677">
        <v>1343.1930950000001</v>
      </c>
      <c r="F16" s="677">
        <v>1343.1930950000001</v>
      </c>
      <c r="G16" s="678">
        <v>44516.711527499996</v>
      </c>
      <c r="H16" s="680"/>
      <c r="I16" s="854"/>
      <c r="J16" s="854"/>
      <c r="K16" s="858"/>
      <c r="L16" s="858"/>
      <c r="M16" s="680"/>
    </row>
    <row r="17" spans="1:13" s="495" customFormat="1" ht="9" customHeight="1">
      <c r="A17" s="827" t="s">
        <v>412</v>
      </c>
      <c r="B17" s="828"/>
      <c r="C17" s="830"/>
      <c r="D17" s="830"/>
      <c r="E17" s="830">
        <v>1343.1930950000001</v>
      </c>
      <c r="F17" s="830">
        <v>1343.1930950000001</v>
      </c>
      <c r="G17" s="831">
        <v>44516.711527499996</v>
      </c>
      <c r="H17" s="680"/>
      <c r="I17" s="854"/>
      <c r="J17" s="854"/>
      <c r="K17" s="858"/>
      <c r="L17" s="858"/>
      <c r="M17" s="680"/>
    </row>
    <row r="18" spans="1:13" s="495" customFormat="1" ht="9" customHeight="1">
      <c r="A18" s="679" t="s">
        <v>94</v>
      </c>
      <c r="B18" s="675" t="s">
        <v>413</v>
      </c>
      <c r="C18" s="677">
        <v>21402.922017500001</v>
      </c>
      <c r="D18" s="677"/>
      <c r="E18" s="677"/>
      <c r="F18" s="677">
        <v>21402.922017500001</v>
      </c>
      <c r="G18" s="678">
        <v>263141.52986000001</v>
      </c>
      <c r="H18" s="680"/>
      <c r="I18" s="854"/>
      <c r="J18" s="854"/>
      <c r="K18" s="858"/>
      <c r="L18" s="858"/>
      <c r="M18" s="680"/>
    </row>
    <row r="19" spans="1:13" s="495" customFormat="1" ht="9" customHeight="1">
      <c r="A19" s="679"/>
      <c r="B19" s="675" t="s">
        <v>414</v>
      </c>
      <c r="C19" s="677">
        <v>59219.451194999994</v>
      </c>
      <c r="D19" s="677"/>
      <c r="E19" s="677"/>
      <c r="F19" s="677">
        <v>59219.451194999994</v>
      </c>
      <c r="G19" s="678">
        <v>730809.12149000005</v>
      </c>
      <c r="H19" s="680"/>
      <c r="I19" s="854"/>
      <c r="J19" s="854"/>
      <c r="K19" s="858"/>
      <c r="L19" s="858"/>
      <c r="M19" s="680"/>
    </row>
    <row r="20" spans="1:13" s="495" customFormat="1" ht="9" customHeight="1">
      <c r="A20" s="679"/>
      <c r="B20" s="675" t="s">
        <v>415</v>
      </c>
      <c r="C20" s="677">
        <v>17531.4528775</v>
      </c>
      <c r="D20" s="677"/>
      <c r="E20" s="677"/>
      <c r="F20" s="677">
        <v>17531.4528775</v>
      </c>
      <c r="G20" s="678">
        <v>113285.0294025</v>
      </c>
      <c r="H20" s="680"/>
      <c r="I20" s="854"/>
      <c r="J20" s="854"/>
      <c r="K20" s="858"/>
      <c r="L20" s="858"/>
      <c r="M20" s="680"/>
    </row>
    <row r="21" spans="1:13" s="495" customFormat="1" ht="9" customHeight="1">
      <c r="A21" s="679"/>
      <c r="B21" s="675" t="s">
        <v>416</v>
      </c>
      <c r="C21" s="677">
        <v>42.827460000000002</v>
      </c>
      <c r="D21" s="677"/>
      <c r="E21" s="677"/>
      <c r="F21" s="677">
        <v>42.827460000000002</v>
      </c>
      <c r="G21" s="678">
        <v>665.82407999999998</v>
      </c>
      <c r="H21" s="680"/>
      <c r="I21" s="854"/>
      <c r="J21" s="854"/>
      <c r="K21" s="858"/>
      <c r="L21" s="858"/>
      <c r="M21" s="680"/>
    </row>
    <row r="22" spans="1:13" s="495" customFormat="1" ht="9" customHeight="1">
      <c r="A22" s="679"/>
      <c r="B22" s="675" t="s">
        <v>417</v>
      </c>
      <c r="C22" s="677">
        <v>18889.181505</v>
      </c>
      <c r="D22" s="677"/>
      <c r="E22" s="677"/>
      <c r="F22" s="677">
        <v>18889.181505</v>
      </c>
      <c r="G22" s="678">
        <v>220628.43154750002</v>
      </c>
      <c r="H22" s="680"/>
      <c r="I22" s="854"/>
      <c r="J22" s="854"/>
      <c r="K22" s="858"/>
      <c r="L22" s="858"/>
      <c r="M22" s="680"/>
    </row>
    <row r="23" spans="1:13" s="495" customFormat="1" ht="9" customHeight="1">
      <c r="A23" s="679"/>
      <c r="B23" s="675" t="s">
        <v>418</v>
      </c>
      <c r="C23" s="677">
        <v>2069.5286999999998</v>
      </c>
      <c r="D23" s="677"/>
      <c r="E23" s="677"/>
      <c r="F23" s="677">
        <v>2069.5286999999998</v>
      </c>
      <c r="G23" s="678">
        <v>23816.960997500002</v>
      </c>
      <c r="H23" s="680"/>
      <c r="I23" s="854"/>
      <c r="J23" s="854"/>
      <c r="K23" s="858"/>
      <c r="L23" s="858"/>
      <c r="M23" s="680"/>
    </row>
    <row r="24" spans="1:13" s="495" customFormat="1" ht="9" customHeight="1">
      <c r="A24" s="679"/>
      <c r="B24" s="675" t="s">
        <v>419</v>
      </c>
      <c r="C24" s="677">
        <v>5979.8697900000006</v>
      </c>
      <c r="D24" s="677"/>
      <c r="E24" s="677"/>
      <c r="F24" s="677">
        <v>5979.8697900000006</v>
      </c>
      <c r="G24" s="678">
        <v>57664.854334999989</v>
      </c>
      <c r="H24" s="680"/>
      <c r="I24" s="854"/>
      <c r="J24" s="854"/>
      <c r="K24" s="858"/>
      <c r="L24" s="858"/>
      <c r="M24" s="680"/>
    </row>
    <row r="25" spans="1:13" s="495" customFormat="1" ht="9" customHeight="1">
      <c r="A25" s="679"/>
      <c r="B25" s="675" t="s">
        <v>420</v>
      </c>
      <c r="C25" s="677">
        <v>5015.3479399999997</v>
      </c>
      <c r="D25" s="677"/>
      <c r="E25" s="677"/>
      <c r="F25" s="677">
        <v>5015.3479399999997</v>
      </c>
      <c r="G25" s="678">
        <v>37663.995062499998</v>
      </c>
      <c r="H25" s="680"/>
      <c r="I25" s="854"/>
      <c r="J25" s="854"/>
      <c r="K25" s="858"/>
      <c r="L25" s="858"/>
      <c r="M25" s="680"/>
    </row>
    <row r="26" spans="1:13" s="495" customFormat="1" ht="9" customHeight="1">
      <c r="A26" s="679"/>
      <c r="B26" s="675" t="s">
        <v>421</v>
      </c>
      <c r="C26" s="677">
        <v>383.69350499999996</v>
      </c>
      <c r="D26" s="677"/>
      <c r="E26" s="677"/>
      <c r="F26" s="677">
        <v>383.69350499999996</v>
      </c>
      <c r="G26" s="678">
        <v>16882.337625</v>
      </c>
      <c r="H26" s="680"/>
      <c r="I26" s="854"/>
      <c r="J26" s="854"/>
      <c r="K26" s="858"/>
      <c r="L26" s="858"/>
      <c r="M26" s="680"/>
    </row>
    <row r="27" spans="1:13" s="495" customFormat="1" ht="9" customHeight="1">
      <c r="A27" s="679"/>
      <c r="B27" s="675" t="s">
        <v>422</v>
      </c>
      <c r="C27" s="677">
        <v>43.825937500000002</v>
      </c>
      <c r="D27" s="677"/>
      <c r="E27" s="677"/>
      <c r="F27" s="677">
        <v>43.825937500000002</v>
      </c>
      <c r="G27" s="678">
        <v>1455.3387574999997</v>
      </c>
      <c r="H27" s="680"/>
      <c r="I27" s="854"/>
      <c r="J27" s="854"/>
      <c r="K27" s="858"/>
      <c r="L27" s="858"/>
      <c r="M27" s="680"/>
    </row>
    <row r="28" spans="1:13" s="495" customFormat="1" ht="9" customHeight="1">
      <c r="A28" s="679"/>
      <c r="B28" s="675" t="s">
        <v>423</v>
      </c>
      <c r="C28" s="677">
        <v>42.488232500000002</v>
      </c>
      <c r="D28" s="677"/>
      <c r="E28" s="677"/>
      <c r="F28" s="677">
        <v>42.488232500000002</v>
      </c>
      <c r="G28" s="678">
        <v>1397.9355475000002</v>
      </c>
      <c r="H28" s="680"/>
      <c r="I28" s="854"/>
      <c r="J28" s="854"/>
      <c r="K28" s="858"/>
      <c r="L28" s="858"/>
      <c r="M28" s="680"/>
    </row>
    <row r="29" spans="1:13" s="495" customFormat="1" ht="9" customHeight="1">
      <c r="A29" s="679"/>
      <c r="B29" s="675" t="s">
        <v>424</v>
      </c>
      <c r="C29" s="677">
        <v>60945.636450000005</v>
      </c>
      <c r="D29" s="677"/>
      <c r="E29" s="677"/>
      <c r="F29" s="677">
        <v>60945.636450000005</v>
      </c>
      <c r="G29" s="678">
        <v>723807.54032749997</v>
      </c>
      <c r="H29" s="680"/>
      <c r="I29" s="854"/>
      <c r="J29" s="854"/>
      <c r="K29" s="858"/>
      <c r="L29" s="858"/>
      <c r="M29" s="680"/>
    </row>
    <row r="30" spans="1:13" s="495" customFormat="1" ht="9" customHeight="1">
      <c r="A30" s="827" t="s">
        <v>425</v>
      </c>
      <c r="B30" s="828"/>
      <c r="C30" s="830">
        <v>191566.22560999999</v>
      </c>
      <c r="D30" s="830"/>
      <c r="E30" s="830"/>
      <c r="F30" s="830">
        <v>191566.22560999999</v>
      </c>
      <c r="G30" s="831">
        <v>2191218.8990324996</v>
      </c>
      <c r="H30" s="680"/>
      <c r="I30" s="854"/>
      <c r="J30" s="854"/>
      <c r="K30" s="858"/>
      <c r="L30" s="858"/>
      <c r="M30" s="680"/>
    </row>
    <row r="31" spans="1:13" s="495" customFormat="1" ht="9" customHeight="1">
      <c r="A31" s="679" t="s">
        <v>113</v>
      </c>
      <c r="B31" s="675" t="s">
        <v>257</v>
      </c>
      <c r="C31" s="677"/>
      <c r="D31" s="677"/>
      <c r="E31" s="677">
        <v>4554.8100274999997</v>
      </c>
      <c r="F31" s="677">
        <v>4554.8100274999997</v>
      </c>
      <c r="G31" s="678">
        <v>43383.288407499997</v>
      </c>
      <c r="H31" s="680"/>
      <c r="I31" s="854"/>
      <c r="J31" s="854"/>
      <c r="K31" s="858"/>
      <c r="L31" s="858"/>
      <c r="M31" s="680"/>
    </row>
    <row r="32" spans="1:13" s="495" customFormat="1" ht="9" customHeight="1">
      <c r="A32" s="827" t="s">
        <v>426</v>
      </c>
      <c r="B32" s="828"/>
      <c r="C32" s="830"/>
      <c r="D32" s="830"/>
      <c r="E32" s="830">
        <v>4554.8100274999997</v>
      </c>
      <c r="F32" s="830">
        <v>4554.8100274999997</v>
      </c>
      <c r="G32" s="831">
        <v>43383.288407499997</v>
      </c>
      <c r="H32" s="680"/>
      <c r="I32" s="854"/>
      <c r="J32" s="854"/>
      <c r="K32" s="858"/>
      <c r="L32" s="858"/>
      <c r="M32" s="680"/>
    </row>
    <row r="33" spans="1:13" s="495" customFormat="1" ht="9" customHeight="1">
      <c r="A33" s="679" t="s">
        <v>104</v>
      </c>
      <c r="B33" s="675" t="s">
        <v>654</v>
      </c>
      <c r="C33" s="677"/>
      <c r="D33" s="677">
        <v>206559.80959000002</v>
      </c>
      <c r="E33" s="677"/>
      <c r="F33" s="677">
        <v>206559.80959000002</v>
      </c>
      <c r="G33" s="678">
        <v>1598845.5323774999</v>
      </c>
      <c r="H33" s="680"/>
      <c r="I33" s="854"/>
      <c r="J33" s="854"/>
      <c r="K33" s="858"/>
      <c r="L33" s="858"/>
      <c r="M33" s="680"/>
    </row>
    <row r="34" spans="1:13" s="495" customFormat="1" ht="9" customHeight="1">
      <c r="A34" s="827" t="s">
        <v>427</v>
      </c>
      <c r="B34" s="828"/>
      <c r="C34" s="830"/>
      <c r="D34" s="830">
        <v>206559.80959000002</v>
      </c>
      <c r="E34" s="830"/>
      <c r="F34" s="830">
        <v>206559.80959000002</v>
      </c>
      <c r="G34" s="831">
        <v>1598845.5323774999</v>
      </c>
      <c r="H34" s="680"/>
      <c r="I34" s="854"/>
      <c r="J34" s="854"/>
      <c r="K34" s="858"/>
      <c r="L34" s="858"/>
      <c r="M34" s="680"/>
    </row>
    <row r="35" spans="1:13" s="495" customFormat="1" ht="9" customHeight="1">
      <c r="A35" s="679" t="s">
        <v>109</v>
      </c>
      <c r="B35" s="675" t="s">
        <v>428</v>
      </c>
      <c r="C35" s="677"/>
      <c r="D35" s="677">
        <v>0</v>
      </c>
      <c r="E35" s="677"/>
      <c r="F35" s="677">
        <v>0</v>
      </c>
      <c r="G35" s="678">
        <v>348288.43219749996</v>
      </c>
      <c r="H35" s="680"/>
      <c r="K35" s="858"/>
      <c r="L35" s="858"/>
    </row>
    <row r="36" spans="1:13" s="495" customFormat="1" ht="9" customHeight="1">
      <c r="A36" s="827" t="s">
        <v>429</v>
      </c>
      <c r="B36" s="828"/>
      <c r="C36" s="830"/>
      <c r="D36" s="830">
        <v>0</v>
      </c>
      <c r="E36" s="830"/>
      <c r="F36" s="830">
        <v>0</v>
      </c>
      <c r="G36" s="831">
        <v>348288.43219749996</v>
      </c>
      <c r="H36" s="680"/>
      <c r="K36" s="858"/>
      <c r="L36" s="858"/>
    </row>
    <row r="38" spans="1:13">
      <c r="A38" s="793" t="s">
        <v>430</v>
      </c>
      <c r="B38" s="794"/>
      <c r="C38" s="795">
        <v>2450085.7366975001</v>
      </c>
      <c r="D38" s="795">
        <v>1456313.9053850002</v>
      </c>
      <c r="E38" s="795">
        <v>373010.592015</v>
      </c>
      <c r="F38" s="795">
        <v>4279410.2340975003</v>
      </c>
      <c r="G38" s="795">
        <v>46320700.87724749</v>
      </c>
    </row>
    <row r="39" spans="1:13">
      <c r="A39" s="796" t="s">
        <v>431</v>
      </c>
      <c r="B39" s="797"/>
      <c r="C39" s="798"/>
      <c r="D39" s="798"/>
      <c r="E39" s="799"/>
      <c r="F39" s="800">
        <f>+'4. Tipo Recurso'!D21*1000</f>
        <v>0</v>
      </c>
      <c r="G39" s="800">
        <f>+'4. Tipo Recurso'!G21*1000</f>
        <v>21200.75765</v>
      </c>
    </row>
    <row r="40" spans="1:13">
      <c r="A40" s="801" t="s">
        <v>432</v>
      </c>
      <c r="B40" s="802"/>
      <c r="C40" s="803"/>
      <c r="D40" s="803"/>
      <c r="E40" s="804"/>
      <c r="F40" s="800">
        <v>0</v>
      </c>
      <c r="G40" s="800">
        <v>0</v>
      </c>
    </row>
    <row r="41" spans="1:13" ht="6.75" customHeight="1"/>
    <row r="42" spans="1:13" ht="23.25" customHeight="1">
      <c r="A42" s="998" t="s">
        <v>433</v>
      </c>
      <c r="B42" s="998"/>
      <c r="C42" s="998"/>
      <c r="D42" s="998"/>
      <c r="E42" s="998"/>
      <c r="F42" s="998"/>
      <c r="G42" s="998"/>
    </row>
    <row r="43" spans="1:13" ht="8.25" customHeight="1"/>
    <row r="44" spans="1:13">
      <c r="A44" s="680" t="s">
        <v>539</v>
      </c>
      <c r="B44" s="384"/>
      <c r="C44" s="384"/>
      <c r="D44" s="384"/>
      <c r="E44" s="384"/>
      <c r="F44" s="384"/>
    </row>
    <row r="45" spans="1:13" s="623" customFormat="1">
      <c r="A45" s="680" t="s">
        <v>562</v>
      </c>
      <c r="B45" s="384"/>
      <c r="C45" s="384"/>
      <c r="D45" s="384"/>
      <c r="E45" s="384"/>
      <c r="F45" s="384"/>
      <c r="G45" s="50"/>
      <c r="H45" s="50"/>
      <c r="I45" s="50"/>
      <c r="J45" s="50"/>
      <c r="K45" s="50"/>
      <c r="L45" s="50"/>
      <c r="M45" s="50"/>
    </row>
    <row r="46" spans="1:13">
      <c r="A46" s="680" t="s">
        <v>563</v>
      </c>
      <c r="B46" s="384"/>
      <c r="C46" s="384"/>
      <c r="D46" s="384"/>
      <c r="E46" s="384"/>
      <c r="F46" s="384"/>
    </row>
    <row r="47" spans="1:13">
      <c r="A47" s="680" t="s">
        <v>564</v>
      </c>
      <c r="B47" s="384"/>
      <c r="C47" s="384"/>
      <c r="D47" s="384"/>
      <c r="E47" s="384"/>
      <c r="F47" s="384"/>
    </row>
    <row r="48" spans="1:13">
      <c r="A48" s="680" t="s">
        <v>565</v>
      </c>
      <c r="B48" s="384"/>
      <c r="C48" s="384"/>
      <c r="D48" s="384"/>
      <c r="E48" s="384"/>
      <c r="F48" s="384"/>
    </row>
    <row r="49" spans="1:6">
      <c r="A49" s="680" t="s">
        <v>566</v>
      </c>
      <c r="B49" s="384"/>
      <c r="C49" s="384"/>
      <c r="D49" s="384"/>
      <c r="E49" s="384"/>
      <c r="F49" s="384"/>
    </row>
    <row r="50" spans="1:6">
      <c r="A50" s="680" t="s">
        <v>567</v>
      </c>
      <c r="B50" s="384"/>
      <c r="C50" s="384"/>
      <c r="D50" s="384"/>
      <c r="E50" s="384"/>
      <c r="F50" s="384"/>
    </row>
    <row r="51" spans="1:6">
      <c r="A51" s="680" t="s">
        <v>568</v>
      </c>
      <c r="B51" s="384"/>
      <c r="C51" s="384"/>
      <c r="D51" s="384"/>
      <c r="E51" s="384"/>
      <c r="F51" s="384"/>
    </row>
    <row r="52" spans="1:6">
      <c r="A52" s="680" t="s">
        <v>569</v>
      </c>
      <c r="B52" s="384"/>
      <c r="C52" s="384"/>
      <c r="D52" s="384"/>
      <c r="E52" s="384"/>
      <c r="F52" s="384"/>
    </row>
    <row r="53" spans="1:6">
      <c r="A53" s="680" t="s">
        <v>588</v>
      </c>
      <c r="B53" s="384"/>
      <c r="C53" s="384"/>
      <c r="D53" s="384"/>
      <c r="E53" s="384"/>
      <c r="F53" s="384"/>
    </row>
    <row r="54" spans="1:6">
      <c r="A54" s="680" t="s">
        <v>589</v>
      </c>
      <c r="B54" s="384"/>
      <c r="C54" s="384"/>
      <c r="D54" s="384"/>
      <c r="E54" s="384"/>
      <c r="F54" s="384"/>
    </row>
    <row r="55" spans="1:6">
      <c r="A55" s="680" t="s">
        <v>837</v>
      </c>
      <c r="B55" s="384"/>
      <c r="C55" s="384"/>
      <c r="D55" s="384"/>
      <c r="E55" s="384"/>
      <c r="F55" s="384"/>
    </row>
    <row r="56" spans="1:6">
      <c r="A56" s="680" t="s">
        <v>838</v>
      </c>
    </row>
    <row r="57" spans="1:6">
      <c r="A57" s="680" t="s">
        <v>840</v>
      </c>
    </row>
  </sheetData>
  <mergeCells count="6">
    <mergeCell ref="A42:G42"/>
    <mergeCell ref="A1:A4"/>
    <mergeCell ref="B1:B4"/>
    <mergeCell ref="C1:F1"/>
    <mergeCell ref="C2:E2"/>
    <mergeCell ref="F2:F3"/>
  </mergeCells>
  <pageMargins left="0.7" right="0.46474358974358976" top="0.86956521739130432" bottom="0.61458333333333337" header="0.3" footer="0.3"/>
  <pageSetup orientation="portrait" r:id="rId1"/>
  <headerFooter>
    <oddHeader>&amp;R&amp;7Informe de la Operación Mensual - Noviembre 2018
INFSGI-MES-11-2018
10/12/2018
Versión: 01</oddHeader>
    <oddFooter>&amp;L&amp;7COES, 2018&amp;C20&amp;R&amp;7Dirección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9D01E-3BDA-4B07-BE02-840EF177556E}">
  <sheetPr>
    <tabColor theme="4"/>
  </sheetPr>
  <dimension ref="A1:P184"/>
  <sheetViews>
    <sheetView showGridLines="0" view="pageBreakPreview" zoomScale="130" zoomScaleNormal="100" zoomScaleSheetLayoutView="130" zoomScalePageLayoutView="160" workbookViewId="0">
      <selection activeCell="B13" sqref="B13"/>
    </sheetView>
  </sheetViews>
  <sheetFormatPr defaultColWidth="9.33203125" defaultRowHeight="9"/>
  <cols>
    <col min="1" max="1" width="28.6640625" style="384" customWidth="1"/>
    <col min="2" max="2" width="22.1640625" style="384" customWidth="1"/>
    <col min="3" max="4" width="17.6640625" style="384" customWidth="1"/>
    <col min="5" max="5" width="15.1640625" style="384" customWidth="1"/>
    <col min="6" max="6" width="13.33203125" style="384" customWidth="1"/>
    <col min="7" max="7" width="9.33203125" style="384"/>
    <col min="8" max="8" width="15.6640625" style="384" customWidth="1"/>
    <col min="9" max="9" width="9.33203125" style="384"/>
    <col min="10" max="11" width="9.33203125" style="384" customWidth="1"/>
    <col min="12" max="13" width="9.33203125" style="384"/>
    <col min="14" max="16384" width="9.33203125" style="385"/>
  </cols>
  <sheetData>
    <row r="1" spans="1:13" ht="11.25" customHeight="1">
      <c r="A1" s="383" t="s">
        <v>441</v>
      </c>
    </row>
    <row r="2" spans="1:13" s="495" customFormat="1" ht="11.25" customHeight="1">
      <c r="A2" s="999" t="s">
        <v>280</v>
      </c>
      <c r="B2" s="1002" t="s">
        <v>56</v>
      </c>
      <c r="C2" s="1002" t="s">
        <v>442</v>
      </c>
      <c r="D2" s="1002"/>
      <c r="E2" s="1002"/>
      <c r="F2" s="1005"/>
      <c r="G2" s="686"/>
      <c r="H2" s="686"/>
      <c r="I2" s="686"/>
      <c r="J2" s="686"/>
      <c r="K2" s="686"/>
      <c r="L2" s="680"/>
      <c r="M2" s="680"/>
    </row>
    <row r="3" spans="1:13" s="495" customFormat="1" ht="11.25" customHeight="1">
      <c r="A3" s="1000"/>
      <c r="B3" s="1003"/>
      <c r="C3" s="805" t="str">
        <f>UPPER('1. Resumen'!Q4)&amp;" "&amp;'1. Resumen'!Q5</f>
        <v>NOVIEMBRE 2018</v>
      </c>
      <c r="D3" s="806" t="str">
        <f>UPPER('1. Resumen'!Q4)&amp;" "&amp;'1. Resumen'!Q5-1</f>
        <v>NOVIEMBRE 2017</v>
      </c>
      <c r="E3" s="807">
        <v>2018</v>
      </c>
      <c r="F3" s="808" t="s">
        <v>440</v>
      </c>
      <c r="G3" s="687"/>
      <c r="H3" s="687"/>
      <c r="I3" s="687"/>
      <c r="J3" s="687"/>
      <c r="K3" s="687"/>
      <c r="L3" s="688"/>
      <c r="M3" s="680"/>
    </row>
    <row r="4" spans="1:13" s="495" customFormat="1" ht="11.25" customHeight="1">
      <c r="A4" s="1000"/>
      <c r="B4" s="1003"/>
      <c r="C4" s="809">
        <f>+'8. Max Potencia'!D8</f>
        <v>43431.822916666664</v>
      </c>
      <c r="D4" s="809">
        <f>+'8. Max Potencia'!E8</f>
        <v>43060.802083333336</v>
      </c>
      <c r="E4" s="809">
        <f>+'8. Max Potencia'!G8</f>
        <v>43431.822916666664</v>
      </c>
      <c r="F4" s="810" t="s">
        <v>434</v>
      </c>
      <c r="G4" s="689"/>
      <c r="H4" s="689"/>
      <c r="I4" s="690"/>
      <c r="J4" s="690"/>
      <c r="K4" s="690"/>
      <c r="L4" s="688"/>
      <c r="M4" s="680"/>
    </row>
    <row r="5" spans="1:13" s="495" customFormat="1" ht="11.25" customHeight="1">
      <c r="A5" s="1001"/>
      <c r="B5" s="1004"/>
      <c r="C5" s="811">
        <f>+'8. Max Potencia'!D9</f>
        <v>43431.822916666664</v>
      </c>
      <c r="D5" s="811">
        <f>+'8. Max Potencia'!E9</f>
        <v>43060.802083333336</v>
      </c>
      <c r="E5" s="811">
        <f>+'8. Max Potencia'!G9</f>
        <v>43431.822916666664</v>
      </c>
      <c r="F5" s="812" t="s">
        <v>435</v>
      </c>
      <c r="G5" s="689"/>
      <c r="H5" s="689"/>
      <c r="I5" s="689"/>
      <c r="J5" s="689"/>
      <c r="K5" s="689"/>
      <c r="L5" s="691"/>
      <c r="M5" s="680"/>
    </row>
    <row r="6" spans="1:13" s="495" customFormat="1" ht="10.5" customHeight="1">
      <c r="A6" s="670" t="s">
        <v>126</v>
      </c>
      <c r="B6" s="692" t="s">
        <v>90</v>
      </c>
      <c r="C6" s="693">
        <v>0</v>
      </c>
      <c r="D6" s="693">
        <v>0</v>
      </c>
      <c r="E6" s="693">
        <v>0</v>
      </c>
      <c r="F6" s="694" t="str">
        <f>+IF(D6=0,"",C6/D6-1)</f>
        <v/>
      </c>
      <c r="G6" s="689"/>
      <c r="H6" s="862"/>
      <c r="I6" s="862"/>
      <c r="J6" s="689"/>
      <c r="K6" s="689"/>
      <c r="L6" s="695"/>
      <c r="M6" s="680"/>
    </row>
    <row r="7" spans="1:13" s="495" customFormat="1" ht="10.5" customHeight="1">
      <c r="A7" s="827" t="s">
        <v>313</v>
      </c>
      <c r="B7" s="828"/>
      <c r="C7" s="832">
        <v>0</v>
      </c>
      <c r="D7" s="832">
        <v>0</v>
      </c>
      <c r="E7" s="832">
        <v>0</v>
      </c>
      <c r="F7" s="833" t="str">
        <f t="shared" ref="F7:F69" si="0">+IF(D7=0,"",C7/D7-1)</f>
        <v/>
      </c>
      <c r="G7" s="689"/>
      <c r="H7" s="862"/>
      <c r="I7" s="862"/>
      <c r="J7" s="689"/>
      <c r="K7" s="689"/>
      <c r="L7" s="696"/>
      <c r="M7" s="680"/>
    </row>
    <row r="8" spans="1:13" s="495" customFormat="1" ht="10.5" customHeight="1">
      <c r="A8" s="670" t="s">
        <v>125</v>
      </c>
      <c r="B8" s="692" t="s">
        <v>65</v>
      </c>
      <c r="C8" s="693">
        <v>9.9937000000000005</v>
      </c>
      <c r="D8" s="693">
        <v>0</v>
      </c>
      <c r="E8" s="693">
        <v>9.9937000000000005</v>
      </c>
      <c r="F8" s="705" t="str">
        <f t="shared" si="0"/>
        <v/>
      </c>
      <c r="G8" s="689"/>
      <c r="H8" s="862"/>
      <c r="I8" s="862"/>
      <c r="J8" s="689"/>
      <c r="K8" s="689"/>
      <c r="L8" s="700"/>
      <c r="M8" s="680"/>
    </row>
    <row r="9" spans="1:13" s="495" customFormat="1" ht="10.5" customHeight="1">
      <c r="A9" s="827" t="s">
        <v>314</v>
      </c>
      <c r="B9" s="828"/>
      <c r="C9" s="832">
        <v>9.9937000000000005</v>
      </c>
      <c r="D9" s="832">
        <v>0</v>
      </c>
      <c r="E9" s="832">
        <v>9.9937000000000005</v>
      </c>
      <c r="F9" s="833" t="str">
        <f t="shared" si="0"/>
        <v/>
      </c>
      <c r="G9" s="689"/>
      <c r="H9" s="862"/>
      <c r="I9" s="862"/>
      <c r="J9" s="689"/>
      <c r="K9" s="689"/>
      <c r="L9" s="696"/>
      <c r="M9" s="680"/>
    </row>
    <row r="10" spans="1:13" s="495" customFormat="1" ht="10.5" customHeight="1">
      <c r="A10" s="679" t="s">
        <v>110</v>
      </c>
      <c r="B10" s="697" t="s">
        <v>87</v>
      </c>
      <c r="C10" s="698">
        <v>13.09163</v>
      </c>
      <c r="D10" s="698">
        <v>12.668480000000001</v>
      </c>
      <c r="E10" s="698">
        <v>13.09163</v>
      </c>
      <c r="F10" s="699">
        <f t="shared" si="0"/>
        <v>3.3401797216398466E-2</v>
      </c>
      <c r="G10" s="689"/>
      <c r="H10" s="862"/>
      <c r="I10" s="862"/>
      <c r="J10" s="689"/>
      <c r="K10" s="689"/>
      <c r="L10" s="696"/>
      <c r="M10" s="680"/>
    </row>
    <row r="11" spans="1:13" s="495" customFormat="1" ht="10.5" customHeight="1">
      <c r="A11" s="827" t="s">
        <v>315</v>
      </c>
      <c r="B11" s="828"/>
      <c r="C11" s="832">
        <v>13.09163</v>
      </c>
      <c r="D11" s="832">
        <v>12.668480000000001</v>
      </c>
      <c r="E11" s="832">
        <v>13.09163</v>
      </c>
      <c r="F11" s="833">
        <f t="shared" si="0"/>
        <v>3.3401797216398466E-2</v>
      </c>
      <c r="G11" s="689"/>
      <c r="H11" s="862"/>
      <c r="I11" s="862"/>
      <c r="J11" s="689"/>
      <c r="K11" s="689"/>
      <c r="L11" s="696"/>
      <c r="M11" s="680"/>
    </row>
    <row r="12" spans="1:13" s="495" customFormat="1" ht="10.5" customHeight="1">
      <c r="A12" s="707" t="s">
        <v>639</v>
      </c>
      <c r="B12" s="706" t="s">
        <v>839</v>
      </c>
      <c r="C12" s="708">
        <v>0</v>
      </c>
      <c r="D12" s="708"/>
      <c r="E12" s="708">
        <v>0</v>
      </c>
      <c r="F12" s="709" t="str">
        <f>+IF(D12=0,"",C12/D12-1)</f>
        <v/>
      </c>
      <c r="G12" s="689"/>
      <c r="H12" s="862"/>
      <c r="I12" s="862"/>
      <c r="J12" s="689"/>
      <c r="K12" s="689"/>
      <c r="L12" s="696"/>
      <c r="M12" s="680"/>
    </row>
    <row r="13" spans="1:13" s="495" customFormat="1" ht="10.5" customHeight="1">
      <c r="A13" s="834" t="s">
        <v>646</v>
      </c>
      <c r="B13" s="835"/>
      <c r="C13" s="836">
        <v>0</v>
      </c>
      <c r="D13" s="836"/>
      <c r="E13" s="836">
        <v>0</v>
      </c>
      <c r="F13" s="837" t="str">
        <f>+IF(D13=0,"",C13/D13-1)</f>
        <v/>
      </c>
      <c r="G13" s="689"/>
      <c r="H13" s="862"/>
      <c r="I13" s="862"/>
      <c r="J13" s="689"/>
      <c r="K13" s="689"/>
      <c r="L13" s="696"/>
      <c r="M13" s="680"/>
    </row>
    <row r="14" spans="1:13" s="495" customFormat="1" ht="10.5" customHeight="1">
      <c r="A14" s="679" t="s">
        <v>98</v>
      </c>
      <c r="B14" s="697" t="s">
        <v>316</v>
      </c>
      <c r="C14" s="698">
        <v>196.16767999999999</v>
      </c>
      <c r="D14" s="698">
        <v>88.555390000000003</v>
      </c>
      <c r="E14" s="698">
        <v>196.16767999999999</v>
      </c>
      <c r="F14" s="699">
        <f t="shared" si="0"/>
        <v>1.21519751649222</v>
      </c>
      <c r="G14" s="689"/>
      <c r="H14" s="862"/>
      <c r="I14" s="862"/>
      <c r="J14" s="689"/>
      <c r="K14" s="689"/>
      <c r="L14" s="696"/>
      <c r="M14" s="680"/>
    </row>
    <row r="15" spans="1:13" s="495" customFormat="1" ht="10.5" customHeight="1">
      <c r="A15" s="827" t="s">
        <v>317</v>
      </c>
      <c r="B15" s="828"/>
      <c r="C15" s="832">
        <v>196.16767999999999</v>
      </c>
      <c r="D15" s="832">
        <v>88.555390000000003</v>
      </c>
      <c r="E15" s="832">
        <v>196.16767999999999</v>
      </c>
      <c r="F15" s="833">
        <f t="shared" si="0"/>
        <v>1.21519751649222</v>
      </c>
      <c r="G15" s="689"/>
      <c r="H15" s="862"/>
      <c r="I15" s="862"/>
      <c r="J15" s="689"/>
      <c r="K15" s="689"/>
      <c r="L15" s="700"/>
      <c r="M15" s="680"/>
    </row>
    <row r="16" spans="1:13" s="495" customFormat="1" ht="10.5" customHeight="1">
      <c r="A16" s="707" t="s">
        <v>570</v>
      </c>
      <c r="B16" s="706" t="s">
        <v>382</v>
      </c>
      <c r="C16" s="708">
        <v>18.95092</v>
      </c>
      <c r="D16" s="708">
        <v>6.3966700000000003</v>
      </c>
      <c r="E16" s="708">
        <v>18.95092</v>
      </c>
      <c r="F16" s="709">
        <f>+IF(D16=0,"",C16/D16-1)</f>
        <v>1.9626227396442211</v>
      </c>
      <c r="G16" s="689"/>
      <c r="H16" s="862"/>
      <c r="I16" s="862"/>
      <c r="J16" s="689"/>
      <c r="K16" s="689"/>
      <c r="L16" s="700"/>
      <c r="M16" s="680"/>
    </row>
    <row r="17" spans="1:16" s="495" customFormat="1" ht="10.5" customHeight="1">
      <c r="A17" s="834" t="s">
        <v>525</v>
      </c>
      <c r="B17" s="835"/>
      <c r="C17" s="836">
        <v>18.95092</v>
      </c>
      <c r="D17" s="836">
        <v>6.3966700000000003</v>
      </c>
      <c r="E17" s="836">
        <v>18.95092</v>
      </c>
      <c r="F17" s="837">
        <f>+IF(D17=0,"",C17/D17-1)</f>
        <v>1.9626227396442211</v>
      </c>
      <c r="G17" s="689"/>
      <c r="H17" s="862"/>
      <c r="I17" s="862"/>
      <c r="J17" s="689"/>
      <c r="K17" s="689"/>
      <c r="L17" s="700"/>
      <c r="M17" s="680"/>
    </row>
    <row r="18" spans="1:16" s="495" customFormat="1" ht="10.5" customHeight="1">
      <c r="A18" s="679" t="s">
        <v>263</v>
      </c>
      <c r="B18" s="697" t="s">
        <v>318</v>
      </c>
      <c r="C18" s="698">
        <v>0</v>
      </c>
      <c r="D18" s="698">
        <v>0</v>
      </c>
      <c r="E18" s="698">
        <v>0</v>
      </c>
      <c r="F18" s="699" t="str">
        <f t="shared" si="0"/>
        <v/>
      </c>
      <c r="G18" s="689"/>
      <c r="H18" s="862"/>
      <c r="I18" s="862"/>
      <c r="J18" s="689"/>
      <c r="K18" s="689"/>
      <c r="L18" s="689"/>
      <c r="M18" s="689"/>
      <c r="N18" s="689"/>
      <c r="O18" s="689"/>
      <c r="P18" s="689"/>
    </row>
    <row r="19" spans="1:16" s="495" customFormat="1" ht="10.5" customHeight="1">
      <c r="A19" s="827" t="s">
        <v>319</v>
      </c>
      <c r="B19" s="828"/>
      <c r="C19" s="832">
        <v>0</v>
      </c>
      <c r="D19" s="832">
        <v>0</v>
      </c>
      <c r="E19" s="832">
        <v>0</v>
      </c>
      <c r="F19" s="833" t="str">
        <f t="shared" si="0"/>
        <v/>
      </c>
      <c r="G19" s="689"/>
      <c r="H19" s="862"/>
      <c r="I19" s="862"/>
      <c r="J19" s="689"/>
      <c r="K19" s="689"/>
      <c r="L19" s="689"/>
      <c r="M19" s="689"/>
      <c r="N19" s="689"/>
      <c r="O19" s="689"/>
      <c r="P19" s="689"/>
    </row>
    <row r="20" spans="1:16" s="495" customFormat="1" ht="10.5" customHeight="1">
      <c r="A20" s="679" t="s">
        <v>97</v>
      </c>
      <c r="B20" s="697" t="s">
        <v>320</v>
      </c>
      <c r="C20" s="698">
        <v>154.14758999999998</v>
      </c>
      <c r="D20" s="698">
        <v>120.05687999999999</v>
      </c>
      <c r="E20" s="698">
        <v>154.14758999999998</v>
      </c>
      <c r="F20" s="699">
        <f t="shared" si="0"/>
        <v>0.28395465549329613</v>
      </c>
      <c r="G20" s="689"/>
      <c r="H20" s="862"/>
      <c r="I20" s="862"/>
      <c r="J20" s="689"/>
      <c r="K20" s="689"/>
      <c r="L20" s="696"/>
      <c r="M20" s="680"/>
    </row>
    <row r="21" spans="1:16" s="495" customFormat="1" ht="10.5" customHeight="1">
      <c r="A21" s="679"/>
      <c r="B21" s="697" t="s">
        <v>321</v>
      </c>
      <c r="C21" s="698">
        <v>29.187360000000002</v>
      </c>
      <c r="D21" s="698">
        <v>13.0093</v>
      </c>
      <c r="E21" s="698">
        <v>29.187360000000002</v>
      </c>
      <c r="F21" s="699">
        <f t="shared" si="0"/>
        <v>1.2435765183368823</v>
      </c>
      <c r="G21" s="689"/>
      <c r="H21" s="862"/>
      <c r="I21" s="862"/>
      <c r="J21" s="689"/>
      <c r="K21" s="689"/>
      <c r="L21" s="696"/>
      <c r="M21" s="680"/>
    </row>
    <row r="22" spans="1:16" s="495" customFormat="1" ht="10.5" customHeight="1">
      <c r="A22" s="827" t="s">
        <v>322</v>
      </c>
      <c r="B22" s="828"/>
      <c r="C22" s="832">
        <v>183.33494999999999</v>
      </c>
      <c r="D22" s="832">
        <v>133.06618</v>
      </c>
      <c r="E22" s="832">
        <v>183.33494999999999</v>
      </c>
      <c r="F22" s="833">
        <f t="shared" si="0"/>
        <v>0.37777269926889012</v>
      </c>
      <c r="G22" s="689"/>
      <c r="H22" s="862"/>
      <c r="I22" s="862"/>
      <c r="J22" s="689"/>
      <c r="K22" s="689"/>
      <c r="L22" s="696"/>
      <c r="M22" s="680"/>
    </row>
    <row r="23" spans="1:16" s="495" customFormat="1" ht="10.5" customHeight="1">
      <c r="A23" s="679" t="s">
        <v>575</v>
      </c>
      <c r="B23" s="697" t="s">
        <v>89</v>
      </c>
      <c r="C23" s="698"/>
      <c r="D23" s="698">
        <v>0</v>
      </c>
      <c r="E23" s="698"/>
      <c r="F23" s="699" t="str">
        <f t="shared" si="0"/>
        <v/>
      </c>
      <c r="G23" s="689"/>
      <c r="H23" s="862"/>
      <c r="I23" s="862"/>
      <c r="J23" s="689"/>
      <c r="K23" s="689"/>
      <c r="L23" s="696"/>
      <c r="M23" s="680"/>
    </row>
    <row r="24" spans="1:16" s="495" customFormat="1" ht="10.5" customHeight="1">
      <c r="A24" s="827" t="s">
        <v>436</v>
      </c>
      <c r="B24" s="828"/>
      <c r="C24" s="832"/>
      <c r="D24" s="832">
        <v>0</v>
      </c>
      <c r="E24" s="832"/>
      <c r="F24" s="833" t="str">
        <f t="shared" si="0"/>
        <v/>
      </c>
      <c r="G24" s="689"/>
      <c r="H24" s="862"/>
      <c r="I24" s="862"/>
      <c r="J24" s="689"/>
      <c r="K24" s="689"/>
      <c r="L24" s="696"/>
      <c r="M24" s="680"/>
    </row>
    <row r="25" spans="1:16" s="495" customFormat="1" ht="10.5" customHeight="1">
      <c r="A25" s="679" t="s">
        <v>95</v>
      </c>
      <c r="B25" s="697" t="s">
        <v>323</v>
      </c>
      <c r="C25" s="698">
        <v>1.67946</v>
      </c>
      <c r="D25" s="698">
        <v>1.6894100000000001</v>
      </c>
      <c r="E25" s="698">
        <v>1.67946</v>
      </c>
      <c r="F25" s="699">
        <f t="shared" si="0"/>
        <v>-5.8896301075523905E-3</v>
      </c>
      <c r="G25" s="689"/>
      <c r="H25" s="862"/>
      <c r="I25" s="862"/>
      <c r="J25" s="689"/>
      <c r="K25" s="689"/>
      <c r="L25" s="701"/>
      <c r="M25" s="680"/>
    </row>
    <row r="26" spans="1:16" s="495" customFormat="1" ht="10.5" customHeight="1">
      <c r="A26" s="679"/>
      <c r="B26" s="697" t="s">
        <v>324</v>
      </c>
      <c r="C26" s="698">
        <v>0.57763000000000009</v>
      </c>
      <c r="D26" s="698">
        <v>0.57852000000000003</v>
      </c>
      <c r="E26" s="698">
        <v>0.57763000000000009</v>
      </c>
      <c r="F26" s="699">
        <f t="shared" si="0"/>
        <v>-1.5384083523473091E-3</v>
      </c>
      <c r="G26" s="689"/>
      <c r="H26" s="862"/>
      <c r="I26" s="862"/>
      <c r="J26" s="689"/>
      <c r="K26" s="689"/>
      <c r="L26" s="696"/>
      <c r="M26" s="680"/>
    </row>
    <row r="27" spans="1:16" s="495" customFormat="1" ht="10.5" customHeight="1">
      <c r="A27" s="679"/>
      <c r="B27" s="697" t="s">
        <v>325</v>
      </c>
      <c r="C27" s="698">
        <v>4.5533000000000001</v>
      </c>
      <c r="D27" s="698">
        <v>4.5309499999999998</v>
      </c>
      <c r="E27" s="698">
        <v>4.5533000000000001</v>
      </c>
      <c r="F27" s="699">
        <f t="shared" si="0"/>
        <v>4.9327403745351717E-3</v>
      </c>
      <c r="G27" s="689"/>
      <c r="H27" s="862"/>
      <c r="I27" s="862"/>
      <c r="J27" s="689"/>
      <c r="K27" s="689"/>
      <c r="L27" s="696"/>
      <c r="M27" s="680"/>
    </row>
    <row r="28" spans="1:16" s="495" customFormat="1" ht="10.5" customHeight="1">
      <c r="A28" s="679"/>
      <c r="B28" s="697" t="s">
        <v>326</v>
      </c>
      <c r="C28" s="698">
        <v>14.0405</v>
      </c>
      <c r="D28" s="698">
        <v>14.44435</v>
      </c>
      <c r="E28" s="698">
        <v>14.0405</v>
      </c>
      <c r="F28" s="699">
        <f t="shared" si="0"/>
        <v>-2.7959028962881716E-2</v>
      </c>
      <c r="G28" s="689"/>
      <c r="H28" s="862"/>
      <c r="I28" s="862"/>
      <c r="J28" s="689"/>
      <c r="K28" s="689"/>
      <c r="L28" s="696"/>
      <c r="M28" s="680"/>
    </row>
    <row r="29" spans="1:16" s="495" customFormat="1" ht="10.5" customHeight="1">
      <c r="A29" s="679"/>
      <c r="B29" s="697" t="s">
        <v>327</v>
      </c>
      <c r="C29" s="698">
        <v>142.46357</v>
      </c>
      <c r="D29" s="698">
        <v>120.49153</v>
      </c>
      <c r="E29" s="698">
        <v>142.46357</v>
      </c>
      <c r="F29" s="699">
        <f t="shared" si="0"/>
        <v>0.18235339861648381</v>
      </c>
      <c r="G29" s="689"/>
      <c r="H29" s="862"/>
      <c r="I29" s="862"/>
      <c r="J29" s="689"/>
      <c r="K29" s="689"/>
      <c r="L29" s="701"/>
      <c r="M29" s="680"/>
    </row>
    <row r="30" spans="1:16" s="495" customFormat="1" ht="10.5" customHeight="1">
      <c r="A30" s="679"/>
      <c r="B30" s="697" t="s">
        <v>328</v>
      </c>
      <c r="C30" s="698">
        <v>8.5315200000000004</v>
      </c>
      <c r="D30" s="698">
        <v>8.6182800000000004</v>
      </c>
      <c r="E30" s="698">
        <v>8.5315200000000004</v>
      </c>
      <c r="F30" s="699">
        <f t="shared" si="0"/>
        <v>-1.0066973920550226E-2</v>
      </c>
      <c r="G30" s="689"/>
      <c r="H30" s="862"/>
      <c r="I30" s="862"/>
      <c r="J30" s="689"/>
      <c r="K30" s="689"/>
      <c r="L30" s="696"/>
      <c r="M30" s="680"/>
    </row>
    <row r="31" spans="1:16" s="495" customFormat="1" ht="10.5" customHeight="1">
      <c r="A31" s="679"/>
      <c r="B31" s="697" t="s">
        <v>329</v>
      </c>
      <c r="C31" s="698">
        <v>0</v>
      </c>
      <c r="D31" s="698">
        <v>0</v>
      </c>
      <c r="E31" s="698">
        <v>0</v>
      </c>
      <c r="F31" s="699" t="str">
        <f t="shared" si="0"/>
        <v/>
      </c>
      <c r="G31" s="689"/>
      <c r="H31" s="862"/>
      <c r="I31" s="862"/>
      <c r="J31" s="689"/>
      <c r="K31" s="689"/>
      <c r="L31" s="696"/>
      <c r="M31" s="680"/>
    </row>
    <row r="32" spans="1:16" s="495" customFormat="1" ht="10.5" customHeight="1">
      <c r="A32" s="679"/>
      <c r="B32" s="697" t="s">
        <v>330</v>
      </c>
      <c r="C32" s="698">
        <v>0</v>
      </c>
      <c r="D32" s="698">
        <v>0</v>
      </c>
      <c r="E32" s="698">
        <v>0</v>
      </c>
      <c r="F32" s="699" t="str">
        <f t="shared" si="0"/>
        <v/>
      </c>
      <c r="G32" s="689"/>
      <c r="H32" s="862"/>
      <c r="I32" s="862"/>
      <c r="J32" s="689"/>
      <c r="K32" s="689"/>
      <c r="L32" s="696"/>
      <c r="M32" s="680"/>
    </row>
    <row r="33" spans="1:13" s="495" customFormat="1" ht="10.5" customHeight="1">
      <c r="A33" s="679"/>
      <c r="B33" s="697" t="s">
        <v>331</v>
      </c>
      <c r="C33" s="698">
        <v>0</v>
      </c>
      <c r="D33" s="698">
        <v>68.541050000000013</v>
      </c>
      <c r="E33" s="698">
        <v>0</v>
      </c>
      <c r="F33" s="699">
        <f t="shared" si="0"/>
        <v>-1</v>
      </c>
      <c r="G33" s="689"/>
      <c r="H33" s="862"/>
      <c r="I33" s="862"/>
      <c r="J33" s="689"/>
      <c r="K33" s="689"/>
      <c r="L33" s="696"/>
      <c r="M33" s="680"/>
    </row>
    <row r="34" spans="1:13" s="495" customFormat="1" ht="10.5" customHeight="1">
      <c r="A34" s="827" t="s">
        <v>332</v>
      </c>
      <c r="B34" s="828"/>
      <c r="C34" s="832">
        <v>171.84598</v>
      </c>
      <c r="D34" s="832">
        <v>218.89409000000001</v>
      </c>
      <c r="E34" s="832">
        <v>171.84598</v>
      </c>
      <c r="F34" s="833">
        <f t="shared" si="0"/>
        <v>-0.21493549688801561</v>
      </c>
      <c r="G34" s="689"/>
      <c r="H34" s="862"/>
      <c r="I34" s="862"/>
      <c r="J34" s="689"/>
      <c r="K34" s="689"/>
      <c r="L34" s="696"/>
      <c r="M34" s="680"/>
    </row>
    <row r="35" spans="1:13" s="495" customFormat="1" ht="10.5" customHeight="1">
      <c r="A35" s="679" t="s">
        <v>118</v>
      </c>
      <c r="B35" s="697" t="s">
        <v>72</v>
      </c>
      <c r="C35" s="698">
        <v>4.6071500000000007</v>
      </c>
      <c r="D35" s="698">
        <v>4.93</v>
      </c>
      <c r="E35" s="698">
        <v>4.6071500000000007</v>
      </c>
      <c r="F35" s="699">
        <f t="shared" si="0"/>
        <v>-6.5486815415821242E-2</v>
      </c>
      <c r="G35" s="689"/>
      <c r="H35" s="862"/>
      <c r="I35" s="862"/>
      <c r="J35" s="689"/>
      <c r="K35" s="689"/>
      <c r="L35" s="696"/>
      <c r="M35" s="680"/>
    </row>
    <row r="36" spans="1:13" s="495" customFormat="1" ht="10.5" customHeight="1">
      <c r="A36" s="827" t="s">
        <v>333</v>
      </c>
      <c r="B36" s="828"/>
      <c r="C36" s="832">
        <v>4.6071500000000007</v>
      </c>
      <c r="D36" s="832">
        <v>4.93</v>
      </c>
      <c r="E36" s="832">
        <v>4.6071500000000007</v>
      </c>
      <c r="F36" s="833">
        <f t="shared" si="0"/>
        <v>-6.5486815415821242E-2</v>
      </c>
      <c r="G36" s="689"/>
      <c r="H36" s="862"/>
      <c r="I36" s="862"/>
      <c r="J36" s="689"/>
      <c r="K36" s="689"/>
      <c r="L36" s="696"/>
      <c r="M36" s="680"/>
    </row>
    <row r="37" spans="1:13" s="495" customFormat="1" ht="10.5" customHeight="1">
      <c r="A37" s="679" t="s">
        <v>96</v>
      </c>
      <c r="B37" s="697" t="s">
        <v>334</v>
      </c>
      <c r="C37" s="698">
        <v>159.51792</v>
      </c>
      <c r="D37" s="698">
        <v>166.30297999999999</v>
      </c>
      <c r="E37" s="698">
        <v>159.51792</v>
      </c>
      <c r="F37" s="699">
        <f t="shared" si="0"/>
        <v>-4.0799389163080457E-2</v>
      </c>
      <c r="G37" s="689"/>
      <c r="H37" s="862"/>
      <c r="I37" s="862"/>
      <c r="J37" s="689"/>
      <c r="K37" s="689"/>
      <c r="L37" s="696"/>
      <c r="M37" s="680"/>
    </row>
    <row r="38" spans="1:13" s="495" customFormat="1" ht="10.5" customHeight="1">
      <c r="A38" s="827" t="s">
        <v>335</v>
      </c>
      <c r="B38" s="828"/>
      <c r="C38" s="832">
        <v>159.51792</v>
      </c>
      <c r="D38" s="832">
        <v>166.30297999999999</v>
      </c>
      <c r="E38" s="832">
        <v>159.51792</v>
      </c>
      <c r="F38" s="833">
        <f t="shared" si="0"/>
        <v>-4.0799389163080457E-2</v>
      </c>
      <c r="G38" s="689"/>
      <c r="H38" s="862"/>
      <c r="I38" s="862"/>
      <c r="J38" s="689"/>
      <c r="K38" s="689"/>
      <c r="L38" s="696"/>
      <c r="M38" s="680"/>
    </row>
    <row r="39" spans="1:13" s="495" customFormat="1" ht="10.5" customHeight="1">
      <c r="A39" s="679" t="s">
        <v>105</v>
      </c>
      <c r="B39" s="697" t="s">
        <v>336</v>
      </c>
      <c r="C39" s="698">
        <v>16.625999999999998</v>
      </c>
      <c r="D39" s="698">
        <v>16.872</v>
      </c>
      <c r="E39" s="698">
        <v>16.625999999999998</v>
      </c>
      <c r="F39" s="699">
        <f t="shared" si="0"/>
        <v>-1.4580369843527841E-2</v>
      </c>
      <c r="G39" s="689"/>
      <c r="H39" s="862"/>
      <c r="I39" s="862"/>
      <c r="J39" s="689"/>
      <c r="K39" s="689"/>
      <c r="L39" s="696"/>
      <c r="M39" s="680"/>
    </row>
    <row r="40" spans="1:13" s="495" customFormat="1" ht="10.5" customHeight="1">
      <c r="A40" s="679"/>
      <c r="B40" s="697" t="s">
        <v>337</v>
      </c>
      <c r="C40" s="698">
        <v>9.9060000000000006</v>
      </c>
      <c r="D40" s="698">
        <v>10.068</v>
      </c>
      <c r="E40" s="698">
        <v>9.9060000000000006</v>
      </c>
      <c r="F40" s="699">
        <f t="shared" si="0"/>
        <v>-1.6090584028605415E-2</v>
      </c>
      <c r="G40" s="689"/>
      <c r="H40" s="862"/>
      <c r="I40" s="862"/>
      <c r="J40" s="689"/>
      <c r="K40" s="689"/>
      <c r="L40" s="696"/>
      <c r="M40" s="680"/>
    </row>
    <row r="41" spans="1:13" s="495" customFormat="1" ht="10.5" customHeight="1">
      <c r="A41" s="679"/>
      <c r="B41" s="697" t="s">
        <v>338</v>
      </c>
      <c r="C41" s="698">
        <v>20.15428</v>
      </c>
      <c r="D41" s="698">
        <v>21.608999999999998</v>
      </c>
      <c r="E41" s="698">
        <v>20.15428</v>
      </c>
      <c r="F41" s="699">
        <f t="shared" si="0"/>
        <v>-6.7320098107270021E-2</v>
      </c>
      <c r="G41" s="689"/>
      <c r="H41" s="862"/>
      <c r="I41" s="862"/>
      <c r="J41" s="689"/>
      <c r="K41" s="689"/>
      <c r="L41" s="696"/>
      <c r="M41" s="680"/>
    </row>
    <row r="42" spans="1:13" s="495" customFormat="1" ht="10.5" customHeight="1">
      <c r="A42" s="827" t="s">
        <v>339</v>
      </c>
      <c r="B42" s="828"/>
      <c r="C42" s="832">
        <v>46.686279999999996</v>
      </c>
      <c r="D42" s="832">
        <v>48.548999999999992</v>
      </c>
      <c r="E42" s="832">
        <v>46.686279999999996</v>
      </c>
      <c r="F42" s="833">
        <f t="shared" si="0"/>
        <v>-3.8367834558899139E-2</v>
      </c>
      <c r="G42" s="689"/>
      <c r="H42" s="862"/>
      <c r="I42" s="862"/>
      <c r="J42" s="689"/>
      <c r="K42" s="689"/>
      <c r="L42" s="702"/>
      <c r="M42" s="680"/>
    </row>
    <row r="43" spans="1:13" s="495" customFormat="1" ht="10.5" customHeight="1">
      <c r="A43" s="679" t="s">
        <v>123</v>
      </c>
      <c r="B43" s="697" t="s">
        <v>77</v>
      </c>
      <c r="C43" s="698">
        <v>0.74155000000000004</v>
      </c>
      <c r="D43" s="698">
        <v>0.54905000000000004</v>
      </c>
      <c r="E43" s="698">
        <v>0.74155000000000004</v>
      </c>
      <c r="F43" s="699">
        <f t="shared" si="0"/>
        <v>0.35060559147618608</v>
      </c>
      <c r="G43" s="689"/>
      <c r="H43" s="862"/>
      <c r="I43" s="862"/>
      <c r="J43" s="689"/>
      <c r="K43" s="689"/>
      <c r="L43" s="696"/>
      <c r="M43" s="680"/>
    </row>
    <row r="44" spans="1:13" s="495" customFormat="1" ht="10.5" customHeight="1">
      <c r="A44" s="827" t="s">
        <v>340</v>
      </c>
      <c r="B44" s="828"/>
      <c r="C44" s="832">
        <v>0.74155000000000004</v>
      </c>
      <c r="D44" s="832">
        <v>0.54905000000000004</v>
      </c>
      <c r="E44" s="832">
        <v>0.74155000000000004</v>
      </c>
      <c r="F44" s="833">
        <f t="shared" si="0"/>
        <v>0.35060559147618608</v>
      </c>
      <c r="G44" s="689"/>
      <c r="H44" s="862"/>
      <c r="I44" s="862"/>
      <c r="J44" s="689"/>
      <c r="K44" s="689"/>
      <c r="L44" s="696"/>
      <c r="M44" s="680"/>
    </row>
    <row r="45" spans="1:13" s="495" customFormat="1" ht="10.5" customHeight="1">
      <c r="A45" s="679" t="s">
        <v>119</v>
      </c>
      <c r="B45" s="697" t="s">
        <v>75</v>
      </c>
      <c r="C45" s="698">
        <v>3.5634100000000002</v>
      </c>
      <c r="D45" s="698">
        <v>2.1384400000000001</v>
      </c>
      <c r="E45" s="698">
        <v>3.5634100000000002</v>
      </c>
      <c r="F45" s="699">
        <f t="shared" si="0"/>
        <v>0.66635958923327276</v>
      </c>
      <c r="G45" s="689"/>
      <c r="H45" s="862"/>
      <c r="I45" s="862"/>
      <c r="J45" s="689"/>
      <c r="K45" s="689"/>
      <c r="L45" s="696"/>
      <c r="M45" s="680"/>
    </row>
    <row r="46" spans="1:13" s="495" customFormat="1" ht="10.5" customHeight="1">
      <c r="A46" s="827" t="s">
        <v>341</v>
      </c>
      <c r="B46" s="828"/>
      <c r="C46" s="832">
        <v>3.5634100000000002</v>
      </c>
      <c r="D46" s="832">
        <v>2.1384400000000001</v>
      </c>
      <c r="E46" s="832">
        <v>3.5634100000000002</v>
      </c>
      <c r="F46" s="833">
        <f t="shared" si="0"/>
        <v>0.66635958923327276</v>
      </c>
      <c r="G46" s="689"/>
      <c r="H46" s="862"/>
      <c r="I46" s="862"/>
      <c r="J46" s="689"/>
      <c r="K46" s="689"/>
      <c r="L46" s="696"/>
      <c r="M46" s="680"/>
    </row>
    <row r="47" spans="1:13" s="495" customFormat="1" ht="10.5" customHeight="1">
      <c r="A47" s="679" t="s">
        <v>93</v>
      </c>
      <c r="B47" s="697" t="s">
        <v>342</v>
      </c>
      <c r="C47" s="698">
        <v>644.57039999999995</v>
      </c>
      <c r="D47" s="698">
        <v>649.37279999999998</v>
      </c>
      <c r="E47" s="698">
        <v>644.57039999999995</v>
      </c>
      <c r="F47" s="699">
        <f t="shared" si="0"/>
        <v>-7.3954437266235962E-3</v>
      </c>
      <c r="G47" s="689"/>
      <c r="H47" s="862"/>
      <c r="I47" s="862"/>
      <c r="J47" s="689"/>
      <c r="K47" s="689"/>
      <c r="L47" s="696"/>
      <c r="M47" s="680"/>
    </row>
    <row r="48" spans="1:13" s="495" customFormat="1" ht="10.5" customHeight="1">
      <c r="A48" s="679"/>
      <c r="B48" s="697" t="s">
        <v>343</v>
      </c>
      <c r="C48" s="698">
        <v>206.40384</v>
      </c>
      <c r="D48" s="698">
        <v>206.66880000000003</v>
      </c>
      <c r="E48" s="698">
        <v>206.40384</v>
      </c>
      <c r="F48" s="699">
        <f t="shared" si="0"/>
        <v>-1.2820512820513885E-3</v>
      </c>
      <c r="G48" s="689"/>
      <c r="H48" s="862"/>
      <c r="I48" s="862"/>
      <c r="J48" s="689"/>
      <c r="K48" s="689"/>
      <c r="L48" s="696"/>
      <c r="M48" s="680"/>
    </row>
    <row r="49" spans="1:13" s="495" customFormat="1" ht="10.5" customHeight="1">
      <c r="A49" s="679"/>
      <c r="B49" s="697" t="s">
        <v>344</v>
      </c>
      <c r="C49" s="698">
        <v>0</v>
      </c>
      <c r="D49" s="698">
        <v>5.46976</v>
      </c>
      <c r="E49" s="698">
        <v>0</v>
      </c>
      <c r="F49" s="699">
        <f t="shared" si="0"/>
        <v>-1</v>
      </c>
      <c r="G49" s="689"/>
      <c r="H49" s="862"/>
      <c r="I49" s="862"/>
      <c r="J49" s="689"/>
      <c r="K49" s="689"/>
      <c r="L49" s="682"/>
      <c r="M49" s="680"/>
    </row>
    <row r="50" spans="1:13" s="495" customFormat="1" ht="10.5" customHeight="1">
      <c r="A50" s="827" t="s">
        <v>345</v>
      </c>
      <c r="B50" s="828"/>
      <c r="C50" s="832">
        <v>850.97424000000001</v>
      </c>
      <c r="D50" s="832">
        <v>861.51135999999997</v>
      </c>
      <c r="E50" s="832">
        <v>850.97424000000001</v>
      </c>
      <c r="F50" s="833">
        <f t="shared" si="0"/>
        <v>-1.2230970465670898E-2</v>
      </c>
      <c r="G50" s="689"/>
      <c r="H50" s="862"/>
      <c r="I50" s="862"/>
      <c r="J50" s="689"/>
      <c r="K50" s="689"/>
      <c r="L50" s="680"/>
      <c r="M50" s="680"/>
    </row>
    <row r="51" spans="1:13" s="495" customFormat="1" ht="10.5" customHeight="1">
      <c r="A51" s="679" t="s">
        <v>264</v>
      </c>
      <c r="B51" s="697" t="s">
        <v>346</v>
      </c>
      <c r="C51" s="698">
        <v>460.47986000000003</v>
      </c>
      <c r="D51" s="698">
        <v>453.11304999999999</v>
      </c>
      <c r="E51" s="698">
        <v>460.47986000000003</v>
      </c>
      <c r="F51" s="699">
        <f t="shared" si="0"/>
        <v>1.6258216354616328E-2</v>
      </c>
      <c r="G51" s="689"/>
      <c r="H51" s="862"/>
      <c r="I51" s="862"/>
      <c r="J51" s="689"/>
      <c r="K51" s="689"/>
      <c r="L51" s="680"/>
      <c r="M51" s="680"/>
    </row>
    <row r="52" spans="1:13" s="495" customFormat="1" ht="10.5" customHeight="1">
      <c r="A52" s="679"/>
      <c r="B52" s="697" t="s">
        <v>347</v>
      </c>
      <c r="C52" s="698">
        <v>6.4373899999999997</v>
      </c>
      <c r="D52" s="698">
        <v>0</v>
      </c>
      <c r="E52" s="698">
        <v>6.4373899999999997</v>
      </c>
      <c r="F52" s="699" t="str">
        <f t="shared" si="0"/>
        <v/>
      </c>
      <c r="G52" s="689"/>
      <c r="H52" s="862"/>
      <c r="I52" s="862"/>
      <c r="J52" s="689"/>
      <c r="K52" s="689"/>
      <c r="L52" s="680"/>
      <c r="M52" s="680"/>
    </row>
    <row r="53" spans="1:13" s="495" customFormat="1" ht="10.5" customHeight="1">
      <c r="A53" s="827" t="s">
        <v>348</v>
      </c>
      <c r="B53" s="828"/>
      <c r="C53" s="832">
        <v>466.91725000000002</v>
      </c>
      <c r="D53" s="832">
        <v>453.11304999999999</v>
      </c>
      <c r="E53" s="832">
        <v>466.91725000000002</v>
      </c>
      <c r="F53" s="833">
        <f t="shared" si="0"/>
        <v>3.0465244821353155E-2</v>
      </c>
      <c r="G53" s="689"/>
      <c r="H53" s="862"/>
      <c r="I53" s="862"/>
      <c r="J53" s="689"/>
      <c r="K53" s="689"/>
      <c r="L53" s="680"/>
      <c r="M53" s="680"/>
    </row>
    <row r="54" spans="1:13" s="495" customFormat="1" ht="10.5" customHeight="1">
      <c r="A54" s="679" t="s">
        <v>265</v>
      </c>
      <c r="B54" s="697" t="s">
        <v>349</v>
      </c>
      <c r="C54" s="698">
        <v>93.96275</v>
      </c>
      <c r="D54" s="698">
        <v>95.163479999999993</v>
      </c>
      <c r="E54" s="698">
        <v>93.96275</v>
      </c>
      <c r="F54" s="699">
        <f t="shared" si="0"/>
        <v>-1.2617550345993989E-2</v>
      </c>
      <c r="G54" s="689"/>
      <c r="H54" s="862"/>
      <c r="I54" s="862"/>
      <c r="J54" s="689"/>
      <c r="K54" s="689"/>
      <c r="L54" s="680"/>
      <c r="M54" s="680"/>
    </row>
    <row r="55" spans="1:13" s="495" customFormat="1" ht="10.5" customHeight="1">
      <c r="A55" s="827" t="s">
        <v>350</v>
      </c>
      <c r="B55" s="828"/>
      <c r="C55" s="832">
        <v>93.96275</v>
      </c>
      <c r="D55" s="832">
        <v>95.163479999999993</v>
      </c>
      <c r="E55" s="832">
        <v>93.96275</v>
      </c>
      <c r="F55" s="833">
        <f t="shared" si="0"/>
        <v>-1.2617550345993989E-2</v>
      </c>
      <c r="G55" s="689"/>
      <c r="H55" s="862"/>
      <c r="I55" s="862"/>
      <c r="J55" s="689"/>
      <c r="K55" s="689"/>
      <c r="L55" s="680"/>
      <c r="M55" s="680"/>
    </row>
    <row r="56" spans="1:13" s="495" customFormat="1" ht="10.5" customHeight="1">
      <c r="A56" s="679" t="s">
        <v>266</v>
      </c>
      <c r="B56" s="697" t="s">
        <v>62</v>
      </c>
      <c r="C56" s="698">
        <v>17.245989999999999</v>
      </c>
      <c r="D56" s="698">
        <v>10.072800000000001</v>
      </c>
      <c r="E56" s="698">
        <v>17.245989999999999</v>
      </c>
      <c r="F56" s="699">
        <f t="shared" si="0"/>
        <v>0.7121346596775473</v>
      </c>
      <c r="G56" s="689"/>
      <c r="H56" s="861"/>
      <c r="I56" s="862"/>
      <c r="J56" s="689"/>
      <c r="K56" s="689"/>
      <c r="L56" s="680"/>
      <c r="M56" s="680"/>
    </row>
    <row r="57" spans="1:13" s="495" customFormat="1" ht="10.5" customHeight="1">
      <c r="A57" s="679"/>
      <c r="B57" s="697" t="s">
        <v>59</v>
      </c>
      <c r="C57" s="698">
        <v>20.041119999999999</v>
      </c>
      <c r="D57" s="698">
        <v>14.12576</v>
      </c>
      <c r="E57" s="698">
        <v>20.041119999999999</v>
      </c>
      <c r="F57" s="699">
        <f t="shared" si="0"/>
        <v>0.41876401694492893</v>
      </c>
      <c r="G57" s="689"/>
      <c r="H57" s="861"/>
      <c r="I57" s="862"/>
      <c r="J57" s="689"/>
      <c r="K57" s="689"/>
      <c r="L57" s="680"/>
      <c r="M57" s="680"/>
    </row>
    <row r="58" spans="1:13" s="495" customFormat="1" ht="10.5" customHeight="1">
      <c r="A58" s="827" t="s">
        <v>351</v>
      </c>
      <c r="B58" s="828"/>
      <c r="C58" s="832">
        <v>37.287109999999998</v>
      </c>
      <c r="D58" s="832">
        <v>24.198560000000001</v>
      </c>
      <c r="E58" s="832">
        <v>37.287109999999998</v>
      </c>
      <c r="F58" s="833">
        <f t="shared" si="0"/>
        <v>0.54088135822958061</v>
      </c>
      <c r="G58" s="703"/>
      <c r="H58" s="861"/>
      <c r="I58" s="862"/>
      <c r="J58" s="689"/>
      <c r="K58" s="689"/>
      <c r="L58" s="680"/>
      <c r="M58" s="680"/>
    </row>
    <row r="59" spans="1:13" s="495" customFormat="1" ht="10.5" customHeight="1">
      <c r="A59" s="679" t="s">
        <v>92</v>
      </c>
      <c r="B59" s="697" t="s">
        <v>352</v>
      </c>
      <c r="C59" s="698">
        <v>28.234159999999999</v>
      </c>
      <c r="D59" s="698">
        <v>30.6584</v>
      </c>
      <c r="E59" s="698">
        <v>28.234159999999999</v>
      </c>
      <c r="F59" s="699">
        <f t="shared" si="0"/>
        <v>-7.9072619575711767E-2</v>
      </c>
      <c r="G59" s="703"/>
      <c r="H59" s="861"/>
      <c r="I59" s="862"/>
      <c r="J59" s="689"/>
      <c r="K59" s="689"/>
      <c r="L59" s="680"/>
      <c r="M59" s="680"/>
    </row>
    <row r="60" spans="1:13" s="495" customFormat="1" ht="10.5" customHeight="1">
      <c r="A60" s="679"/>
      <c r="B60" s="697" t="s">
        <v>353</v>
      </c>
      <c r="C60" s="698">
        <v>194.78140999999999</v>
      </c>
      <c r="D60" s="698">
        <v>179.93030000000002</v>
      </c>
      <c r="E60" s="698">
        <v>194.78140999999999</v>
      </c>
      <c r="F60" s="699">
        <f t="shared" si="0"/>
        <v>8.253812726372356E-2</v>
      </c>
      <c r="G60" s="703"/>
      <c r="H60" s="861"/>
      <c r="I60" s="862"/>
      <c r="J60" s="689"/>
      <c r="K60" s="689"/>
      <c r="L60" s="680"/>
      <c r="M60" s="680"/>
    </row>
    <row r="61" spans="1:13" s="495" customFormat="1" ht="10.5" customHeight="1">
      <c r="A61" s="679"/>
      <c r="B61" s="697" t="s">
        <v>354</v>
      </c>
      <c r="C61" s="698">
        <v>79.866330000000005</v>
      </c>
      <c r="D61" s="698">
        <v>102.98334</v>
      </c>
      <c r="E61" s="698">
        <v>79.866330000000005</v>
      </c>
      <c r="F61" s="699">
        <f t="shared" si="0"/>
        <v>-0.22447329830242435</v>
      </c>
      <c r="G61" s="703"/>
      <c r="H61" s="862"/>
      <c r="I61" s="862"/>
      <c r="J61" s="689"/>
      <c r="K61" s="689"/>
      <c r="L61" s="680"/>
      <c r="M61" s="680"/>
    </row>
    <row r="62" spans="1:13" s="495" customFormat="1" ht="10.5" customHeight="1">
      <c r="A62" s="679"/>
      <c r="B62" s="697" t="s">
        <v>355</v>
      </c>
      <c r="C62" s="698">
        <v>44.91534</v>
      </c>
      <c r="D62" s="698">
        <v>41.214579999999998</v>
      </c>
      <c r="E62" s="698">
        <v>44.91534</v>
      </c>
      <c r="F62" s="699">
        <f t="shared" si="0"/>
        <v>8.9792495762422098E-2</v>
      </c>
      <c r="G62" s="703"/>
      <c r="H62" s="862"/>
      <c r="I62" s="862"/>
      <c r="J62" s="689"/>
      <c r="K62" s="689"/>
      <c r="L62" s="680"/>
      <c r="M62" s="680"/>
    </row>
    <row r="63" spans="1:13" s="495" customFormat="1" ht="10.5" customHeight="1">
      <c r="A63" s="679"/>
      <c r="B63" s="697" t="s">
        <v>356</v>
      </c>
      <c r="C63" s="698">
        <v>0</v>
      </c>
      <c r="D63" s="698">
        <v>0</v>
      </c>
      <c r="E63" s="698">
        <v>0</v>
      </c>
      <c r="F63" s="699" t="str">
        <f t="shared" si="0"/>
        <v/>
      </c>
      <c r="G63" s="689"/>
      <c r="H63" s="862"/>
      <c r="I63" s="862"/>
      <c r="J63" s="689"/>
      <c r="K63" s="689"/>
      <c r="L63" s="680"/>
      <c r="M63" s="680"/>
    </row>
    <row r="64" spans="1:13" s="495" customFormat="1" ht="10.5" customHeight="1">
      <c r="A64" s="679"/>
      <c r="B64" s="697" t="s">
        <v>357</v>
      </c>
      <c r="C64" s="698">
        <v>0</v>
      </c>
      <c r="D64" s="698">
        <v>179.62013999999999</v>
      </c>
      <c r="E64" s="698">
        <v>0</v>
      </c>
      <c r="F64" s="699">
        <f t="shared" si="0"/>
        <v>-1</v>
      </c>
      <c r="G64" s="689"/>
      <c r="H64" s="862"/>
      <c r="I64" s="862"/>
      <c r="J64" s="689"/>
      <c r="K64" s="689"/>
      <c r="L64" s="680"/>
      <c r="M64" s="680"/>
    </row>
    <row r="65" spans="1:13" s="495" customFormat="1" ht="10.5" customHeight="1">
      <c r="A65" s="679"/>
      <c r="B65" s="697" t="s">
        <v>358</v>
      </c>
      <c r="C65" s="698">
        <v>427.13705999999996</v>
      </c>
      <c r="D65" s="698">
        <v>453.06268</v>
      </c>
      <c r="E65" s="698">
        <v>427.13705999999996</v>
      </c>
      <c r="F65" s="699">
        <f t="shared" si="0"/>
        <v>-5.7223031479882724E-2</v>
      </c>
      <c r="G65" s="689"/>
      <c r="H65" s="862"/>
      <c r="I65" s="862"/>
      <c r="J65" s="689"/>
      <c r="K65" s="689"/>
      <c r="L65" s="680"/>
      <c r="M65" s="680"/>
    </row>
    <row r="66" spans="1:13" s="495" customFormat="1" ht="10.5" customHeight="1">
      <c r="A66" s="679"/>
      <c r="B66" s="697" t="s">
        <v>643</v>
      </c>
      <c r="C66" s="698">
        <v>0.63034000000000001</v>
      </c>
      <c r="D66" s="698"/>
      <c r="E66" s="698">
        <v>0.63034000000000001</v>
      </c>
      <c r="F66" s="699" t="str">
        <f t="shared" si="0"/>
        <v/>
      </c>
      <c r="G66" s="704"/>
      <c r="H66" s="862"/>
      <c r="I66" s="862"/>
      <c r="J66" s="689"/>
      <c r="K66" s="689"/>
      <c r="L66" s="680"/>
      <c r="M66" s="680"/>
    </row>
    <row r="67" spans="1:13" s="495" customFormat="1" ht="10.5" customHeight="1">
      <c r="A67" s="827" t="s">
        <v>359</v>
      </c>
      <c r="B67" s="828"/>
      <c r="C67" s="832">
        <v>775.56463999999994</v>
      </c>
      <c r="D67" s="832">
        <v>987.46944000000008</v>
      </c>
      <c r="E67" s="832">
        <v>775.56463999999994</v>
      </c>
      <c r="F67" s="833">
        <f t="shared" si="0"/>
        <v>-0.21459378023891063</v>
      </c>
      <c r="G67" s="704"/>
      <c r="H67" s="852"/>
      <c r="I67" s="862"/>
      <c r="J67" s="689"/>
      <c r="K67" s="689"/>
      <c r="L67" s="680"/>
      <c r="M67" s="680"/>
    </row>
    <row r="68" spans="1:13" s="495" customFormat="1" ht="10.5" customHeight="1">
      <c r="A68" s="679" t="s">
        <v>100</v>
      </c>
      <c r="B68" s="697" t="s">
        <v>360</v>
      </c>
      <c r="C68" s="698">
        <v>0</v>
      </c>
      <c r="D68" s="698">
        <v>0</v>
      </c>
      <c r="E68" s="698">
        <v>0</v>
      </c>
      <c r="F68" s="699" t="str">
        <f t="shared" si="0"/>
        <v/>
      </c>
      <c r="G68" s="704"/>
      <c r="H68" s="852"/>
      <c r="I68" s="862"/>
      <c r="J68" s="689"/>
      <c r="K68" s="689"/>
      <c r="L68" s="680"/>
      <c r="M68" s="680"/>
    </row>
    <row r="69" spans="1:13" s="495" customFormat="1" ht="10.5" customHeight="1">
      <c r="A69" s="679"/>
      <c r="B69" s="697" t="s">
        <v>361</v>
      </c>
      <c r="C69" s="698">
        <v>90.183350000000004</v>
      </c>
      <c r="D69" s="698">
        <v>89.821479999999994</v>
      </c>
      <c r="E69" s="698">
        <v>90.183350000000004</v>
      </c>
      <c r="F69" s="699">
        <f t="shared" si="0"/>
        <v>4.0287690650389063E-3</v>
      </c>
      <c r="G69" s="680"/>
      <c r="H69" s="852"/>
      <c r="I69" s="862"/>
      <c r="J69" s="689"/>
      <c r="K69" s="689"/>
      <c r="L69" s="680"/>
      <c r="M69" s="680"/>
    </row>
    <row r="70" spans="1:13" s="495" customFormat="1" ht="10.5" customHeight="1">
      <c r="A70" s="679"/>
      <c r="B70" s="697" t="s">
        <v>362</v>
      </c>
      <c r="C70" s="698">
        <v>0</v>
      </c>
      <c r="D70" s="698">
        <v>0</v>
      </c>
      <c r="E70" s="698">
        <v>0</v>
      </c>
      <c r="F70" s="699"/>
      <c r="G70" s="680"/>
      <c r="H70" s="852"/>
      <c r="I70" s="862"/>
      <c r="J70" s="689"/>
      <c r="K70" s="689"/>
      <c r="L70" s="680"/>
      <c r="M70" s="680"/>
    </row>
    <row r="71" spans="1:13" s="495" customFormat="1" ht="10.5" customHeight="1">
      <c r="A71" s="827" t="s">
        <v>363</v>
      </c>
      <c r="B71" s="828"/>
      <c r="C71" s="832">
        <v>90.183350000000004</v>
      </c>
      <c r="D71" s="832">
        <v>89.821479999999994</v>
      </c>
      <c r="E71" s="832">
        <v>90.183350000000004</v>
      </c>
      <c r="F71" s="833"/>
      <c r="G71" s="680"/>
      <c r="H71" s="852"/>
      <c r="I71" s="862"/>
      <c r="J71" s="689"/>
      <c r="K71" s="689"/>
      <c r="L71" s="680"/>
      <c r="M71" s="680"/>
    </row>
    <row r="72" spans="1:13" s="495" customFormat="1" ht="10.5" customHeight="1">
      <c r="G72" s="680"/>
      <c r="J72" s="689"/>
      <c r="K72" s="689"/>
      <c r="L72" s="680"/>
      <c r="M72" s="680"/>
    </row>
    <row r="73" spans="1:13" s="495" customFormat="1" ht="10.5" customHeight="1">
      <c r="G73" s="680"/>
      <c r="J73" s="689"/>
      <c r="K73" s="689"/>
      <c r="L73" s="680"/>
      <c r="M73" s="680"/>
    </row>
    <row r="74" spans="1:13" s="495" customFormat="1" ht="10.5" customHeight="1">
      <c r="G74" s="680"/>
      <c r="H74" s="680"/>
      <c r="I74" s="689"/>
      <c r="J74" s="689"/>
      <c r="K74" s="689"/>
      <c r="L74" s="680"/>
      <c r="M74" s="680"/>
    </row>
    <row r="75" spans="1:13" s="495" customFormat="1" ht="10.5" customHeight="1">
      <c r="A75" s="682"/>
      <c r="B75" s="682"/>
      <c r="C75" s="682"/>
      <c r="D75" s="682"/>
      <c r="E75" s="682"/>
      <c r="F75" s="682"/>
      <c r="G75" s="680"/>
      <c r="H75" s="680"/>
      <c r="I75" s="680"/>
      <c r="J75" s="680"/>
      <c r="K75" s="680"/>
      <c r="L75" s="680"/>
      <c r="M75" s="680"/>
    </row>
    <row r="76" spans="1:13" s="495" customFormat="1" ht="10.5" customHeight="1">
      <c r="A76" s="680"/>
      <c r="B76" s="680"/>
      <c r="C76" s="680"/>
      <c r="D76" s="680"/>
      <c r="E76" s="680"/>
      <c r="F76" s="680"/>
      <c r="G76" s="680"/>
      <c r="H76" s="680"/>
      <c r="I76" s="680"/>
      <c r="J76" s="680"/>
      <c r="K76" s="680"/>
      <c r="L76" s="680"/>
      <c r="M76" s="680"/>
    </row>
    <row r="77" spans="1:13" s="495" customFormat="1" ht="10.5" customHeight="1">
      <c r="A77" s="680"/>
      <c r="B77" s="680"/>
      <c r="C77" s="680"/>
      <c r="D77" s="680"/>
      <c r="E77" s="680"/>
      <c r="F77" s="680"/>
      <c r="G77" s="680"/>
      <c r="H77" s="680"/>
      <c r="I77" s="680"/>
      <c r="J77" s="680"/>
      <c r="K77" s="680"/>
      <c r="L77" s="680"/>
      <c r="M77" s="680"/>
    </row>
    <row r="78" spans="1:13" s="495" customFormat="1" ht="10.5" customHeight="1">
      <c r="A78" s="680"/>
      <c r="B78" s="680"/>
      <c r="C78" s="680"/>
      <c r="D78" s="680"/>
      <c r="E78" s="680"/>
      <c r="F78" s="680"/>
      <c r="G78" s="680"/>
      <c r="H78" s="680"/>
      <c r="I78" s="680"/>
      <c r="J78" s="680"/>
      <c r="K78" s="680"/>
      <c r="L78" s="680"/>
      <c r="M78" s="680"/>
    </row>
    <row r="79" spans="1:13" s="495" customFormat="1" ht="10.5" customHeight="1">
      <c r="A79" s="680"/>
      <c r="B79" s="680"/>
      <c r="C79" s="680"/>
      <c r="D79" s="680"/>
      <c r="E79" s="680"/>
      <c r="F79" s="680"/>
      <c r="G79" s="680"/>
      <c r="H79" s="680"/>
      <c r="I79" s="680"/>
      <c r="J79" s="680"/>
      <c r="K79" s="680"/>
      <c r="L79" s="680"/>
      <c r="M79" s="680"/>
    </row>
    <row r="80" spans="1:13" s="495" customFormat="1" ht="10.5" customHeight="1">
      <c r="A80" s="680"/>
      <c r="B80" s="680"/>
      <c r="C80" s="680"/>
      <c r="D80" s="680"/>
      <c r="E80" s="680"/>
      <c r="F80" s="680"/>
      <c r="G80" s="680"/>
      <c r="H80" s="680"/>
      <c r="I80" s="680"/>
      <c r="J80" s="680"/>
      <c r="K80" s="680"/>
      <c r="L80" s="680"/>
      <c r="M80" s="680"/>
    </row>
    <row r="81" spans="1:13" s="495" customFormat="1" ht="10.5" customHeight="1">
      <c r="A81" s="680"/>
      <c r="B81" s="680"/>
      <c r="C81" s="680"/>
      <c r="D81" s="680"/>
      <c r="E81" s="680"/>
      <c r="F81" s="680"/>
      <c r="G81" s="680"/>
      <c r="H81" s="680"/>
      <c r="I81" s="680"/>
      <c r="J81" s="680"/>
      <c r="K81" s="680"/>
      <c r="L81" s="680"/>
      <c r="M81" s="680"/>
    </row>
    <row r="82" spans="1:13" s="495" customFormat="1" ht="10.5" customHeight="1">
      <c r="A82" s="680"/>
      <c r="B82" s="680"/>
      <c r="C82" s="680"/>
      <c r="D82" s="680"/>
      <c r="E82" s="680"/>
      <c r="F82" s="680"/>
      <c r="G82" s="680"/>
      <c r="H82" s="680"/>
      <c r="I82" s="680"/>
      <c r="J82" s="680"/>
      <c r="K82" s="680"/>
      <c r="L82" s="680"/>
      <c r="M82" s="680"/>
    </row>
    <row r="83" spans="1:13" s="495" customFormat="1" ht="10.5" customHeight="1">
      <c r="A83" s="680"/>
      <c r="B83" s="680"/>
      <c r="C83" s="680"/>
      <c r="D83" s="680"/>
      <c r="E83" s="680"/>
      <c r="F83" s="680"/>
      <c r="G83" s="680"/>
      <c r="H83" s="680"/>
      <c r="I83" s="680"/>
      <c r="J83" s="680"/>
      <c r="K83" s="680"/>
      <c r="L83" s="680"/>
      <c r="M83" s="680"/>
    </row>
    <row r="84" spans="1:13" s="495" customFormat="1" ht="10.5" customHeight="1">
      <c r="A84" s="680"/>
      <c r="B84" s="680"/>
      <c r="C84" s="680"/>
      <c r="D84" s="680"/>
      <c r="E84" s="680"/>
      <c r="F84" s="680"/>
      <c r="G84" s="680"/>
      <c r="H84" s="680"/>
      <c r="I84" s="680"/>
      <c r="J84" s="680"/>
      <c r="K84" s="680"/>
      <c r="L84" s="680"/>
      <c r="M84" s="680"/>
    </row>
    <row r="85" spans="1:13" s="495" customFormat="1" ht="10.5" customHeight="1">
      <c r="A85" s="680"/>
      <c r="B85" s="680"/>
      <c r="C85" s="680"/>
      <c r="D85" s="680"/>
      <c r="E85" s="680"/>
      <c r="F85" s="680"/>
      <c r="G85" s="680"/>
      <c r="H85" s="680"/>
      <c r="I85" s="680"/>
      <c r="J85" s="680"/>
      <c r="K85" s="680"/>
      <c r="L85" s="680"/>
      <c r="M85" s="680"/>
    </row>
    <row r="86" spans="1:13" s="495" customFormat="1" ht="10.5" customHeight="1">
      <c r="A86" s="680"/>
      <c r="B86" s="680"/>
      <c r="C86" s="680"/>
      <c r="D86" s="680"/>
      <c r="E86" s="680"/>
      <c r="F86" s="680"/>
      <c r="G86" s="680"/>
      <c r="H86" s="680"/>
      <c r="I86" s="680"/>
      <c r="J86" s="680"/>
      <c r="K86" s="680"/>
      <c r="L86" s="680"/>
      <c r="M86" s="680"/>
    </row>
    <row r="87" spans="1:13" s="495" customFormat="1" ht="10.5" customHeight="1">
      <c r="A87" s="680"/>
      <c r="B87" s="680"/>
      <c r="C87" s="680"/>
      <c r="D87" s="680"/>
      <c r="E87" s="680"/>
      <c r="F87" s="680"/>
      <c r="G87" s="680"/>
      <c r="H87" s="680"/>
      <c r="I87" s="680"/>
      <c r="J87" s="680"/>
      <c r="K87" s="680"/>
      <c r="L87" s="680"/>
      <c r="M87" s="680"/>
    </row>
    <row r="88" spans="1:13" s="495" customFormat="1" ht="10.5" customHeight="1">
      <c r="A88" s="680"/>
      <c r="B88" s="680"/>
      <c r="C88" s="680"/>
      <c r="D88" s="680"/>
      <c r="E88" s="680"/>
      <c r="F88" s="680"/>
      <c r="G88" s="680"/>
      <c r="H88" s="680"/>
      <c r="I88" s="680"/>
      <c r="J88" s="680"/>
      <c r="K88" s="680"/>
      <c r="L88" s="680"/>
      <c r="M88" s="680"/>
    </row>
    <row r="89" spans="1:13" s="495" customFormat="1" ht="10.5" customHeight="1">
      <c r="A89" s="680"/>
      <c r="B89" s="680"/>
      <c r="C89" s="680"/>
      <c r="D89" s="680"/>
      <c r="E89" s="680"/>
      <c r="F89" s="680"/>
      <c r="G89" s="680"/>
      <c r="H89" s="680"/>
      <c r="I89" s="680"/>
      <c r="J89" s="680"/>
      <c r="K89" s="680"/>
      <c r="L89" s="680"/>
      <c r="M89" s="680"/>
    </row>
    <row r="90" spans="1:13" s="495" customFormat="1" ht="10.5" customHeight="1">
      <c r="A90" s="680"/>
      <c r="B90" s="680"/>
      <c r="C90" s="680"/>
      <c r="D90" s="680"/>
      <c r="E90" s="680"/>
      <c r="F90" s="680"/>
      <c r="G90" s="680"/>
      <c r="H90" s="680"/>
      <c r="I90" s="680"/>
      <c r="J90" s="680"/>
      <c r="K90" s="680"/>
      <c r="L90" s="680"/>
      <c r="M90" s="680"/>
    </row>
    <row r="91" spans="1:13" s="495" customFormat="1" ht="10.5" customHeight="1">
      <c r="A91" s="680"/>
      <c r="B91" s="680"/>
      <c r="C91" s="680"/>
      <c r="D91" s="680"/>
      <c r="E91" s="680"/>
      <c r="F91" s="680"/>
      <c r="G91" s="680"/>
      <c r="H91" s="680"/>
      <c r="I91" s="680"/>
      <c r="J91" s="680"/>
      <c r="K91" s="680"/>
      <c r="L91" s="680"/>
      <c r="M91" s="680"/>
    </row>
    <row r="92" spans="1:13" s="495" customFormat="1" ht="10.5" customHeight="1">
      <c r="A92" s="680"/>
      <c r="B92" s="680"/>
      <c r="C92" s="680"/>
      <c r="D92" s="680"/>
      <c r="E92" s="680"/>
      <c r="F92" s="680"/>
      <c r="G92" s="680"/>
      <c r="H92" s="680"/>
      <c r="I92" s="680"/>
      <c r="J92" s="680"/>
      <c r="K92" s="680"/>
      <c r="L92" s="680"/>
      <c r="M92" s="680"/>
    </row>
    <row r="93" spans="1:13" s="495" customFormat="1" ht="10.5" customHeight="1">
      <c r="A93" s="680"/>
      <c r="B93" s="680"/>
      <c r="C93" s="680"/>
      <c r="D93" s="680"/>
      <c r="E93" s="680"/>
      <c r="F93" s="680"/>
      <c r="G93" s="680"/>
      <c r="H93" s="680"/>
      <c r="I93" s="680"/>
      <c r="J93" s="680"/>
      <c r="K93" s="680"/>
      <c r="L93" s="680"/>
      <c r="M93" s="680"/>
    </row>
    <row r="94" spans="1:13" s="495" customFormat="1" ht="10.5" customHeight="1">
      <c r="A94" s="680"/>
      <c r="B94" s="680"/>
      <c r="C94" s="680"/>
      <c r="D94" s="680"/>
      <c r="E94" s="680"/>
      <c r="F94" s="680"/>
      <c r="G94" s="680"/>
      <c r="H94" s="680"/>
      <c r="I94" s="680"/>
      <c r="J94" s="680"/>
      <c r="K94" s="680"/>
      <c r="L94" s="680"/>
      <c r="M94" s="680"/>
    </row>
    <row r="95" spans="1:13" s="495" customFormat="1" ht="10.5" customHeight="1">
      <c r="A95" s="680"/>
      <c r="B95" s="680"/>
      <c r="C95" s="680"/>
      <c r="D95" s="680"/>
      <c r="E95" s="680"/>
      <c r="F95" s="680"/>
      <c r="G95" s="680"/>
      <c r="H95" s="680"/>
      <c r="I95" s="680"/>
      <c r="J95" s="680"/>
      <c r="K95" s="680"/>
      <c r="L95" s="680"/>
      <c r="M95" s="680"/>
    </row>
    <row r="96" spans="1:13" s="495" customFormat="1" ht="10.5" customHeight="1">
      <c r="A96" s="680"/>
      <c r="B96" s="680"/>
      <c r="C96" s="680"/>
      <c r="D96" s="680"/>
      <c r="E96" s="680"/>
      <c r="F96" s="680"/>
      <c r="G96" s="680"/>
      <c r="H96" s="680"/>
      <c r="I96" s="680"/>
      <c r="J96" s="680"/>
      <c r="K96" s="680"/>
      <c r="L96" s="680"/>
      <c r="M96" s="680"/>
    </row>
    <row r="97" spans="1:13" s="495" customFormat="1" ht="10.5" customHeight="1">
      <c r="A97" s="680"/>
      <c r="B97" s="680"/>
      <c r="C97" s="680"/>
      <c r="D97" s="680"/>
      <c r="E97" s="680"/>
      <c r="F97" s="680"/>
      <c r="G97" s="680"/>
      <c r="H97" s="680"/>
      <c r="I97" s="680"/>
      <c r="J97" s="680"/>
      <c r="K97" s="680"/>
      <c r="L97" s="680"/>
      <c r="M97" s="680"/>
    </row>
    <row r="98" spans="1:13" s="495" customFormat="1" ht="10.5" customHeight="1">
      <c r="A98" s="680"/>
      <c r="B98" s="680"/>
      <c r="C98" s="680"/>
      <c r="D98" s="680"/>
      <c r="E98" s="680"/>
      <c r="F98" s="680"/>
      <c r="G98" s="680"/>
      <c r="H98" s="680"/>
      <c r="I98" s="680"/>
      <c r="J98" s="680"/>
      <c r="K98" s="680"/>
      <c r="L98" s="680"/>
      <c r="M98" s="680"/>
    </row>
    <row r="99" spans="1:13" s="495" customFormat="1" ht="10.5" customHeight="1">
      <c r="A99" s="680"/>
      <c r="B99" s="680"/>
      <c r="C99" s="680"/>
      <c r="D99" s="680"/>
      <c r="E99" s="680"/>
      <c r="F99" s="680"/>
      <c r="G99" s="680"/>
      <c r="H99" s="680"/>
      <c r="I99" s="680"/>
      <c r="J99" s="680"/>
      <c r="K99" s="680"/>
      <c r="L99" s="680"/>
      <c r="M99" s="680"/>
    </row>
    <row r="100" spans="1:13" s="495" customFormat="1" ht="10.5" customHeight="1">
      <c r="A100" s="680"/>
      <c r="B100" s="680"/>
      <c r="C100" s="680"/>
      <c r="D100" s="680"/>
      <c r="E100" s="680"/>
      <c r="F100" s="680"/>
      <c r="G100" s="680"/>
      <c r="H100" s="680"/>
      <c r="I100" s="680"/>
      <c r="J100" s="680"/>
      <c r="K100" s="680"/>
      <c r="L100" s="680"/>
      <c r="M100" s="680"/>
    </row>
    <row r="101" spans="1:13" s="495" customFormat="1" ht="10.5" customHeight="1">
      <c r="A101" s="680"/>
      <c r="B101" s="680"/>
      <c r="C101" s="680"/>
      <c r="D101" s="680"/>
      <c r="E101" s="680"/>
      <c r="F101" s="680"/>
      <c r="G101" s="680"/>
      <c r="H101" s="680"/>
      <c r="I101" s="680"/>
      <c r="J101" s="680"/>
      <c r="K101" s="680"/>
      <c r="L101" s="680"/>
      <c r="M101" s="680"/>
    </row>
    <row r="102" spans="1:13" s="495" customFormat="1" ht="10.5" customHeight="1">
      <c r="A102" s="680"/>
      <c r="B102" s="680"/>
      <c r="C102" s="680"/>
      <c r="D102" s="680"/>
      <c r="E102" s="680"/>
      <c r="F102" s="680"/>
      <c r="G102" s="680"/>
      <c r="H102" s="680"/>
      <c r="I102" s="680"/>
      <c r="J102" s="680"/>
      <c r="K102" s="680"/>
      <c r="L102" s="680"/>
      <c r="M102" s="680"/>
    </row>
    <row r="103" spans="1:13" s="495" customFormat="1" ht="10.5" customHeight="1">
      <c r="A103" s="680"/>
      <c r="B103" s="680"/>
      <c r="C103" s="680"/>
      <c r="D103" s="680"/>
      <c r="E103" s="680"/>
      <c r="F103" s="680"/>
      <c r="G103" s="680"/>
      <c r="H103" s="680"/>
      <c r="I103" s="680"/>
      <c r="J103" s="680"/>
      <c r="K103" s="680"/>
      <c r="L103" s="680"/>
      <c r="M103" s="680"/>
    </row>
    <row r="104" spans="1:13" s="495" customFormat="1" ht="10.5" customHeight="1">
      <c r="A104" s="680"/>
      <c r="B104" s="680"/>
      <c r="C104" s="680"/>
      <c r="D104" s="680"/>
      <c r="E104" s="680"/>
      <c r="F104" s="680"/>
      <c r="G104" s="680"/>
      <c r="H104" s="680"/>
      <c r="I104" s="680"/>
      <c r="J104" s="680"/>
      <c r="K104" s="680"/>
      <c r="L104" s="680"/>
      <c r="M104" s="680"/>
    </row>
    <row r="105" spans="1:13" s="495" customFormat="1" ht="10.5" customHeight="1">
      <c r="A105" s="680"/>
      <c r="B105" s="680"/>
      <c r="C105" s="680"/>
      <c r="D105" s="680"/>
      <c r="E105" s="680"/>
      <c r="F105" s="680"/>
      <c r="G105" s="680"/>
      <c r="H105" s="680"/>
      <c r="I105" s="680"/>
      <c r="J105" s="680"/>
      <c r="K105" s="680"/>
      <c r="L105" s="680"/>
      <c r="M105" s="680"/>
    </row>
    <row r="106" spans="1:13" s="495" customFormat="1" ht="10.5" customHeight="1">
      <c r="A106" s="680"/>
      <c r="B106" s="680"/>
      <c r="C106" s="680"/>
      <c r="D106" s="680"/>
      <c r="E106" s="680"/>
      <c r="F106" s="680"/>
      <c r="G106" s="680"/>
      <c r="H106" s="680"/>
      <c r="I106" s="680"/>
      <c r="J106" s="680"/>
      <c r="K106" s="680"/>
      <c r="L106" s="680"/>
      <c r="M106" s="680"/>
    </row>
    <row r="107" spans="1:13" s="495" customFormat="1" ht="10.5" customHeight="1">
      <c r="A107" s="680"/>
      <c r="B107" s="680"/>
      <c r="C107" s="680"/>
      <c r="D107" s="680"/>
      <c r="E107" s="680"/>
      <c r="F107" s="680"/>
      <c r="G107" s="680"/>
      <c r="H107" s="680"/>
      <c r="I107" s="680"/>
      <c r="J107" s="680"/>
      <c r="K107" s="680"/>
      <c r="L107" s="680"/>
      <c r="M107" s="680"/>
    </row>
    <row r="108" spans="1:13" s="495" customFormat="1" ht="10.5" customHeight="1">
      <c r="A108" s="680"/>
      <c r="B108" s="680"/>
      <c r="C108" s="680"/>
      <c r="D108" s="680"/>
      <c r="E108" s="680"/>
      <c r="F108" s="680"/>
      <c r="G108" s="680"/>
      <c r="H108" s="680"/>
      <c r="I108" s="680"/>
      <c r="J108" s="680"/>
      <c r="K108" s="680"/>
      <c r="L108" s="680"/>
      <c r="M108" s="680"/>
    </row>
    <row r="109" spans="1:13" s="495" customFormat="1" ht="10.5" customHeight="1">
      <c r="A109" s="680"/>
      <c r="B109" s="680"/>
      <c r="C109" s="680"/>
      <c r="D109" s="680"/>
      <c r="E109" s="680"/>
      <c r="F109" s="680"/>
      <c r="G109" s="680"/>
      <c r="H109" s="680"/>
      <c r="I109" s="680"/>
      <c r="J109" s="680"/>
      <c r="K109" s="680"/>
      <c r="L109" s="680"/>
      <c r="M109" s="680"/>
    </row>
    <row r="110" spans="1:13" s="495" customFormat="1" ht="10.5" customHeight="1">
      <c r="A110" s="680"/>
      <c r="B110" s="680"/>
      <c r="C110" s="680"/>
      <c r="D110" s="680"/>
      <c r="E110" s="680"/>
      <c r="F110" s="680"/>
      <c r="G110" s="680"/>
      <c r="H110" s="680"/>
      <c r="I110" s="680"/>
      <c r="J110" s="680"/>
      <c r="K110" s="680"/>
      <c r="L110" s="680"/>
      <c r="M110" s="680"/>
    </row>
    <row r="111" spans="1:13" s="495" customFormat="1" ht="10.5" customHeight="1">
      <c r="A111" s="680"/>
      <c r="B111" s="680"/>
      <c r="C111" s="680"/>
      <c r="D111" s="680"/>
      <c r="E111" s="680"/>
      <c r="F111" s="680"/>
      <c r="G111" s="680"/>
      <c r="H111" s="680"/>
      <c r="I111" s="680"/>
      <c r="J111" s="680"/>
      <c r="K111" s="680"/>
      <c r="L111" s="680"/>
      <c r="M111" s="680"/>
    </row>
    <row r="112" spans="1:13" s="495" customFormat="1" ht="10.5" customHeight="1">
      <c r="A112" s="680"/>
      <c r="B112" s="680"/>
      <c r="C112" s="680"/>
      <c r="D112" s="680"/>
      <c r="E112" s="680"/>
      <c r="F112" s="680"/>
      <c r="G112" s="680"/>
      <c r="H112" s="680"/>
      <c r="I112" s="680"/>
      <c r="J112" s="680"/>
      <c r="K112" s="680"/>
      <c r="L112" s="680"/>
      <c r="M112" s="680"/>
    </row>
    <row r="113" spans="1:13" s="495" customFormat="1" ht="10.5" customHeight="1">
      <c r="A113" s="680"/>
      <c r="B113" s="680"/>
      <c r="C113" s="680"/>
      <c r="D113" s="680"/>
      <c r="E113" s="680"/>
      <c r="F113" s="680"/>
      <c r="G113" s="680"/>
      <c r="H113" s="680"/>
      <c r="I113" s="680"/>
      <c r="J113" s="680"/>
      <c r="K113" s="680"/>
      <c r="L113" s="680"/>
      <c r="M113" s="680"/>
    </row>
    <row r="114" spans="1:13" s="495" customFormat="1" ht="10.5" customHeight="1">
      <c r="A114" s="680"/>
      <c r="B114" s="680"/>
      <c r="C114" s="680"/>
      <c r="D114" s="680"/>
      <c r="E114" s="680"/>
      <c r="F114" s="680"/>
      <c r="G114" s="680"/>
      <c r="H114" s="680"/>
      <c r="I114" s="680"/>
      <c r="J114" s="680"/>
      <c r="K114" s="680"/>
      <c r="L114" s="680"/>
      <c r="M114" s="680"/>
    </row>
    <row r="115" spans="1:13" s="495" customFormat="1" ht="10.5" customHeight="1">
      <c r="A115" s="680"/>
      <c r="B115" s="680"/>
      <c r="C115" s="680"/>
      <c r="D115" s="680"/>
      <c r="E115" s="680"/>
      <c r="F115" s="680"/>
      <c r="G115" s="680"/>
      <c r="H115" s="680"/>
      <c r="I115" s="680"/>
      <c r="J115" s="680"/>
      <c r="K115" s="680"/>
      <c r="L115" s="680"/>
      <c r="M115" s="680"/>
    </row>
    <row r="116" spans="1:13" s="495" customFormat="1" ht="10.5" customHeight="1">
      <c r="A116" s="680"/>
      <c r="B116" s="680"/>
      <c r="C116" s="680"/>
      <c r="D116" s="680"/>
      <c r="E116" s="680"/>
      <c r="F116" s="680"/>
      <c r="G116" s="680"/>
      <c r="H116" s="680"/>
      <c r="I116" s="680"/>
      <c r="J116" s="680"/>
      <c r="K116" s="680"/>
      <c r="L116" s="680"/>
      <c r="M116" s="680"/>
    </row>
    <row r="117" spans="1:13" s="495" customFormat="1" ht="10.5" customHeight="1">
      <c r="A117" s="680"/>
      <c r="B117" s="680"/>
      <c r="C117" s="680"/>
      <c r="D117" s="680"/>
      <c r="E117" s="680"/>
      <c r="F117" s="680"/>
      <c r="G117" s="680"/>
      <c r="H117" s="680"/>
      <c r="I117" s="680"/>
      <c r="J117" s="680"/>
      <c r="K117" s="680"/>
      <c r="L117" s="680"/>
      <c r="M117" s="680"/>
    </row>
    <row r="118" spans="1:13" s="495" customFormat="1" ht="10.5" customHeight="1">
      <c r="A118" s="680"/>
      <c r="B118" s="680"/>
      <c r="C118" s="680"/>
      <c r="D118" s="680"/>
      <c r="E118" s="680"/>
      <c r="F118" s="680"/>
      <c r="G118" s="680"/>
      <c r="H118" s="680"/>
      <c r="I118" s="680"/>
      <c r="J118" s="680"/>
      <c r="K118" s="680"/>
      <c r="L118" s="680"/>
      <c r="M118" s="680"/>
    </row>
    <row r="119" spans="1:13" s="495" customFormat="1" ht="10.5" customHeight="1">
      <c r="A119" s="680"/>
      <c r="B119" s="680"/>
      <c r="C119" s="680"/>
      <c r="D119" s="680"/>
      <c r="E119" s="680"/>
      <c r="F119" s="680"/>
      <c r="G119" s="680"/>
      <c r="H119" s="680"/>
      <c r="I119" s="680"/>
      <c r="J119" s="680"/>
      <c r="K119" s="680"/>
      <c r="L119" s="680"/>
      <c r="M119" s="680"/>
    </row>
    <row r="120" spans="1:13" s="495" customFormat="1" ht="10.5" customHeight="1">
      <c r="A120" s="680"/>
      <c r="B120" s="680"/>
      <c r="C120" s="680"/>
      <c r="D120" s="680"/>
      <c r="E120" s="680"/>
      <c r="F120" s="680"/>
      <c r="G120" s="680"/>
      <c r="H120" s="680"/>
      <c r="I120" s="680"/>
      <c r="J120" s="680"/>
      <c r="K120" s="680"/>
      <c r="L120" s="680"/>
      <c r="M120" s="680"/>
    </row>
    <row r="121" spans="1:13" s="495" customFormat="1" ht="10.5" customHeight="1">
      <c r="A121" s="680"/>
      <c r="B121" s="680"/>
      <c r="C121" s="680"/>
      <c r="D121" s="680"/>
      <c r="E121" s="680"/>
      <c r="F121" s="680"/>
      <c r="G121" s="680"/>
      <c r="H121" s="680"/>
      <c r="I121" s="680"/>
      <c r="J121" s="680"/>
      <c r="K121" s="680"/>
      <c r="L121" s="680"/>
      <c r="M121" s="680"/>
    </row>
    <row r="122" spans="1:13" s="495" customFormat="1" ht="10.5" customHeight="1">
      <c r="A122" s="680"/>
      <c r="B122" s="680"/>
      <c r="C122" s="680"/>
      <c r="D122" s="680"/>
      <c r="E122" s="680"/>
      <c r="F122" s="680"/>
      <c r="G122" s="680"/>
      <c r="H122" s="680"/>
      <c r="I122" s="680"/>
      <c r="J122" s="680"/>
      <c r="K122" s="680"/>
      <c r="L122" s="680"/>
      <c r="M122" s="680"/>
    </row>
    <row r="123" spans="1:13" s="495" customFormat="1" ht="10.5" customHeight="1">
      <c r="A123" s="680"/>
      <c r="B123" s="680"/>
      <c r="C123" s="680"/>
      <c r="D123" s="680"/>
      <c r="E123" s="680"/>
      <c r="F123" s="680"/>
      <c r="G123" s="680"/>
      <c r="H123" s="680"/>
      <c r="I123" s="680"/>
      <c r="J123" s="680"/>
      <c r="K123" s="680"/>
      <c r="L123" s="680"/>
      <c r="M123" s="680"/>
    </row>
    <row r="124" spans="1:13" s="495" customFormat="1" ht="10.5" customHeight="1">
      <c r="A124" s="680"/>
      <c r="B124" s="680"/>
      <c r="C124" s="680"/>
      <c r="D124" s="680"/>
      <c r="E124" s="680"/>
      <c r="F124" s="680"/>
      <c r="G124" s="680"/>
      <c r="H124" s="680"/>
      <c r="I124" s="680"/>
      <c r="J124" s="680"/>
      <c r="K124" s="680"/>
      <c r="L124" s="680"/>
      <c r="M124" s="680"/>
    </row>
    <row r="125" spans="1:13" s="495" customFormat="1" ht="10.5" customHeight="1">
      <c r="A125" s="680"/>
      <c r="B125" s="680"/>
      <c r="C125" s="680"/>
      <c r="D125" s="680"/>
      <c r="E125" s="680"/>
      <c r="F125" s="680"/>
      <c r="G125" s="680"/>
      <c r="H125" s="680"/>
      <c r="I125" s="680"/>
      <c r="J125" s="680"/>
      <c r="K125" s="680"/>
      <c r="L125" s="680"/>
      <c r="M125" s="680"/>
    </row>
    <row r="126" spans="1:13" s="495" customFormat="1" ht="10.5" customHeight="1">
      <c r="A126" s="680"/>
      <c r="B126" s="680"/>
      <c r="C126" s="680"/>
      <c r="D126" s="680"/>
      <c r="E126" s="680"/>
      <c r="F126" s="680"/>
      <c r="G126" s="680"/>
      <c r="H126" s="680"/>
      <c r="I126" s="680"/>
      <c r="J126" s="680"/>
      <c r="K126" s="680"/>
      <c r="L126" s="680"/>
      <c r="M126" s="680"/>
    </row>
    <row r="127" spans="1:13" s="495" customFormat="1" ht="10.5" customHeight="1">
      <c r="A127" s="680"/>
      <c r="B127" s="680"/>
      <c r="C127" s="680"/>
      <c r="D127" s="680"/>
      <c r="E127" s="680"/>
      <c r="F127" s="680"/>
      <c r="G127" s="680"/>
      <c r="H127" s="680"/>
      <c r="I127" s="680"/>
      <c r="J127" s="680"/>
      <c r="K127" s="680"/>
      <c r="L127" s="680"/>
      <c r="M127" s="680"/>
    </row>
    <row r="128" spans="1:13" s="495" customFormat="1" ht="10.5" customHeight="1">
      <c r="A128" s="680"/>
      <c r="B128" s="680"/>
      <c r="C128" s="680"/>
      <c r="D128" s="680"/>
      <c r="E128" s="680"/>
      <c r="F128" s="680"/>
      <c r="G128" s="680"/>
      <c r="H128" s="680"/>
      <c r="I128" s="680"/>
      <c r="J128" s="680"/>
      <c r="K128" s="680"/>
      <c r="L128" s="680"/>
      <c r="M128" s="680"/>
    </row>
    <row r="129" spans="1:13" s="495" customFormat="1" ht="10.5" customHeight="1">
      <c r="A129" s="680"/>
      <c r="B129" s="680"/>
      <c r="C129" s="680"/>
      <c r="D129" s="680"/>
      <c r="E129" s="680"/>
      <c r="F129" s="680"/>
      <c r="G129" s="680"/>
      <c r="H129" s="680"/>
      <c r="I129" s="680"/>
      <c r="J129" s="680"/>
      <c r="K129" s="680"/>
      <c r="L129" s="680"/>
      <c r="M129" s="680"/>
    </row>
    <row r="130" spans="1:13" s="495" customFormat="1" ht="10.5" customHeight="1">
      <c r="A130" s="680"/>
      <c r="B130" s="680"/>
      <c r="C130" s="680"/>
      <c r="D130" s="680"/>
      <c r="E130" s="680"/>
      <c r="F130" s="680"/>
      <c r="G130" s="680"/>
      <c r="H130" s="680"/>
      <c r="I130" s="680"/>
      <c r="J130" s="680"/>
      <c r="K130" s="680"/>
      <c r="L130" s="680"/>
      <c r="M130" s="680"/>
    </row>
    <row r="131" spans="1:13" s="495" customFormat="1" ht="10.5" customHeight="1">
      <c r="A131" s="680"/>
      <c r="B131" s="680"/>
      <c r="C131" s="680"/>
      <c r="D131" s="680"/>
      <c r="E131" s="680"/>
      <c r="F131" s="680"/>
      <c r="G131" s="680"/>
      <c r="H131" s="680"/>
      <c r="I131" s="680"/>
      <c r="J131" s="680"/>
      <c r="K131" s="680"/>
      <c r="L131" s="680"/>
      <c r="M131" s="680"/>
    </row>
    <row r="132" spans="1:13" s="495" customFormat="1" ht="10.5" customHeight="1">
      <c r="A132" s="680"/>
      <c r="B132" s="680"/>
      <c r="C132" s="680"/>
      <c r="D132" s="680"/>
      <c r="E132" s="680"/>
      <c r="F132" s="680"/>
      <c r="G132" s="680"/>
      <c r="H132" s="680"/>
      <c r="I132" s="680"/>
      <c r="J132" s="680"/>
      <c r="K132" s="680"/>
      <c r="L132" s="680"/>
      <c r="M132" s="680"/>
    </row>
    <row r="133" spans="1:13" s="495" customFormat="1" ht="10.5" customHeight="1">
      <c r="A133" s="680"/>
      <c r="B133" s="680"/>
      <c r="C133" s="680"/>
      <c r="D133" s="680"/>
      <c r="E133" s="680"/>
      <c r="F133" s="680"/>
      <c r="G133" s="680"/>
      <c r="H133" s="680"/>
      <c r="I133" s="680"/>
      <c r="J133" s="680"/>
      <c r="K133" s="680"/>
      <c r="L133" s="680"/>
      <c r="M133" s="680"/>
    </row>
    <row r="134" spans="1:13" s="495" customFormat="1" ht="10.5" customHeight="1">
      <c r="A134" s="680"/>
      <c r="B134" s="680"/>
      <c r="C134" s="680"/>
      <c r="D134" s="680"/>
      <c r="E134" s="680"/>
      <c r="F134" s="680"/>
      <c r="G134" s="680"/>
      <c r="H134" s="680"/>
      <c r="I134" s="680"/>
      <c r="J134" s="680"/>
      <c r="K134" s="680"/>
      <c r="L134" s="680"/>
      <c r="M134" s="680"/>
    </row>
    <row r="135" spans="1:13" s="495" customFormat="1" ht="10.5" customHeight="1">
      <c r="A135" s="680"/>
      <c r="B135" s="680"/>
      <c r="C135" s="680"/>
      <c r="D135" s="680"/>
      <c r="E135" s="680"/>
      <c r="F135" s="680"/>
      <c r="G135" s="680"/>
      <c r="H135" s="680"/>
      <c r="I135" s="680"/>
      <c r="J135" s="680"/>
      <c r="K135" s="680"/>
      <c r="L135" s="680"/>
      <c r="M135" s="680"/>
    </row>
    <row r="136" spans="1:13" s="495" customFormat="1" ht="10.5" customHeight="1">
      <c r="A136" s="680"/>
      <c r="B136" s="680"/>
      <c r="C136" s="680"/>
      <c r="D136" s="680"/>
      <c r="E136" s="680"/>
      <c r="F136" s="680"/>
      <c r="G136" s="680"/>
      <c r="H136" s="680"/>
      <c r="I136" s="680"/>
      <c r="J136" s="680"/>
      <c r="K136" s="680"/>
      <c r="L136" s="680"/>
      <c r="M136" s="680"/>
    </row>
    <row r="137" spans="1:13" s="495" customFormat="1" ht="10.5" customHeight="1">
      <c r="A137" s="680"/>
      <c r="B137" s="680"/>
      <c r="C137" s="680"/>
      <c r="D137" s="680"/>
      <c r="E137" s="680"/>
      <c r="F137" s="680"/>
      <c r="G137" s="680"/>
      <c r="H137" s="680"/>
      <c r="I137" s="680"/>
      <c r="J137" s="680"/>
      <c r="K137" s="680"/>
      <c r="L137" s="680"/>
      <c r="M137" s="680"/>
    </row>
    <row r="138" spans="1:13" s="495" customFormat="1" ht="10.5" customHeight="1">
      <c r="A138" s="680"/>
      <c r="B138" s="680"/>
      <c r="C138" s="680"/>
      <c r="D138" s="680"/>
      <c r="E138" s="680"/>
      <c r="F138" s="680"/>
      <c r="G138" s="680"/>
      <c r="H138" s="680"/>
      <c r="I138" s="680"/>
      <c r="J138" s="680"/>
      <c r="K138" s="680"/>
      <c r="L138" s="680"/>
      <c r="M138" s="680"/>
    </row>
    <row r="139" spans="1:13" s="495" customFormat="1" ht="10.5" customHeight="1">
      <c r="A139" s="680"/>
      <c r="B139" s="680"/>
      <c r="C139" s="680"/>
      <c r="D139" s="680"/>
      <c r="E139" s="680"/>
      <c r="F139" s="680"/>
      <c r="G139" s="680"/>
      <c r="H139" s="680"/>
      <c r="I139" s="680"/>
      <c r="J139" s="680"/>
      <c r="K139" s="680"/>
      <c r="L139" s="680"/>
      <c r="M139" s="680"/>
    </row>
    <row r="140" spans="1:13" s="495" customFormat="1" ht="10.5" customHeight="1">
      <c r="A140" s="680"/>
      <c r="B140" s="680"/>
      <c r="C140" s="680"/>
      <c r="D140" s="680"/>
      <c r="E140" s="680"/>
      <c r="F140" s="680"/>
      <c r="G140" s="680"/>
      <c r="H140" s="680"/>
      <c r="I140" s="680"/>
      <c r="J140" s="680"/>
      <c r="K140" s="680"/>
      <c r="L140" s="680"/>
      <c r="M140" s="680"/>
    </row>
    <row r="141" spans="1:13" s="495" customFormat="1" ht="10.5" customHeight="1">
      <c r="A141" s="680"/>
      <c r="B141" s="680"/>
      <c r="C141" s="680"/>
      <c r="D141" s="680"/>
      <c r="E141" s="680"/>
      <c r="F141" s="680"/>
      <c r="G141" s="680"/>
      <c r="H141" s="680"/>
      <c r="I141" s="680"/>
      <c r="J141" s="680"/>
      <c r="K141" s="680"/>
      <c r="L141" s="680"/>
      <c r="M141" s="680"/>
    </row>
    <row r="142" spans="1:13" s="495" customFormat="1" ht="10.5" customHeight="1">
      <c r="A142" s="680"/>
      <c r="B142" s="680"/>
      <c r="C142" s="680"/>
      <c r="D142" s="680"/>
      <c r="E142" s="680"/>
      <c r="F142" s="680"/>
      <c r="G142" s="680"/>
      <c r="H142" s="680"/>
      <c r="I142" s="680"/>
      <c r="J142" s="680"/>
      <c r="K142" s="680"/>
      <c r="L142" s="680"/>
      <c r="M142" s="680"/>
    </row>
    <row r="143" spans="1:13" s="495" customFormat="1" ht="10.5" customHeight="1">
      <c r="A143" s="680"/>
      <c r="B143" s="680"/>
      <c r="C143" s="680"/>
      <c r="D143" s="680"/>
      <c r="E143" s="680"/>
      <c r="F143" s="680"/>
      <c r="G143" s="680"/>
      <c r="H143" s="680"/>
      <c r="I143" s="680"/>
      <c r="J143" s="680"/>
      <c r="K143" s="680"/>
      <c r="L143" s="680"/>
      <c r="M143" s="680"/>
    </row>
    <row r="144" spans="1:13" s="495" customFormat="1" ht="10.5" customHeight="1">
      <c r="A144" s="680"/>
      <c r="B144" s="680"/>
      <c r="C144" s="680"/>
      <c r="D144" s="680"/>
      <c r="E144" s="680"/>
      <c r="F144" s="680"/>
      <c r="G144" s="680"/>
      <c r="H144" s="680"/>
      <c r="I144" s="680"/>
      <c r="J144" s="680"/>
      <c r="K144" s="680"/>
      <c r="L144" s="680"/>
      <c r="M144" s="680"/>
    </row>
    <row r="145" spans="1:13" s="495" customFormat="1" ht="10.5" customHeight="1">
      <c r="A145" s="680"/>
      <c r="B145" s="680"/>
      <c r="C145" s="680"/>
      <c r="D145" s="680"/>
      <c r="E145" s="680"/>
      <c r="F145" s="680"/>
      <c r="G145" s="680"/>
      <c r="H145" s="680"/>
      <c r="I145" s="680"/>
      <c r="J145" s="680"/>
      <c r="K145" s="680"/>
      <c r="L145" s="680"/>
      <c r="M145" s="680"/>
    </row>
    <row r="146" spans="1:13" s="495" customFormat="1" ht="10.5" customHeight="1">
      <c r="A146" s="680"/>
      <c r="B146" s="680"/>
      <c r="C146" s="680"/>
      <c r="D146" s="680"/>
      <c r="E146" s="680"/>
      <c r="F146" s="680"/>
      <c r="G146" s="680"/>
      <c r="H146" s="680"/>
      <c r="I146" s="680"/>
      <c r="J146" s="680"/>
      <c r="K146" s="680"/>
      <c r="L146" s="680"/>
      <c r="M146" s="680"/>
    </row>
    <row r="147" spans="1:13" s="495" customFormat="1" ht="10.5" customHeight="1">
      <c r="A147" s="680"/>
      <c r="B147" s="680"/>
      <c r="C147" s="680"/>
      <c r="D147" s="680"/>
      <c r="E147" s="680"/>
      <c r="F147" s="680"/>
      <c r="G147" s="680"/>
      <c r="H147" s="680"/>
      <c r="I147" s="680"/>
      <c r="J147" s="680"/>
      <c r="K147" s="680"/>
      <c r="L147" s="680"/>
      <c r="M147" s="680"/>
    </row>
    <row r="148" spans="1:13" s="495" customFormat="1" ht="10.5" customHeight="1">
      <c r="A148" s="680"/>
      <c r="B148" s="680"/>
      <c r="C148" s="680"/>
      <c r="D148" s="680"/>
      <c r="E148" s="680"/>
      <c r="F148" s="680"/>
      <c r="G148" s="680"/>
      <c r="H148" s="680"/>
      <c r="I148" s="680"/>
      <c r="J148" s="680"/>
      <c r="K148" s="680"/>
      <c r="L148" s="680"/>
      <c r="M148" s="680"/>
    </row>
    <row r="149" spans="1:13" s="495" customFormat="1" ht="10.5" customHeight="1">
      <c r="A149" s="680"/>
      <c r="B149" s="680"/>
      <c r="C149" s="680"/>
      <c r="D149" s="680"/>
      <c r="E149" s="680"/>
      <c r="F149" s="680"/>
      <c r="G149" s="680"/>
      <c r="H149" s="680"/>
      <c r="I149" s="680"/>
      <c r="J149" s="680"/>
      <c r="K149" s="680"/>
      <c r="L149" s="680"/>
      <c r="M149" s="680"/>
    </row>
    <row r="150" spans="1:13" s="495" customFormat="1" ht="10.5" customHeight="1">
      <c r="A150" s="680"/>
      <c r="B150" s="680"/>
      <c r="C150" s="680"/>
      <c r="D150" s="680"/>
      <c r="E150" s="680"/>
      <c r="F150" s="680"/>
      <c r="G150" s="680"/>
      <c r="H150" s="680"/>
      <c r="I150" s="680"/>
      <c r="J150" s="680"/>
      <c r="K150" s="680"/>
      <c r="L150" s="680"/>
      <c r="M150" s="680"/>
    </row>
    <row r="151" spans="1:13" s="495" customFormat="1" ht="10.5" customHeight="1">
      <c r="A151" s="680"/>
      <c r="B151" s="680"/>
      <c r="C151" s="680"/>
      <c r="D151" s="680"/>
      <c r="E151" s="680"/>
      <c r="F151" s="680"/>
      <c r="G151" s="680"/>
      <c r="H151" s="680"/>
      <c r="I151" s="680"/>
      <c r="J151" s="680"/>
      <c r="K151" s="680"/>
      <c r="L151" s="680"/>
      <c r="M151" s="680"/>
    </row>
    <row r="152" spans="1:13" s="495" customFormat="1" ht="10.5" customHeight="1">
      <c r="A152" s="680"/>
      <c r="B152" s="680"/>
      <c r="C152" s="680"/>
      <c r="D152" s="680"/>
      <c r="E152" s="680"/>
      <c r="F152" s="680"/>
      <c r="G152" s="680"/>
      <c r="H152" s="680"/>
      <c r="I152" s="680"/>
      <c r="J152" s="680"/>
      <c r="K152" s="680"/>
      <c r="L152" s="680"/>
      <c r="M152" s="680"/>
    </row>
    <row r="153" spans="1:13" s="495" customFormat="1" ht="10.5" customHeight="1">
      <c r="A153" s="680"/>
      <c r="B153" s="680"/>
      <c r="C153" s="680"/>
      <c r="D153" s="680"/>
      <c r="E153" s="680"/>
      <c r="F153" s="680"/>
      <c r="G153" s="680"/>
      <c r="H153" s="680"/>
      <c r="I153" s="680"/>
      <c r="J153" s="680"/>
      <c r="K153" s="680"/>
      <c r="L153" s="680"/>
      <c r="M153" s="680"/>
    </row>
    <row r="154" spans="1:13" s="495" customFormat="1" ht="10.5" customHeight="1">
      <c r="A154" s="680"/>
      <c r="B154" s="680"/>
      <c r="C154" s="680"/>
      <c r="D154" s="680"/>
      <c r="E154" s="680"/>
      <c r="F154" s="680"/>
      <c r="G154" s="680"/>
      <c r="H154" s="680"/>
      <c r="I154" s="680"/>
      <c r="J154" s="680"/>
      <c r="K154" s="680"/>
      <c r="L154" s="680"/>
      <c r="M154" s="680"/>
    </row>
    <row r="155" spans="1:13" s="495" customFormat="1" ht="10.5" customHeight="1">
      <c r="A155" s="680"/>
      <c r="B155" s="680"/>
      <c r="C155" s="680"/>
      <c r="D155" s="680"/>
      <c r="E155" s="680"/>
      <c r="F155" s="680"/>
      <c r="G155" s="680"/>
      <c r="H155" s="680"/>
      <c r="I155" s="680"/>
      <c r="J155" s="680"/>
      <c r="K155" s="680"/>
      <c r="L155" s="680"/>
      <c r="M155" s="680"/>
    </row>
    <row r="156" spans="1:13" s="495" customFormat="1" ht="10.5" customHeight="1">
      <c r="A156" s="680"/>
      <c r="B156" s="680"/>
      <c r="C156" s="680"/>
      <c r="D156" s="680"/>
      <c r="E156" s="680"/>
      <c r="F156" s="680"/>
      <c r="G156" s="680"/>
      <c r="H156" s="680"/>
      <c r="I156" s="680"/>
      <c r="J156" s="680"/>
      <c r="K156" s="680"/>
      <c r="L156" s="680"/>
      <c r="M156" s="680"/>
    </row>
    <row r="157" spans="1:13" s="495" customFormat="1" ht="10.5" customHeight="1">
      <c r="A157" s="680"/>
      <c r="B157" s="680"/>
      <c r="C157" s="680"/>
      <c r="D157" s="680"/>
      <c r="E157" s="680"/>
      <c r="F157" s="680"/>
      <c r="G157" s="680"/>
      <c r="H157" s="680"/>
      <c r="I157" s="680"/>
      <c r="J157" s="680"/>
      <c r="K157" s="680"/>
      <c r="L157" s="680"/>
      <c r="M157" s="680"/>
    </row>
    <row r="158" spans="1:13" s="495" customFormat="1" ht="10.5" customHeight="1">
      <c r="A158" s="680"/>
      <c r="B158" s="680"/>
      <c r="C158" s="680"/>
      <c r="D158" s="680"/>
      <c r="E158" s="680"/>
      <c r="F158" s="680"/>
      <c r="G158" s="680"/>
      <c r="H158" s="680"/>
      <c r="I158" s="680"/>
      <c r="J158" s="680"/>
      <c r="K158" s="680"/>
      <c r="L158" s="680"/>
      <c r="M158" s="680"/>
    </row>
    <row r="159" spans="1:13" s="495" customFormat="1" ht="10.5" customHeight="1">
      <c r="A159" s="680"/>
      <c r="B159" s="680"/>
      <c r="C159" s="680"/>
      <c r="D159" s="680"/>
      <c r="E159" s="680"/>
      <c r="F159" s="680"/>
      <c r="G159" s="680"/>
      <c r="H159" s="680"/>
      <c r="I159" s="680"/>
      <c r="J159" s="680"/>
      <c r="K159" s="680"/>
      <c r="L159" s="680"/>
      <c r="M159" s="680"/>
    </row>
    <row r="160" spans="1:13" s="495" customFormat="1" ht="10.5" customHeight="1">
      <c r="A160" s="680"/>
      <c r="B160" s="680"/>
      <c r="C160" s="680"/>
      <c r="D160" s="680"/>
      <c r="E160" s="680"/>
      <c r="F160" s="680"/>
      <c r="G160" s="680"/>
      <c r="H160" s="680"/>
      <c r="I160" s="680"/>
      <c r="J160" s="680"/>
      <c r="K160" s="680"/>
      <c r="L160" s="680"/>
      <c r="M160" s="680"/>
    </row>
    <row r="161" spans="1:13" s="495" customFormat="1" ht="10.5" customHeight="1">
      <c r="A161" s="680"/>
      <c r="B161" s="680"/>
      <c r="C161" s="680"/>
      <c r="D161" s="680"/>
      <c r="E161" s="680"/>
      <c r="F161" s="680"/>
      <c r="G161" s="680"/>
      <c r="H161" s="680"/>
      <c r="I161" s="680"/>
      <c r="J161" s="680"/>
      <c r="K161" s="680"/>
      <c r="L161" s="680"/>
      <c r="M161" s="680"/>
    </row>
    <row r="162" spans="1:13" s="495" customFormat="1" ht="10.5" customHeight="1">
      <c r="A162" s="680"/>
      <c r="B162" s="680"/>
      <c r="C162" s="680"/>
      <c r="D162" s="680"/>
      <c r="E162" s="680"/>
      <c r="F162" s="680"/>
      <c r="G162" s="680"/>
      <c r="H162" s="680"/>
      <c r="I162" s="680"/>
      <c r="J162" s="680"/>
      <c r="K162" s="680"/>
      <c r="L162" s="680"/>
      <c r="M162" s="680"/>
    </row>
    <row r="163" spans="1:13" s="495" customFormat="1" ht="10.5" customHeight="1">
      <c r="A163" s="680"/>
      <c r="B163" s="680"/>
      <c r="C163" s="680"/>
      <c r="D163" s="680"/>
      <c r="E163" s="680"/>
      <c r="F163" s="680"/>
      <c r="G163" s="680"/>
      <c r="H163" s="680"/>
      <c r="I163" s="680"/>
      <c r="J163" s="680"/>
      <c r="K163" s="680"/>
      <c r="L163" s="680"/>
      <c r="M163" s="680"/>
    </row>
    <row r="164" spans="1:13" s="495" customFormat="1" ht="8.25">
      <c r="A164" s="680"/>
      <c r="B164" s="680"/>
      <c r="C164" s="680"/>
      <c r="D164" s="680"/>
      <c r="E164" s="680"/>
      <c r="F164" s="680"/>
      <c r="G164" s="680"/>
      <c r="H164" s="680"/>
      <c r="I164" s="680"/>
      <c r="J164" s="680"/>
      <c r="K164" s="680"/>
      <c r="L164" s="680"/>
      <c r="M164" s="680"/>
    </row>
    <row r="165" spans="1:13" s="495" customFormat="1" ht="8.25">
      <c r="A165" s="680"/>
      <c r="B165" s="680"/>
      <c r="C165" s="680"/>
      <c r="D165" s="680"/>
      <c r="E165" s="680"/>
      <c r="F165" s="680"/>
      <c r="G165" s="680"/>
      <c r="H165" s="680"/>
      <c r="I165" s="680"/>
      <c r="J165" s="680"/>
      <c r="K165" s="680"/>
      <c r="L165" s="680"/>
      <c r="M165" s="680"/>
    </row>
    <row r="166" spans="1:13" s="495" customFormat="1" ht="8.25">
      <c r="A166" s="680"/>
      <c r="B166" s="680"/>
      <c r="C166" s="680"/>
      <c r="D166" s="680"/>
      <c r="E166" s="680"/>
      <c r="F166" s="680"/>
      <c r="G166" s="680"/>
      <c r="H166" s="680"/>
      <c r="I166" s="680"/>
      <c r="J166" s="680"/>
      <c r="K166" s="680"/>
      <c r="L166" s="680"/>
      <c r="M166" s="680"/>
    </row>
    <row r="167" spans="1:13" s="495" customFormat="1" ht="8.25">
      <c r="A167" s="680"/>
      <c r="B167" s="680"/>
      <c r="C167" s="680"/>
      <c r="D167" s="680"/>
      <c r="E167" s="680"/>
      <c r="F167" s="680"/>
      <c r="G167" s="680"/>
      <c r="H167" s="680"/>
      <c r="I167" s="680"/>
      <c r="J167" s="680"/>
      <c r="K167" s="680"/>
      <c r="L167" s="680"/>
      <c r="M167" s="680"/>
    </row>
    <row r="168" spans="1:13" s="495" customFormat="1" ht="8.25">
      <c r="A168" s="680"/>
      <c r="B168" s="680"/>
      <c r="C168" s="680"/>
      <c r="D168" s="680"/>
      <c r="E168" s="680"/>
      <c r="F168" s="680"/>
      <c r="G168" s="680"/>
      <c r="H168" s="680"/>
      <c r="I168" s="680"/>
      <c r="J168" s="680"/>
      <c r="K168" s="680"/>
      <c r="L168" s="680"/>
      <c r="M168" s="680"/>
    </row>
    <row r="169" spans="1:13" s="495" customFormat="1" ht="8.25">
      <c r="A169" s="680"/>
      <c r="B169" s="680"/>
      <c r="C169" s="680"/>
      <c r="D169" s="680"/>
      <c r="E169" s="680"/>
      <c r="F169" s="680"/>
      <c r="G169" s="680"/>
      <c r="H169" s="680"/>
      <c r="I169" s="680"/>
      <c r="J169" s="680"/>
      <c r="K169" s="680"/>
      <c r="L169" s="680"/>
      <c r="M169" s="680"/>
    </row>
    <row r="170" spans="1:13" s="495" customFormat="1" ht="8.25">
      <c r="A170" s="680"/>
      <c r="B170" s="680"/>
      <c r="C170" s="680"/>
      <c r="D170" s="680"/>
      <c r="E170" s="680"/>
      <c r="F170" s="680"/>
      <c r="G170" s="680"/>
      <c r="H170" s="680"/>
      <c r="I170" s="680"/>
      <c r="J170" s="680"/>
      <c r="K170" s="680"/>
      <c r="L170" s="680"/>
      <c r="M170" s="680"/>
    </row>
    <row r="171" spans="1:13" s="495" customFormat="1" ht="8.25">
      <c r="A171" s="680"/>
      <c r="B171" s="680"/>
      <c r="C171" s="680"/>
      <c r="D171" s="680"/>
      <c r="E171" s="680"/>
      <c r="F171" s="680"/>
      <c r="G171" s="680"/>
      <c r="H171" s="680"/>
      <c r="I171" s="680"/>
      <c r="J171" s="680"/>
      <c r="K171" s="680"/>
      <c r="L171" s="680"/>
      <c r="M171" s="680"/>
    </row>
    <row r="172" spans="1:13" s="495" customFormat="1" ht="8.25">
      <c r="A172" s="680"/>
      <c r="B172" s="680"/>
      <c r="C172" s="680"/>
      <c r="D172" s="680"/>
      <c r="E172" s="680"/>
      <c r="F172" s="680"/>
      <c r="G172" s="680"/>
      <c r="H172" s="680"/>
      <c r="I172" s="680"/>
      <c r="J172" s="680"/>
      <c r="K172" s="680"/>
      <c r="L172" s="680"/>
      <c r="M172" s="680"/>
    </row>
    <row r="173" spans="1:13" s="495" customFormat="1" ht="8.25">
      <c r="A173" s="680"/>
      <c r="B173" s="680"/>
      <c r="C173" s="680"/>
      <c r="D173" s="680"/>
      <c r="E173" s="680"/>
      <c r="F173" s="680"/>
      <c r="G173" s="680"/>
      <c r="H173" s="680"/>
      <c r="I173" s="680"/>
      <c r="J173" s="680"/>
      <c r="K173" s="680"/>
      <c r="L173" s="680"/>
      <c r="M173" s="680"/>
    </row>
    <row r="174" spans="1:13" s="495" customFormat="1" ht="8.25">
      <c r="A174" s="680"/>
      <c r="B174" s="680"/>
      <c r="C174" s="680"/>
      <c r="D174" s="680"/>
      <c r="E174" s="680"/>
      <c r="F174" s="680"/>
      <c r="G174" s="680"/>
      <c r="H174" s="680"/>
      <c r="I174" s="680"/>
      <c r="J174" s="680"/>
      <c r="K174" s="680"/>
      <c r="L174" s="680"/>
      <c r="M174" s="680"/>
    </row>
    <row r="175" spans="1:13" s="495" customFormat="1" ht="8.25">
      <c r="A175" s="680"/>
      <c r="B175" s="680"/>
      <c r="C175" s="680"/>
      <c r="D175" s="680"/>
      <c r="E175" s="680"/>
      <c r="F175" s="680"/>
      <c r="G175" s="680"/>
      <c r="H175" s="680"/>
      <c r="I175" s="680"/>
      <c r="J175" s="680"/>
      <c r="K175" s="680"/>
      <c r="L175" s="680"/>
      <c r="M175" s="680"/>
    </row>
    <row r="176" spans="1:13" s="495" customFormat="1" ht="8.25">
      <c r="A176" s="680"/>
      <c r="B176" s="680"/>
      <c r="C176" s="680"/>
      <c r="D176" s="680"/>
      <c r="E176" s="680"/>
      <c r="F176" s="680"/>
      <c r="G176" s="680"/>
      <c r="H176" s="680"/>
      <c r="I176" s="680"/>
      <c r="J176" s="680"/>
      <c r="K176" s="680"/>
      <c r="L176" s="680"/>
      <c r="M176" s="680"/>
    </row>
    <row r="177" spans="1:13" s="495" customFormat="1" ht="8.25">
      <c r="A177" s="680"/>
      <c r="B177" s="680"/>
      <c r="C177" s="680"/>
      <c r="D177" s="680"/>
      <c r="E177" s="680"/>
      <c r="F177" s="680"/>
      <c r="G177" s="680"/>
      <c r="H177" s="680"/>
      <c r="I177" s="680"/>
      <c r="J177" s="680"/>
      <c r="K177" s="680"/>
      <c r="L177" s="680"/>
      <c r="M177" s="680"/>
    </row>
    <row r="178" spans="1:13" s="495" customFormat="1" ht="8.25">
      <c r="A178" s="680"/>
      <c r="B178" s="680"/>
      <c r="C178" s="680"/>
      <c r="D178" s="680"/>
      <c r="E178" s="680"/>
      <c r="F178" s="680"/>
      <c r="G178" s="680"/>
      <c r="H178" s="680"/>
      <c r="I178" s="680"/>
      <c r="J178" s="680"/>
      <c r="K178" s="680"/>
      <c r="L178" s="680"/>
      <c r="M178" s="680"/>
    </row>
    <row r="179" spans="1:13" s="495" customFormat="1" ht="8.25">
      <c r="A179" s="680"/>
      <c r="B179" s="680"/>
      <c r="C179" s="680"/>
      <c r="D179" s="680"/>
      <c r="E179" s="680"/>
      <c r="F179" s="680"/>
      <c r="G179" s="680"/>
      <c r="H179" s="680"/>
      <c r="I179" s="680"/>
      <c r="J179" s="680"/>
      <c r="K179" s="680"/>
      <c r="L179" s="680"/>
      <c r="M179" s="680"/>
    </row>
    <row r="180" spans="1:13" s="495" customFormat="1" ht="8.25">
      <c r="A180" s="680"/>
      <c r="B180" s="680"/>
      <c r="C180" s="680"/>
      <c r="D180" s="680"/>
      <c r="E180" s="680"/>
      <c r="F180" s="680"/>
      <c r="G180" s="680"/>
      <c r="H180" s="680"/>
      <c r="I180" s="680"/>
      <c r="J180" s="680"/>
      <c r="K180" s="680"/>
      <c r="L180" s="680"/>
      <c r="M180" s="680"/>
    </row>
    <row r="181" spans="1:13" s="495" customFormat="1" ht="8.25">
      <c r="A181" s="680"/>
      <c r="B181" s="680"/>
      <c r="C181" s="680"/>
      <c r="D181" s="680"/>
      <c r="E181" s="680"/>
      <c r="F181" s="680"/>
      <c r="G181" s="680"/>
      <c r="H181" s="680"/>
      <c r="I181" s="680"/>
      <c r="J181" s="680"/>
      <c r="K181" s="680"/>
      <c r="L181" s="680"/>
      <c r="M181" s="680"/>
    </row>
    <row r="182" spans="1:13" s="495" customFormat="1" ht="8.25">
      <c r="A182" s="680"/>
      <c r="B182" s="680"/>
      <c r="C182" s="680"/>
      <c r="D182" s="680"/>
      <c r="E182" s="680"/>
      <c r="F182" s="680"/>
      <c r="G182" s="680"/>
      <c r="H182" s="680"/>
      <c r="I182" s="680"/>
      <c r="J182" s="680"/>
      <c r="K182" s="680"/>
      <c r="L182" s="680"/>
      <c r="M182" s="680"/>
    </row>
    <row r="183" spans="1:13" s="495" customFormat="1" ht="8.25">
      <c r="A183" s="680"/>
      <c r="B183" s="680"/>
      <c r="C183" s="680"/>
      <c r="D183" s="680"/>
      <c r="E183" s="680"/>
      <c r="F183" s="680"/>
      <c r="G183" s="680"/>
      <c r="H183" s="680"/>
      <c r="I183" s="680"/>
      <c r="J183" s="680"/>
      <c r="K183" s="680"/>
      <c r="L183" s="680"/>
      <c r="M183" s="680"/>
    </row>
    <row r="184" spans="1:13" s="495" customFormat="1" ht="8.25">
      <c r="A184" s="680"/>
      <c r="B184" s="680"/>
      <c r="C184" s="680"/>
      <c r="D184" s="680"/>
      <c r="E184" s="680"/>
      <c r="F184" s="680"/>
      <c r="G184" s="680"/>
      <c r="H184" s="680"/>
      <c r="I184" s="680"/>
      <c r="J184" s="680"/>
      <c r="K184" s="680"/>
      <c r="L184" s="680"/>
      <c r="M184" s="680"/>
    </row>
  </sheetData>
  <mergeCells count="3">
    <mergeCell ref="A2:A5"/>
    <mergeCell ref="B2:B5"/>
    <mergeCell ref="C2:F2"/>
  </mergeCells>
  <pageMargins left="0.7" right="0.7" top="0.86956521739130432" bottom="0.61458333333333337" header="0.3" footer="0.3"/>
  <pageSetup orientation="portrait" r:id="rId1"/>
  <headerFooter>
    <oddHeader>&amp;R&amp;7Informe de la Operación Mensual - Noviembre 2018
INFSGI-MES-11-2018
10/12/2018
Versión: 01</oddHeader>
    <oddFooter>&amp;L&amp;7COES, 2018&amp;C21&amp;R&amp;7Dirección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5FDCF-538A-4FFD-97F3-49058BD97855}">
  <sheetPr>
    <tabColor theme="4"/>
  </sheetPr>
  <dimension ref="A1:K114"/>
  <sheetViews>
    <sheetView showGridLines="0" view="pageBreakPreview" zoomScale="120" zoomScaleNormal="100" zoomScaleSheetLayoutView="120" zoomScalePageLayoutView="160" workbookViewId="0">
      <selection activeCell="B9" sqref="B9"/>
    </sheetView>
  </sheetViews>
  <sheetFormatPr defaultColWidth="9.33203125" defaultRowHeight="9"/>
  <cols>
    <col min="1" max="1" width="28.6640625" style="384" customWidth="1"/>
    <col min="2" max="2" width="22.1640625" style="384" customWidth="1"/>
    <col min="3" max="4" width="17.6640625" style="384" customWidth="1"/>
    <col min="5" max="5" width="15.1640625" style="384" customWidth="1"/>
    <col min="6" max="6" width="13.33203125" style="384" customWidth="1"/>
    <col min="7" max="7" width="6.33203125" style="384" customWidth="1"/>
    <col min="8" max="9" width="9.33203125" style="384"/>
    <col min="10" max="16384" width="9.33203125" style="385"/>
  </cols>
  <sheetData>
    <row r="1" spans="1:11" s="495" customFormat="1" ht="11.25" customHeight="1">
      <c r="A1" s="999" t="s">
        <v>280</v>
      </c>
      <c r="B1" s="1002" t="s">
        <v>56</v>
      </c>
      <c r="C1" s="1002" t="s">
        <v>442</v>
      </c>
      <c r="D1" s="1002"/>
      <c r="E1" s="1002"/>
      <c r="F1" s="1005"/>
      <c r="G1" s="686"/>
      <c r="H1" s="680"/>
      <c r="I1" s="680"/>
    </row>
    <row r="2" spans="1:11" s="495" customFormat="1" ht="11.25" customHeight="1">
      <c r="A2" s="1000"/>
      <c r="B2" s="1003"/>
      <c r="C2" s="805" t="str">
        <f>+'21. ANEXOII-1'!C3</f>
        <v>NOVIEMBRE 2018</v>
      </c>
      <c r="D2" s="806" t="str">
        <f>+'21. ANEXOII-1'!D3</f>
        <v>NOVIEMBRE 2017</v>
      </c>
      <c r="E2" s="807">
        <v>2018</v>
      </c>
      <c r="F2" s="808" t="s">
        <v>440</v>
      </c>
      <c r="G2" s="687"/>
      <c r="H2" s="688"/>
      <c r="I2" s="680"/>
    </row>
    <row r="3" spans="1:11" s="495" customFormat="1" ht="11.25" customHeight="1">
      <c r="A3" s="1000"/>
      <c r="B3" s="1003"/>
      <c r="C3" s="809">
        <f>+'8. Max Potencia'!D8</f>
        <v>43431.822916666664</v>
      </c>
      <c r="D3" s="809">
        <f>+'8. Max Potencia'!E8</f>
        <v>43060.802083333336</v>
      </c>
      <c r="E3" s="809">
        <f>+'8. Max Potencia'!G8</f>
        <v>43431.822916666664</v>
      </c>
      <c r="F3" s="810" t="s">
        <v>434</v>
      </c>
      <c r="G3" s="689"/>
      <c r="H3" s="688"/>
      <c r="I3" s="680"/>
    </row>
    <row r="4" spans="1:11" s="495" customFormat="1" ht="11.25" customHeight="1">
      <c r="A4" s="1001"/>
      <c r="B4" s="1004"/>
      <c r="C4" s="811">
        <f>+'8. Max Potencia'!D9</f>
        <v>43431.822916666664</v>
      </c>
      <c r="D4" s="811">
        <f>+'8. Max Potencia'!E9</f>
        <v>43060.802083333336</v>
      </c>
      <c r="E4" s="811">
        <f>+'8. Max Potencia'!G9</f>
        <v>43431.822916666664</v>
      </c>
      <c r="F4" s="812" t="s">
        <v>435</v>
      </c>
      <c r="G4" s="689"/>
      <c r="H4" s="691"/>
      <c r="I4" s="680"/>
    </row>
    <row r="5" spans="1:11" s="495" customFormat="1" ht="10.5" customHeight="1">
      <c r="A5" s="679" t="s">
        <v>102</v>
      </c>
      <c r="B5" s="697" t="s">
        <v>644</v>
      </c>
      <c r="C5" s="698">
        <v>0</v>
      </c>
      <c r="D5" s="698">
        <v>0</v>
      </c>
      <c r="E5" s="698">
        <v>0</v>
      </c>
      <c r="F5" s="699" t="str">
        <f t="shared" ref="F5:F8" si="0">+IF(D5=0,"",C5/D5-1)</f>
        <v/>
      </c>
      <c r="G5" s="680"/>
      <c r="H5" s="680"/>
      <c r="I5" s="680"/>
      <c r="J5" s="1008"/>
      <c r="K5" s="1008"/>
    </row>
    <row r="6" spans="1:11" s="495" customFormat="1" ht="10.5" customHeight="1">
      <c r="A6" s="679"/>
      <c r="B6" s="697" t="s">
        <v>645</v>
      </c>
      <c r="C6" s="698">
        <v>118.47295</v>
      </c>
      <c r="D6" s="698"/>
      <c r="E6" s="698">
        <v>118.47295</v>
      </c>
      <c r="F6" s="699" t="str">
        <f t="shared" si="0"/>
        <v/>
      </c>
      <c r="G6" s="680"/>
      <c r="H6" s="680"/>
      <c r="I6" s="680"/>
      <c r="J6" s="1008"/>
      <c r="K6" s="1008"/>
    </row>
    <row r="7" spans="1:11" s="495" customFormat="1" ht="10.5" customHeight="1">
      <c r="A7" s="827" t="s">
        <v>364</v>
      </c>
      <c r="B7" s="828"/>
      <c r="C7" s="832">
        <v>118.47295</v>
      </c>
      <c r="D7" s="832">
        <v>0</v>
      </c>
      <c r="E7" s="832">
        <v>118.47295</v>
      </c>
      <c r="F7" s="833" t="str">
        <f t="shared" si="0"/>
        <v/>
      </c>
      <c r="G7" s="680"/>
      <c r="H7" s="680"/>
      <c r="I7" s="680"/>
      <c r="J7" s="1008"/>
      <c r="K7" s="1008"/>
    </row>
    <row r="8" spans="1:11" s="495" customFormat="1" ht="10.5" customHeight="1">
      <c r="A8" s="679" t="s">
        <v>101</v>
      </c>
      <c r="B8" s="697" t="s">
        <v>80</v>
      </c>
      <c r="C8" s="698">
        <v>36.584989999999998</v>
      </c>
      <c r="D8" s="698">
        <v>0</v>
      </c>
      <c r="E8" s="698">
        <v>36.584989999999998</v>
      </c>
      <c r="F8" s="699" t="str">
        <f t="shared" si="0"/>
        <v/>
      </c>
      <c r="G8" s="680"/>
    </row>
    <row r="9" spans="1:11" s="495" customFormat="1" ht="10.5" customHeight="1">
      <c r="A9" s="679"/>
      <c r="B9" s="697" t="s">
        <v>82</v>
      </c>
      <c r="C9" s="698">
        <v>9.73245</v>
      </c>
      <c r="D9" s="698">
        <v>29.406659999999999</v>
      </c>
      <c r="E9" s="698">
        <v>9.73245</v>
      </c>
      <c r="F9" s="699">
        <f t="shared" ref="F8:F70" si="1">+IF(D9=0,"",C9/D9-1)</f>
        <v>-0.66903925845369727</v>
      </c>
      <c r="G9" s="680"/>
    </row>
    <row r="10" spans="1:11" s="495" customFormat="1" ht="10.5" customHeight="1">
      <c r="A10" s="827" t="s">
        <v>365</v>
      </c>
      <c r="B10" s="828"/>
      <c r="C10" s="832">
        <v>46.317439999999998</v>
      </c>
      <c r="D10" s="832">
        <v>29.406659999999999</v>
      </c>
      <c r="E10" s="832">
        <v>46.317439999999998</v>
      </c>
      <c r="F10" s="833">
        <f t="shared" si="1"/>
        <v>0.57506632851197659</v>
      </c>
      <c r="G10" s="680"/>
    </row>
    <row r="11" spans="1:11" s="495" customFormat="1" ht="10.5" customHeight="1">
      <c r="A11" s="679" t="s">
        <v>91</v>
      </c>
      <c r="B11" s="697" t="s">
        <v>366</v>
      </c>
      <c r="C11" s="698">
        <v>108.23909999999999</v>
      </c>
      <c r="D11" s="698">
        <v>30.643090000000001</v>
      </c>
      <c r="E11" s="698">
        <v>108.23909999999999</v>
      </c>
      <c r="F11" s="699">
        <f t="shared" si="1"/>
        <v>2.5322514798605491</v>
      </c>
      <c r="G11" s="680"/>
      <c r="H11" s="680"/>
      <c r="I11" s="680"/>
      <c r="J11" s="1008"/>
      <c r="K11" s="1008"/>
    </row>
    <row r="12" spans="1:11" s="495" customFormat="1" ht="10.5" customHeight="1">
      <c r="A12" s="679"/>
      <c r="B12" s="697" t="s">
        <v>367</v>
      </c>
      <c r="C12" s="698">
        <v>131.28896</v>
      </c>
      <c r="D12" s="698">
        <v>128.72685000000001</v>
      </c>
      <c r="E12" s="698">
        <v>131.28896</v>
      </c>
      <c r="F12" s="699">
        <f t="shared" si="1"/>
        <v>1.9903462253601178E-2</v>
      </c>
      <c r="G12" s="680"/>
      <c r="H12" s="680"/>
      <c r="I12" s="680"/>
      <c r="J12" s="1008"/>
      <c r="K12" s="1008"/>
    </row>
    <row r="13" spans="1:11" s="495" customFormat="1" ht="10.5" customHeight="1">
      <c r="A13" s="679"/>
      <c r="B13" s="697" t="s">
        <v>368</v>
      </c>
      <c r="C13" s="698">
        <v>739.69887999999992</v>
      </c>
      <c r="D13" s="698">
        <v>770.16042000000004</v>
      </c>
      <c r="E13" s="698">
        <v>739.69887999999992</v>
      </c>
      <c r="F13" s="699">
        <f t="shared" si="1"/>
        <v>-3.9552201345273152E-2</v>
      </c>
      <c r="G13" s="680"/>
      <c r="H13" s="680"/>
      <c r="I13" s="680"/>
      <c r="J13" s="1008"/>
      <c r="K13" s="1008"/>
    </row>
    <row r="14" spans="1:11" s="495" customFormat="1" ht="10.5" customHeight="1">
      <c r="A14" s="679"/>
      <c r="B14" s="697" t="s">
        <v>369</v>
      </c>
      <c r="C14" s="698">
        <v>105.28498</v>
      </c>
      <c r="D14" s="698">
        <v>104.65134</v>
      </c>
      <c r="E14" s="698">
        <v>105.28498</v>
      </c>
      <c r="F14" s="699">
        <f t="shared" si="1"/>
        <v>6.0547719694750146E-3</v>
      </c>
      <c r="G14" s="680"/>
      <c r="H14" s="680"/>
      <c r="I14" s="680"/>
      <c r="J14" s="1008"/>
      <c r="K14" s="1008"/>
    </row>
    <row r="15" spans="1:11" s="495" customFormat="1" ht="10.5" customHeight="1">
      <c r="A15" s="679"/>
      <c r="B15" s="697" t="s">
        <v>437</v>
      </c>
      <c r="C15" s="698"/>
      <c r="D15" s="698">
        <v>0</v>
      </c>
      <c r="E15" s="698"/>
      <c r="F15" s="699" t="str">
        <f t="shared" si="1"/>
        <v/>
      </c>
      <c r="G15" s="680"/>
      <c r="H15" s="680"/>
      <c r="I15" s="680"/>
      <c r="J15" s="1008"/>
      <c r="K15" s="1008"/>
    </row>
    <row r="16" spans="1:11" s="495" customFormat="1" ht="10.5" customHeight="1">
      <c r="A16" s="679"/>
      <c r="B16" s="697" t="s">
        <v>370</v>
      </c>
      <c r="C16" s="698">
        <v>0</v>
      </c>
      <c r="D16" s="698">
        <v>0</v>
      </c>
      <c r="E16" s="698">
        <v>0</v>
      </c>
      <c r="F16" s="699" t="str">
        <f t="shared" si="1"/>
        <v/>
      </c>
      <c r="G16" s="680"/>
      <c r="H16" s="680"/>
      <c r="I16" s="680"/>
      <c r="J16" s="1008"/>
      <c r="K16" s="1008"/>
    </row>
    <row r="17" spans="1:11" s="495" customFormat="1" ht="10.5" customHeight="1">
      <c r="A17" s="679"/>
      <c r="B17" s="697" t="s">
        <v>371</v>
      </c>
      <c r="C17" s="698">
        <v>0</v>
      </c>
      <c r="D17" s="698">
        <v>0</v>
      </c>
      <c r="E17" s="698">
        <v>0</v>
      </c>
      <c r="F17" s="699" t="str">
        <f t="shared" si="1"/>
        <v/>
      </c>
      <c r="G17" s="680"/>
      <c r="H17" s="680"/>
      <c r="I17" s="680"/>
      <c r="J17" s="1008"/>
      <c r="K17" s="1008"/>
    </row>
    <row r="18" spans="1:11" s="495" customFormat="1" ht="10.5" customHeight="1">
      <c r="A18" s="679"/>
      <c r="B18" s="697" t="s">
        <v>372</v>
      </c>
      <c r="C18" s="698">
        <v>0</v>
      </c>
      <c r="D18" s="698">
        <v>0</v>
      </c>
      <c r="E18" s="698">
        <v>0</v>
      </c>
      <c r="F18" s="699" t="str">
        <f t="shared" si="1"/>
        <v/>
      </c>
      <c r="G18" s="680"/>
      <c r="H18" s="680"/>
      <c r="I18" s="680"/>
      <c r="J18" s="1008"/>
      <c r="K18" s="1008"/>
    </row>
    <row r="19" spans="1:11" s="495" customFormat="1" ht="10.5" customHeight="1">
      <c r="A19" s="679"/>
      <c r="B19" s="697" t="s">
        <v>656</v>
      </c>
      <c r="C19" s="698">
        <v>0</v>
      </c>
      <c r="D19" s="698">
        <v>0</v>
      </c>
      <c r="E19" s="698">
        <v>0</v>
      </c>
      <c r="F19" s="699" t="str">
        <f t="shared" si="1"/>
        <v/>
      </c>
      <c r="G19" s="680"/>
      <c r="H19" s="680"/>
      <c r="I19" s="680"/>
      <c r="J19" s="1008"/>
      <c r="K19" s="1008"/>
    </row>
    <row r="20" spans="1:11" s="495" customFormat="1" ht="10.5" customHeight="1">
      <c r="A20" s="827" t="s">
        <v>373</v>
      </c>
      <c r="B20" s="828"/>
      <c r="C20" s="832">
        <v>1084.5119199999999</v>
      </c>
      <c r="D20" s="832">
        <v>1034.1817000000001</v>
      </c>
      <c r="E20" s="832">
        <v>1084.5119199999999</v>
      </c>
      <c r="F20" s="833">
        <f t="shared" si="1"/>
        <v>4.8666709147918485E-2</v>
      </c>
      <c r="G20" s="680"/>
      <c r="H20" s="680"/>
      <c r="I20" s="680"/>
      <c r="J20" s="1008"/>
      <c r="K20" s="1008"/>
    </row>
    <row r="21" spans="1:11" s="495" customFormat="1" ht="10.5" customHeight="1">
      <c r="A21" s="679" t="s">
        <v>267</v>
      </c>
      <c r="B21" s="697" t="s">
        <v>374</v>
      </c>
      <c r="C21" s="698">
        <v>549.24084000000005</v>
      </c>
      <c r="D21" s="698">
        <v>553.13129000000004</v>
      </c>
      <c r="E21" s="698">
        <v>549.24084000000005</v>
      </c>
      <c r="F21" s="699">
        <f t="shared" si="1"/>
        <v>-7.0335019376683849E-3</v>
      </c>
      <c r="G21" s="680"/>
      <c r="H21" s="680"/>
      <c r="I21" s="680"/>
      <c r="J21" s="1008"/>
      <c r="K21" s="1008"/>
    </row>
    <row r="22" spans="1:11" s="495" customFormat="1" ht="10.5" customHeight="1">
      <c r="A22" s="827" t="s">
        <v>375</v>
      </c>
      <c r="B22" s="828"/>
      <c r="C22" s="832">
        <v>549.24084000000005</v>
      </c>
      <c r="D22" s="832">
        <v>553.13129000000004</v>
      </c>
      <c r="E22" s="832">
        <v>549.24084000000005</v>
      </c>
      <c r="F22" s="833">
        <f t="shared" si="1"/>
        <v>-7.0335019376683849E-3</v>
      </c>
      <c r="G22" s="680"/>
      <c r="H22" s="680"/>
      <c r="I22" s="680"/>
      <c r="J22" s="1008"/>
      <c r="K22" s="1008"/>
    </row>
    <row r="23" spans="1:11" s="495" customFormat="1" ht="10.5" customHeight="1">
      <c r="A23" s="679" t="s">
        <v>112</v>
      </c>
      <c r="B23" s="697" t="s">
        <v>68</v>
      </c>
      <c r="C23" s="698">
        <v>6.9349599999999993</v>
      </c>
      <c r="D23" s="698">
        <v>6.3584100000000001</v>
      </c>
      <c r="E23" s="698">
        <v>6.9349599999999993</v>
      </c>
      <c r="F23" s="699">
        <f t="shared" si="1"/>
        <v>9.0675184519400265E-2</v>
      </c>
      <c r="G23" s="680"/>
      <c r="H23" s="680"/>
      <c r="I23" s="680"/>
      <c r="J23" s="1008"/>
      <c r="K23" s="1008"/>
    </row>
    <row r="24" spans="1:11" s="495" customFormat="1" ht="10.5" customHeight="1">
      <c r="A24" s="679"/>
      <c r="B24" s="697" t="s">
        <v>648</v>
      </c>
      <c r="C24" s="698">
        <v>9.9843100000000007</v>
      </c>
      <c r="D24" s="698"/>
      <c r="E24" s="698">
        <v>9.9843100000000007</v>
      </c>
      <c r="F24" s="699" t="str">
        <f t="shared" si="1"/>
        <v/>
      </c>
      <c r="G24" s="680"/>
      <c r="H24" s="680"/>
      <c r="I24" s="680"/>
      <c r="J24" s="1008"/>
      <c r="K24" s="1008"/>
    </row>
    <row r="25" spans="1:11" s="495" customFormat="1" ht="10.5" customHeight="1">
      <c r="A25" s="679"/>
      <c r="B25" s="697" t="s">
        <v>649</v>
      </c>
      <c r="C25" s="698">
        <v>9.9912500000000009</v>
      </c>
      <c r="D25" s="698"/>
      <c r="E25" s="698">
        <v>9.9912500000000009</v>
      </c>
      <c r="F25" s="699" t="str">
        <f t="shared" si="1"/>
        <v/>
      </c>
      <c r="G25" s="680"/>
      <c r="H25" s="680"/>
      <c r="I25" s="680"/>
      <c r="J25" s="1008"/>
      <c r="K25" s="1008"/>
    </row>
    <row r="26" spans="1:11" s="495" customFormat="1" ht="10.5" customHeight="1">
      <c r="A26" s="679"/>
      <c r="B26" s="697" t="s">
        <v>650</v>
      </c>
      <c r="C26" s="698">
        <v>9.8747699999999998</v>
      </c>
      <c r="D26" s="698"/>
      <c r="E26" s="698">
        <v>9.8747699999999998</v>
      </c>
      <c r="F26" s="699" t="str">
        <f t="shared" si="1"/>
        <v/>
      </c>
      <c r="G26" s="680"/>
      <c r="H26" s="680"/>
      <c r="I26" s="680"/>
      <c r="J26" s="1008"/>
      <c r="K26" s="1008"/>
    </row>
    <row r="27" spans="1:11" s="495" customFormat="1" ht="10.5" customHeight="1">
      <c r="A27" s="827" t="s">
        <v>376</v>
      </c>
      <c r="B27" s="828"/>
      <c r="C27" s="832">
        <v>36.785290000000003</v>
      </c>
      <c r="D27" s="832">
        <v>6.3584100000000001</v>
      </c>
      <c r="E27" s="832">
        <v>36.785290000000003</v>
      </c>
      <c r="F27" s="833">
        <f t="shared" si="1"/>
        <v>4.7852969531691105</v>
      </c>
      <c r="G27" s="680"/>
      <c r="H27" s="680"/>
      <c r="I27" s="680"/>
      <c r="J27" s="1008"/>
      <c r="K27" s="1008"/>
    </row>
    <row r="28" spans="1:11" s="495" customFormat="1" ht="10.5" customHeight="1">
      <c r="A28" s="679" t="s">
        <v>115</v>
      </c>
      <c r="B28" s="697" t="s">
        <v>259</v>
      </c>
      <c r="C28" s="698">
        <v>0</v>
      </c>
      <c r="D28" s="698">
        <v>0</v>
      </c>
      <c r="E28" s="698">
        <v>0</v>
      </c>
      <c r="F28" s="699" t="str">
        <f t="shared" si="1"/>
        <v/>
      </c>
      <c r="G28" s="680"/>
      <c r="H28" s="680"/>
      <c r="I28" s="680"/>
      <c r="J28" s="1008"/>
      <c r="K28" s="1008"/>
    </row>
    <row r="29" spans="1:11" s="495" customFormat="1" ht="10.5" customHeight="1">
      <c r="A29" s="827" t="s">
        <v>377</v>
      </c>
      <c r="B29" s="828"/>
      <c r="C29" s="832">
        <v>0</v>
      </c>
      <c r="D29" s="832">
        <v>0</v>
      </c>
      <c r="E29" s="832">
        <v>0</v>
      </c>
      <c r="F29" s="833" t="str">
        <f t="shared" si="1"/>
        <v/>
      </c>
      <c r="G29" s="680"/>
      <c r="H29" s="680"/>
      <c r="I29" s="680"/>
      <c r="J29" s="1008"/>
      <c r="K29" s="1008"/>
    </row>
    <row r="30" spans="1:11" s="495" customFormat="1" ht="10.5" customHeight="1">
      <c r="A30" s="679" t="s">
        <v>116</v>
      </c>
      <c r="B30" s="697" t="s">
        <v>86</v>
      </c>
      <c r="C30" s="698">
        <v>0</v>
      </c>
      <c r="D30" s="698">
        <v>0</v>
      </c>
      <c r="E30" s="698">
        <v>0</v>
      </c>
      <c r="F30" s="699" t="str">
        <f t="shared" si="1"/>
        <v/>
      </c>
      <c r="G30" s="680"/>
      <c r="H30" s="680"/>
      <c r="I30" s="680"/>
      <c r="J30" s="1008"/>
      <c r="K30" s="1008"/>
    </row>
    <row r="31" spans="1:11" s="495" customFormat="1" ht="10.5" customHeight="1">
      <c r="A31" s="827" t="s">
        <v>378</v>
      </c>
      <c r="B31" s="828"/>
      <c r="C31" s="832">
        <v>0</v>
      </c>
      <c r="D31" s="832">
        <v>0</v>
      </c>
      <c r="E31" s="832">
        <v>0</v>
      </c>
      <c r="F31" s="833" t="str">
        <f t="shared" si="1"/>
        <v/>
      </c>
      <c r="G31" s="680"/>
      <c r="H31" s="680"/>
      <c r="I31" s="680"/>
      <c r="J31" s="1008"/>
      <c r="K31" s="1008"/>
    </row>
    <row r="32" spans="1:11" s="495" customFormat="1" ht="10.5" customHeight="1">
      <c r="A32" s="679" t="s">
        <v>120</v>
      </c>
      <c r="B32" s="697" t="s">
        <v>76</v>
      </c>
      <c r="C32" s="698">
        <v>3.6</v>
      </c>
      <c r="D32" s="698">
        <v>0</v>
      </c>
      <c r="E32" s="698">
        <v>3.6</v>
      </c>
      <c r="F32" s="699" t="str">
        <f t="shared" si="1"/>
        <v/>
      </c>
      <c r="G32" s="680"/>
      <c r="H32" s="680"/>
      <c r="I32" s="680"/>
      <c r="J32" s="1008"/>
      <c r="K32" s="1008"/>
    </row>
    <row r="33" spans="1:11" s="495" customFormat="1" ht="10.5" customHeight="1">
      <c r="A33" s="827" t="s">
        <v>379</v>
      </c>
      <c r="B33" s="828"/>
      <c r="C33" s="832">
        <v>3.6</v>
      </c>
      <c r="D33" s="832">
        <v>0</v>
      </c>
      <c r="E33" s="832">
        <v>3.6</v>
      </c>
      <c r="F33" s="833" t="str">
        <f t="shared" si="1"/>
        <v/>
      </c>
      <c r="G33" s="680"/>
      <c r="H33" s="680"/>
      <c r="I33" s="680"/>
      <c r="J33" s="1008"/>
      <c r="K33" s="1008"/>
    </row>
    <row r="34" spans="1:11" s="495" customFormat="1" ht="10.5" customHeight="1">
      <c r="A34" s="679" t="s">
        <v>107</v>
      </c>
      <c r="B34" s="697" t="s">
        <v>380</v>
      </c>
      <c r="C34" s="698">
        <v>15.375999999999999</v>
      </c>
      <c r="D34" s="698">
        <v>17.072000000000003</v>
      </c>
      <c r="E34" s="698">
        <v>15.375999999999999</v>
      </c>
      <c r="F34" s="699">
        <f t="shared" si="1"/>
        <v>-9.9343955014058238E-2</v>
      </c>
      <c r="G34" s="680"/>
      <c r="H34" s="680"/>
      <c r="I34" s="680"/>
      <c r="J34" s="1008"/>
      <c r="K34" s="1008"/>
    </row>
    <row r="35" spans="1:11" s="495" customFormat="1" ht="10.5" customHeight="1">
      <c r="A35" s="827" t="s">
        <v>381</v>
      </c>
      <c r="B35" s="828"/>
      <c r="C35" s="832">
        <v>15.375999999999999</v>
      </c>
      <c r="D35" s="832">
        <v>17.072000000000003</v>
      </c>
      <c r="E35" s="832">
        <v>15.375999999999999</v>
      </c>
      <c r="F35" s="833">
        <f t="shared" si="1"/>
        <v>-9.9343955014058238E-2</v>
      </c>
      <c r="G35" s="680"/>
      <c r="H35" s="680"/>
      <c r="I35" s="680"/>
      <c r="J35" s="1008"/>
      <c r="K35" s="1008"/>
    </row>
    <row r="36" spans="1:11" s="495" customFormat="1" ht="10.5" customHeight="1">
      <c r="A36" s="679" t="s">
        <v>580</v>
      </c>
      <c r="B36" s="697" t="s">
        <v>841</v>
      </c>
      <c r="C36" s="698">
        <v>0.26600000000000001</v>
      </c>
      <c r="D36" s="698"/>
      <c r="E36" s="698">
        <v>0.26600000000000001</v>
      </c>
      <c r="F36" s="699" t="str">
        <f t="shared" si="1"/>
        <v/>
      </c>
      <c r="G36" s="680"/>
      <c r="H36" s="680"/>
      <c r="I36" s="680"/>
      <c r="J36" s="1008"/>
      <c r="K36" s="1008"/>
    </row>
    <row r="37" spans="1:11" s="495" customFormat="1" ht="10.5" customHeight="1">
      <c r="A37" s="827" t="s">
        <v>587</v>
      </c>
      <c r="B37" s="828"/>
      <c r="C37" s="832">
        <v>0.26600000000000001</v>
      </c>
      <c r="D37" s="832"/>
      <c r="E37" s="832">
        <v>0.26600000000000001</v>
      </c>
      <c r="F37" s="833" t="str">
        <f t="shared" si="1"/>
        <v/>
      </c>
      <c r="G37" s="680"/>
      <c r="H37" s="680"/>
      <c r="I37" s="680"/>
      <c r="J37" s="1008"/>
      <c r="K37" s="1008"/>
    </row>
    <row r="38" spans="1:11" s="495" customFormat="1" ht="10.5" customHeight="1">
      <c r="A38" s="679" t="s">
        <v>268</v>
      </c>
      <c r="B38" s="697" t="s">
        <v>61</v>
      </c>
      <c r="C38" s="698">
        <v>18.333669999999998</v>
      </c>
      <c r="D38" s="698">
        <v>14.577680000000001</v>
      </c>
      <c r="E38" s="698">
        <v>18.333669999999998</v>
      </c>
      <c r="F38" s="699">
        <f t="shared" si="1"/>
        <v>0.25765348121237386</v>
      </c>
      <c r="G38" s="680"/>
      <c r="H38" s="680"/>
      <c r="I38" s="680"/>
      <c r="J38" s="1008"/>
      <c r="K38" s="1008"/>
    </row>
    <row r="39" spans="1:11" s="495" customFormat="1" ht="10.5" customHeight="1">
      <c r="A39" s="827" t="s">
        <v>383</v>
      </c>
      <c r="B39" s="828"/>
      <c r="C39" s="832">
        <v>18.333669999999998</v>
      </c>
      <c r="D39" s="832">
        <v>14.577680000000001</v>
      </c>
      <c r="E39" s="832">
        <v>18.333669999999998</v>
      </c>
      <c r="F39" s="833">
        <f t="shared" si="1"/>
        <v>0.25765348121237386</v>
      </c>
      <c r="G39" s="680"/>
      <c r="H39" s="680"/>
      <c r="I39" s="680"/>
      <c r="J39" s="1008"/>
      <c r="K39" s="1008"/>
    </row>
    <row r="40" spans="1:11" s="495" customFormat="1" ht="10.5" customHeight="1">
      <c r="A40" s="679" t="s">
        <v>122</v>
      </c>
      <c r="B40" s="697" t="s">
        <v>384</v>
      </c>
      <c r="C40" s="698">
        <v>0</v>
      </c>
      <c r="D40" s="698">
        <v>0</v>
      </c>
      <c r="E40" s="698">
        <v>0</v>
      </c>
      <c r="F40" s="699" t="str">
        <f t="shared" si="1"/>
        <v/>
      </c>
      <c r="G40" s="680"/>
      <c r="H40" s="680"/>
      <c r="I40" s="680"/>
      <c r="J40" s="1008"/>
      <c r="K40" s="1008"/>
    </row>
    <row r="41" spans="1:11" s="495" customFormat="1" ht="10.5" customHeight="1">
      <c r="A41" s="679"/>
      <c r="B41" s="697" t="s">
        <v>385</v>
      </c>
      <c r="C41" s="698">
        <v>0</v>
      </c>
      <c r="D41" s="698">
        <v>0</v>
      </c>
      <c r="E41" s="698">
        <v>0</v>
      </c>
      <c r="F41" s="699" t="str">
        <f t="shared" si="1"/>
        <v/>
      </c>
      <c r="G41" s="680"/>
      <c r="H41" s="680"/>
      <c r="I41" s="680"/>
      <c r="J41" s="1008"/>
      <c r="K41" s="1008"/>
    </row>
    <row r="42" spans="1:11" s="495" customFormat="1" ht="10.5" customHeight="1">
      <c r="A42" s="827" t="s">
        <v>386</v>
      </c>
      <c r="B42" s="828"/>
      <c r="C42" s="832">
        <v>0</v>
      </c>
      <c r="D42" s="832">
        <v>0</v>
      </c>
      <c r="E42" s="832">
        <v>0</v>
      </c>
      <c r="F42" s="833" t="str">
        <f t="shared" si="1"/>
        <v/>
      </c>
      <c r="G42" s="680"/>
      <c r="H42" s="680"/>
      <c r="I42" s="680"/>
      <c r="J42" s="1008"/>
      <c r="K42" s="1008"/>
    </row>
    <row r="43" spans="1:11" s="495" customFormat="1" ht="10.5" customHeight="1">
      <c r="A43" s="679" t="s">
        <v>572</v>
      </c>
      <c r="B43" s="697" t="s">
        <v>387</v>
      </c>
      <c r="C43" s="698">
        <v>0</v>
      </c>
      <c r="D43" s="698">
        <v>176.33396999999999</v>
      </c>
      <c r="E43" s="698">
        <v>0</v>
      </c>
      <c r="F43" s="699">
        <f t="shared" si="1"/>
        <v>-1</v>
      </c>
      <c r="G43" s="680"/>
      <c r="H43" s="680"/>
      <c r="I43" s="680"/>
      <c r="J43" s="1008"/>
      <c r="K43" s="1008"/>
    </row>
    <row r="44" spans="1:11" s="495" customFormat="1" ht="10.5" customHeight="1">
      <c r="A44" s="679"/>
      <c r="B44" s="697" t="s">
        <v>388</v>
      </c>
      <c r="C44" s="698">
        <v>0</v>
      </c>
      <c r="D44" s="698">
        <v>165.03002000000001</v>
      </c>
      <c r="E44" s="698">
        <v>0</v>
      </c>
      <c r="F44" s="699">
        <f t="shared" si="1"/>
        <v>-1</v>
      </c>
      <c r="G44" s="680"/>
      <c r="H44" s="680"/>
      <c r="I44" s="680"/>
      <c r="J44" s="1008"/>
      <c r="K44" s="1008"/>
    </row>
    <row r="45" spans="1:11" s="495" customFormat="1" ht="10.5" customHeight="1">
      <c r="A45" s="679"/>
      <c r="B45" s="697" t="s">
        <v>615</v>
      </c>
      <c r="C45" s="698">
        <v>480.49999999999994</v>
      </c>
      <c r="D45" s="698">
        <v>188.84564</v>
      </c>
      <c r="E45" s="698">
        <v>480.49999999999994</v>
      </c>
      <c r="F45" s="699">
        <f t="shared" si="1"/>
        <v>1.5444061086080669</v>
      </c>
      <c r="G45" s="680"/>
      <c r="H45" s="680"/>
      <c r="I45" s="680"/>
      <c r="J45" s="1008"/>
      <c r="K45" s="1008"/>
    </row>
    <row r="46" spans="1:11" s="495" customFormat="1" ht="10.5" customHeight="1">
      <c r="A46" s="679"/>
      <c r="B46" s="697" t="s">
        <v>389</v>
      </c>
      <c r="C46" s="698">
        <v>6.06</v>
      </c>
      <c r="D46" s="698">
        <v>4.8126600000000002</v>
      </c>
      <c r="E46" s="698">
        <v>6.06</v>
      </c>
      <c r="F46" s="699">
        <f t="shared" si="1"/>
        <v>0.25917891561007833</v>
      </c>
      <c r="G46" s="680"/>
      <c r="H46" s="680"/>
      <c r="I46" s="680"/>
      <c r="J46" s="1008"/>
      <c r="K46" s="1008"/>
    </row>
    <row r="47" spans="1:11" s="495" customFormat="1" ht="10.5" customHeight="1">
      <c r="A47" s="827" t="s">
        <v>390</v>
      </c>
      <c r="B47" s="828"/>
      <c r="C47" s="832">
        <v>486.55999999999995</v>
      </c>
      <c r="D47" s="832">
        <v>535.02229000000011</v>
      </c>
      <c r="E47" s="832">
        <v>486.55999999999995</v>
      </c>
      <c r="F47" s="833">
        <f t="shared" si="1"/>
        <v>-9.0579945743943013E-2</v>
      </c>
      <c r="G47" s="680"/>
      <c r="H47" s="680"/>
      <c r="I47" s="680"/>
      <c r="J47" s="1008"/>
      <c r="K47" s="1008"/>
    </row>
    <row r="48" spans="1:11" s="495" customFormat="1" ht="10.5" customHeight="1">
      <c r="A48" s="679" t="s">
        <v>590</v>
      </c>
      <c r="B48" s="697" t="s">
        <v>586</v>
      </c>
      <c r="C48" s="698">
        <v>85.860109999999992</v>
      </c>
      <c r="D48" s="698">
        <v>89.401129999999995</v>
      </c>
      <c r="E48" s="698">
        <v>85.860109999999992</v>
      </c>
      <c r="F48" s="699">
        <f t="shared" si="1"/>
        <v>-3.9608224191349795E-2</v>
      </c>
      <c r="G48" s="680"/>
      <c r="H48" s="680"/>
      <c r="I48" s="680"/>
      <c r="J48" s="1008"/>
      <c r="K48" s="1008"/>
    </row>
    <row r="49" spans="1:11" s="495" customFormat="1" ht="10.5" customHeight="1">
      <c r="A49" s="827" t="s">
        <v>591</v>
      </c>
      <c r="B49" s="828"/>
      <c r="C49" s="832">
        <v>85.860109999999992</v>
      </c>
      <c r="D49" s="832">
        <v>89.401129999999995</v>
      </c>
      <c r="E49" s="832">
        <v>85.860109999999992</v>
      </c>
      <c r="F49" s="833">
        <f t="shared" si="1"/>
        <v>-3.9608224191349795E-2</v>
      </c>
      <c r="G49" s="680"/>
      <c r="H49" s="680"/>
      <c r="I49" s="680"/>
      <c r="J49" s="1008"/>
      <c r="K49" s="1008"/>
    </row>
    <row r="50" spans="1:11" s="495" customFormat="1" ht="10.5" customHeight="1">
      <c r="A50" s="679" t="s">
        <v>121</v>
      </c>
      <c r="B50" s="697" t="s">
        <v>74</v>
      </c>
      <c r="C50" s="698">
        <v>1.9159999999999999</v>
      </c>
      <c r="D50" s="698">
        <v>2.0759999999999996</v>
      </c>
      <c r="E50" s="698">
        <v>1.9159999999999999</v>
      </c>
      <c r="F50" s="699">
        <f t="shared" si="1"/>
        <v>-7.7071290944123128E-2</v>
      </c>
      <c r="G50" s="680"/>
      <c r="H50" s="680"/>
      <c r="I50" s="680"/>
      <c r="J50" s="1008"/>
      <c r="K50" s="1008"/>
    </row>
    <row r="51" spans="1:11" s="495" customFormat="1" ht="10.5" customHeight="1">
      <c r="A51" s="827" t="s">
        <v>391</v>
      </c>
      <c r="B51" s="828"/>
      <c r="C51" s="832">
        <v>1.9159999999999999</v>
      </c>
      <c r="D51" s="832">
        <v>2.0759999999999996</v>
      </c>
      <c r="E51" s="832">
        <v>1.9159999999999999</v>
      </c>
      <c r="F51" s="833">
        <f t="shared" si="1"/>
        <v>-7.7071290944123128E-2</v>
      </c>
      <c r="G51" s="680"/>
      <c r="H51" s="680"/>
      <c r="I51" s="680"/>
      <c r="J51" s="1008"/>
      <c r="K51" s="1008"/>
    </row>
    <row r="52" spans="1:11" s="495" customFormat="1" ht="10.5" customHeight="1">
      <c r="A52" s="679" t="s">
        <v>114</v>
      </c>
      <c r="B52" s="697" t="s">
        <v>84</v>
      </c>
      <c r="C52" s="698">
        <v>0</v>
      </c>
      <c r="D52" s="698">
        <v>0</v>
      </c>
      <c r="E52" s="698">
        <v>0</v>
      </c>
      <c r="F52" s="699" t="str">
        <f t="shared" si="1"/>
        <v/>
      </c>
      <c r="G52" s="680"/>
      <c r="H52" s="680"/>
      <c r="I52" s="680"/>
      <c r="J52" s="1008"/>
      <c r="K52" s="1008"/>
    </row>
    <row r="53" spans="1:11" s="495" customFormat="1" ht="10.5" customHeight="1">
      <c r="A53" s="827" t="s">
        <v>392</v>
      </c>
      <c r="B53" s="828"/>
      <c r="C53" s="832">
        <v>0</v>
      </c>
      <c r="D53" s="832">
        <v>0</v>
      </c>
      <c r="E53" s="832">
        <v>0</v>
      </c>
      <c r="F53" s="833" t="str">
        <f t="shared" si="1"/>
        <v/>
      </c>
      <c r="G53" s="680"/>
      <c r="H53" s="680"/>
      <c r="I53" s="680"/>
      <c r="J53" s="1008"/>
      <c r="K53" s="1008"/>
    </row>
    <row r="54" spans="1:11" s="495" customFormat="1" ht="10.5" customHeight="1">
      <c r="A54" s="679" t="s">
        <v>269</v>
      </c>
      <c r="B54" s="697" t="s">
        <v>73</v>
      </c>
      <c r="C54" s="698">
        <v>5.1175800000000002</v>
      </c>
      <c r="D54" s="698">
        <v>4.0444800000000001</v>
      </c>
      <c r="E54" s="698">
        <v>5.1175800000000002</v>
      </c>
      <c r="F54" s="699">
        <f t="shared" si="1"/>
        <v>0.26532459055305013</v>
      </c>
      <c r="G54" s="680"/>
      <c r="H54" s="680"/>
      <c r="I54" s="680"/>
      <c r="J54" s="1008"/>
      <c r="K54" s="1008"/>
    </row>
    <row r="55" spans="1:11" s="495" customFormat="1" ht="10.5" customHeight="1">
      <c r="A55" s="679"/>
      <c r="B55" s="697" t="s">
        <v>393</v>
      </c>
      <c r="C55" s="698">
        <v>251.65082000000001</v>
      </c>
      <c r="D55" s="698">
        <v>120.50004</v>
      </c>
      <c r="E55" s="698">
        <v>251.65082000000001</v>
      </c>
      <c r="F55" s="699">
        <f t="shared" si="1"/>
        <v>1.0883878544770607</v>
      </c>
      <c r="G55" s="680"/>
      <c r="H55" s="680"/>
      <c r="I55" s="680"/>
      <c r="J55" s="1008"/>
      <c r="K55" s="1008"/>
    </row>
    <row r="56" spans="1:11" s="495" customFormat="1" ht="10.5" customHeight="1">
      <c r="A56" s="679"/>
      <c r="B56" s="697" t="s">
        <v>394</v>
      </c>
      <c r="C56" s="698">
        <v>89.868560000000002</v>
      </c>
      <c r="D56" s="698">
        <v>50.111719999999998</v>
      </c>
      <c r="E56" s="698">
        <v>89.868560000000002</v>
      </c>
      <c r="F56" s="699">
        <f t="shared" si="1"/>
        <v>0.79336410723878581</v>
      </c>
      <c r="G56" s="680"/>
      <c r="H56" s="680"/>
      <c r="I56" s="680"/>
      <c r="J56" s="1008"/>
      <c r="K56" s="1008"/>
    </row>
    <row r="57" spans="1:11" s="495" customFormat="1" ht="10.5" customHeight="1">
      <c r="A57" s="679"/>
      <c r="B57" s="697" t="s">
        <v>64</v>
      </c>
      <c r="C57" s="698">
        <v>8.4405800000000006</v>
      </c>
      <c r="D57" s="698">
        <v>9.9212799999999994</v>
      </c>
      <c r="E57" s="698">
        <v>8.4405800000000006</v>
      </c>
      <c r="F57" s="699">
        <f t="shared" si="1"/>
        <v>-0.14924485550251565</v>
      </c>
      <c r="G57" s="680"/>
      <c r="H57" s="680"/>
      <c r="I57" s="680"/>
      <c r="J57" s="1008"/>
      <c r="K57" s="1008"/>
    </row>
    <row r="58" spans="1:11" s="495" customFormat="1" ht="10.5" customHeight="1">
      <c r="A58" s="827" t="s">
        <v>395</v>
      </c>
      <c r="B58" s="828"/>
      <c r="C58" s="832">
        <v>355.07754</v>
      </c>
      <c r="D58" s="832">
        <v>184.57751999999999</v>
      </c>
      <c r="E58" s="832">
        <v>355.07754</v>
      </c>
      <c r="F58" s="833">
        <f t="shared" si="1"/>
        <v>0.92373123227573983</v>
      </c>
      <c r="G58" s="680"/>
      <c r="H58" s="680"/>
      <c r="I58" s="680"/>
      <c r="J58" s="1008"/>
      <c r="K58" s="1008"/>
    </row>
    <row r="59" spans="1:11" s="495" customFormat="1" ht="10.5" customHeight="1">
      <c r="A59" s="679" t="s">
        <v>270</v>
      </c>
      <c r="B59" s="697" t="s">
        <v>81</v>
      </c>
      <c r="C59" s="698">
        <v>16.693739999999998</v>
      </c>
      <c r="D59" s="698">
        <v>28.47157</v>
      </c>
      <c r="E59" s="698">
        <v>16.693739999999998</v>
      </c>
      <c r="F59" s="699">
        <f t="shared" si="1"/>
        <v>-0.41366984679805163</v>
      </c>
      <c r="G59" s="680"/>
      <c r="H59" s="680"/>
      <c r="I59" s="680"/>
      <c r="J59" s="1008"/>
      <c r="K59" s="1008"/>
    </row>
    <row r="60" spans="1:11" s="495" customFormat="1" ht="10.5" customHeight="1">
      <c r="A60" s="827" t="s">
        <v>396</v>
      </c>
      <c r="B60" s="828"/>
      <c r="C60" s="832">
        <v>16.693739999999998</v>
      </c>
      <c r="D60" s="832">
        <v>28.47157</v>
      </c>
      <c r="E60" s="832">
        <v>16.693739999999998</v>
      </c>
      <c r="F60" s="833">
        <f t="shared" si="1"/>
        <v>-0.41366984679805163</v>
      </c>
      <c r="G60" s="680"/>
      <c r="H60" s="680"/>
      <c r="I60" s="680"/>
      <c r="J60" s="1008"/>
      <c r="K60" s="1008"/>
    </row>
    <row r="61" spans="1:11" s="495" customFormat="1" ht="10.5" customHeight="1">
      <c r="A61" s="679" t="s">
        <v>103</v>
      </c>
      <c r="B61" s="697" t="s">
        <v>78</v>
      </c>
      <c r="C61" s="698">
        <v>64.279889999999995</v>
      </c>
      <c r="D61" s="698">
        <v>90.136269999999996</v>
      </c>
      <c r="E61" s="698">
        <v>64.279889999999995</v>
      </c>
      <c r="F61" s="699">
        <f t="shared" si="1"/>
        <v>-0.28685877505248447</v>
      </c>
      <c r="G61" s="680"/>
      <c r="H61" s="680"/>
      <c r="I61" s="680"/>
      <c r="J61" s="1008"/>
      <c r="K61" s="1008"/>
    </row>
    <row r="62" spans="1:11" s="495" customFormat="1" ht="10.5" customHeight="1">
      <c r="A62" s="827" t="s">
        <v>397</v>
      </c>
      <c r="B62" s="828"/>
      <c r="C62" s="832">
        <v>64.279889999999995</v>
      </c>
      <c r="D62" s="832">
        <v>90.136269999999996</v>
      </c>
      <c r="E62" s="832">
        <v>64.279889999999995</v>
      </c>
      <c r="F62" s="833">
        <f t="shared" si="1"/>
        <v>-0.28685877505248447</v>
      </c>
      <c r="G62" s="680"/>
      <c r="H62" s="680"/>
      <c r="I62" s="680"/>
      <c r="J62" s="1008"/>
      <c r="K62" s="1008"/>
    </row>
    <row r="63" spans="1:11" s="495" customFormat="1" ht="10.5" customHeight="1">
      <c r="A63" s="679" t="s">
        <v>111</v>
      </c>
      <c r="B63" s="697" t="s">
        <v>258</v>
      </c>
      <c r="C63" s="698">
        <v>0</v>
      </c>
      <c r="D63" s="698">
        <v>0</v>
      </c>
      <c r="E63" s="698">
        <v>0</v>
      </c>
      <c r="F63" s="699" t="str">
        <f t="shared" si="1"/>
        <v/>
      </c>
      <c r="G63" s="680"/>
      <c r="H63" s="680"/>
      <c r="I63" s="680"/>
      <c r="J63" s="1008"/>
      <c r="K63" s="1008"/>
    </row>
    <row r="64" spans="1:11" s="495" customFormat="1" ht="10.5" customHeight="1">
      <c r="A64" s="827" t="s">
        <v>398</v>
      </c>
      <c r="B64" s="828"/>
      <c r="C64" s="832">
        <v>0</v>
      </c>
      <c r="D64" s="832">
        <v>0</v>
      </c>
      <c r="E64" s="832">
        <v>0</v>
      </c>
      <c r="F64" s="833" t="str">
        <f t="shared" si="1"/>
        <v/>
      </c>
      <c r="G64" s="680"/>
      <c r="H64" s="680"/>
      <c r="I64" s="680"/>
      <c r="J64" s="1008"/>
      <c r="K64" s="1008"/>
    </row>
    <row r="65" spans="1:11" s="495" customFormat="1" ht="10.5" customHeight="1">
      <c r="A65" s="679" t="s">
        <v>573</v>
      </c>
      <c r="B65" s="697" t="s">
        <v>652</v>
      </c>
      <c r="C65" s="698">
        <v>2.6995300000000002</v>
      </c>
      <c r="D65" s="698"/>
      <c r="E65" s="698">
        <v>2.6995300000000002</v>
      </c>
      <c r="F65" s="699" t="str">
        <f t="shared" si="1"/>
        <v/>
      </c>
      <c r="G65" s="680"/>
      <c r="H65" s="680"/>
      <c r="I65" s="680"/>
      <c r="J65" s="1008"/>
      <c r="K65" s="1008"/>
    </row>
    <row r="66" spans="1:11" s="495" customFormat="1" ht="10.5" customHeight="1">
      <c r="A66" s="679"/>
      <c r="B66" s="697" t="s">
        <v>88</v>
      </c>
      <c r="C66" s="698">
        <v>2.90937</v>
      </c>
      <c r="D66" s="698">
        <v>3.3071000000000002</v>
      </c>
      <c r="E66" s="698">
        <v>2.90937</v>
      </c>
      <c r="F66" s="699">
        <f t="shared" si="1"/>
        <v>-0.12026548940159054</v>
      </c>
      <c r="G66" s="680"/>
      <c r="H66" s="680"/>
      <c r="I66" s="680"/>
      <c r="J66" s="1008"/>
      <c r="K66" s="1008"/>
    </row>
    <row r="67" spans="1:11" s="495" customFormat="1" ht="10.5" customHeight="1">
      <c r="A67" s="679"/>
      <c r="B67" s="697" t="s">
        <v>657</v>
      </c>
      <c r="C67" s="698">
        <v>1.19919</v>
      </c>
      <c r="D67" s="698"/>
      <c r="E67" s="698">
        <v>1.19919</v>
      </c>
      <c r="F67" s="699" t="str">
        <f t="shared" si="1"/>
        <v/>
      </c>
      <c r="G67" s="680"/>
      <c r="H67" s="680"/>
      <c r="I67" s="680"/>
      <c r="J67" s="1008"/>
      <c r="K67" s="1008"/>
    </row>
    <row r="68" spans="1:11" s="495" customFormat="1" ht="10.5" customHeight="1">
      <c r="A68" s="827" t="s">
        <v>399</v>
      </c>
      <c r="B68" s="828"/>
      <c r="C68" s="832">
        <v>6.80809</v>
      </c>
      <c r="D68" s="832">
        <v>3.3071000000000002</v>
      </c>
      <c r="E68" s="832">
        <v>6.80809</v>
      </c>
      <c r="F68" s="833">
        <f t="shared" si="1"/>
        <v>1.0586284055516919</v>
      </c>
      <c r="G68" s="680"/>
      <c r="H68" s="680"/>
      <c r="I68" s="680"/>
      <c r="J68" s="1008"/>
      <c r="K68" s="1008"/>
    </row>
    <row r="69" spans="1:11" s="495" customFormat="1" ht="10.5" customHeight="1">
      <c r="A69" s="679" t="s">
        <v>271</v>
      </c>
      <c r="B69" s="697" t="s">
        <v>400</v>
      </c>
      <c r="C69" s="698">
        <v>0</v>
      </c>
      <c r="D69" s="698">
        <v>0</v>
      </c>
      <c r="E69" s="698">
        <v>0</v>
      </c>
      <c r="F69" s="699" t="str">
        <f t="shared" si="1"/>
        <v/>
      </c>
      <c r="G69" s="680"/>
      <c r="H69" s="680"/>
      <c r="I69" s="680"/>
      <c r="J69" s="1008"/>
      <c r="K69" s="1008"/>
    </row>
    <row r="70" spans="1:11" s="495" customFormat="1" ht="10.5" customHeight="1">
      <c r="A70" s="827" t="s">
        <v>401</v>
      </c>
      <c r="B70" s="828"/>
      <c r="C70" s="832">
        <v>0</v>
      </c>
      <c r="D70" s="832">
        <v>0</v>
      </c>
      <c r="E70" s="832">
        <v>0</v>
      </c>
      <c r="F70" s="833" t="str">
        <f t="shared" si="1"/>
        <v/>
      </c>
      <c r="G70" s="680"/>
      <c r="H70" s="680"/>
      <c r="I70" s="680"/>
      <c r="J70" s="1008"/>
      <c r="K70" s="1008"/>
    </row>
    <row r="71" spans="1:11" s="495" customFormat="1" ht="10.5" customHeight="1">
      <c r="A71" s="680"/>
      <c r="B71" s="680"/>
      <c r="C71" s="680"/>
      <c r="D71" s="680"/>
      <c r="E71" s="680"/>
      <c r="F71" s="680"/>
      <c r="G71" s="680"/>
      <c r="H71" s="680"/>
      <c r="I71" s="680"/>
    </row>
    <row r="72" spans="1:11" s="495" customFormat="1" ht="10.5" customHeight="1">
      <c r="A72" s="680"/>
      <c r="B72" s="680"/>
      <c r="C72" s="680"/>
      <c r="D72" s="680"/>
      <c r="E72" s="680"/>
      <c r="F72" s="680"/>
      <c r="G72" s="680"/>
      <c r="H72" s="680"/>
      <c r="I72" s="680"/>
    </row>
    <row r="73" spans="1:11" s="495" customFormat="1" ht="10.5" customHeight="1">
      <c r="A73" s="680"/>
      <c r="B73" s="680"/>
      <c r="C73" s="680"/>
      <c r="D73" s="680"/>
      <c r="E73" s="680"/>
      <c r="F73" s="680"/>
      <c r="G73" s="680"/>
      <c r="H73" s="680"/>
      <c r="I73" s="680"/>
    </row>
    <row r="74" spans="1:11" s="495" customFormat="1" ht="10.5" customHeight="1">
      <c r="A74" s="680"/>
      <c r="B74" s="680"/>
      <c r="C74" s="680"/>
      <c r="D74" s="680"/>
      <c r="E74" s="680"/>
      <c r="F74" s="680"/>
      <c r="G74" s="680"/>
      <c r="H74" s="680"/>
      <c r="I74" s="680"/>
    </row>
    <row r="75" spans="1:11" s="495" customFormat="1" ht="10.5" customHeight="1">
      <c r="A75" s="680"/>
      <c r="B75" s="680"/>
      <c r="C75" s="680"/>
      <c r="D75" s="680"/>
      <c r="E75" s="680"/>
      <c r="F75" s="680"/>
      <c r="G75" s="680"/>
      <c r="H75" s="680"/>
      <c r="I75" s="680"/>
    </row>
    <row r="76" spans="1:11" s="495" customFormat="1" ht="10.5" customHeight="1">
      <c r="A76" s="680"/>
      <c r="B76" s="680"/>
      <c r="C76" s="680"/>
      <c r="D76" s="680"/>
      <c r="E76" s="680"/>
      <c r="F76" s="680"/>
      <c r="G76" s="680"/>
      <c r="H76" s="680"/>
      <c r="I76" s="680"/>
    </row>
    <row r="77" spans="1:11" s="495" customFormat="1" ht="10.5" customHeight="1">
      <c r="A77" s="680"/>
      <c r="B77" s="680"/>
      <c r="C77" s="680"/>
      <c r="D77" s="680"/>
      <c r="E77" s="680"/>
      <c r="F77" s="680"/>
      <c r="G77" s="680"/>
      <c r="H77" s="680"/>
      <c r="I77" s="680"/>
    </row>
    <row r="78" spans="1:11" s="495" customFormat="1" ht="10.5" customHeight="1">
      <c r="A78" s="680"/>
      <c r="B78" s="680"/>
      <c r="C78" s="680"/>
      <c r="D78" s="680"/>
      <c r="E78" s="680"/>
      <c r="F78" s="680"/>
      <c r="G78" s="680"/>
      <c r="H78" s="680"/>
      <c r="I78" s="680"/>
    </row>
    <row r="79" spans="1:11" s="495" customFormat="1" ht="10.5" customHeight="1">
      <c r="A79" s="680"/>
      <c r="B79" s="680"/>
      <c r="C79" s="680"/>
      <c r="D79" s="680"/>
      <c r="E79" s="680"/>
      <c r="F79" s="680"/>
      <c r="G79" s="680"/>
      <c r="H79" s="680"/>
      <c r="I79" s="680"/>
    </row>
    <row r="80" spans="1:11" s="495" customFormat="1" ht="10.5" customHeight="1">
      <c r="A80" s="680"/>
      <c r="B80" s="680"/>
      <c r="C80" s="680"/>
      <c r="D80" s="680"/>
      <c r="E80" s="680"/>
      <c r="F80" s="680"/>
      <c r="G80" s="680"/>
      <c r="H80" s="680"/>
      <c r="I80" s="680"/>
    </row>
    <row r="81" spans="1:9" s="495" customFormat="1" ht="10.5" customHeight="1">
      <c r="A81" s="680"/>
      <c r="B81" s="680"/>
      <c r="C81" s="680"/>
      <c r="D81" s="680"/>
      <c r="E81" s="680"/>
      <c r="F81" s="680"/>
      <c r="G81" s="680"/>
      <c r="H81" s="680"/>
      <c r="I81" s="680"/>
    </row>
    <row r="82" spans="1:9" s="495" customFormat="1" ht="8.25">
      <c r="A82" s="680"/>
      <c r="B82" s="680"/>
      <c r="C82" s="680"/>
      <c r="D82" s="680"/>
      <c r="E82" s="680"/>
      <c r="F82" s="680"/>
      <c r="G82" s="680"/>
      <c r="H82" s="680"/>
      <c r="I82" s="680"/>
    </row>
    <row r="83" spans="1:9" s="495" customFormat="1" ht="8.25">
      <c r="A83" s="680"/>
      <c r="B83" s="680"/>
      <c r="C83" s="680"/>
      <c r="D83" s="680"/>
      <c r="E83" s="680"/>
      <c r="F83" s="680"/>
      <c r="G83" s="680"/>
      <c r="H83" s="680"/>
      <c r="I83" s="680"/>
    </row>
    <row r="84" spans="1:9" s="495" customFormat="1" ht="8.25">
      <c r="A84" s="680"/>
      <c r="B84" s="680"/>
      <c r="C84" s="680"/>
      <c r="D84" s="680"/>
      <c r="E84" s="680"/>
      <c r="F84" s="680"/>
      <c r="G84" s="680"/>
      <c r="H84" s="680"/>
      <c r="I84" s="680"/>
    </row>
    <row r="85" spans="1:9" s="495" customFormat="1" ht="8.25">
      <c r="A85" s="680"/>
      <c r="B85" s="680"/>
      <c r="C85" s="680"/>
      <c r="D85" s="680"/>
      <c r="E85" s="680"/>
      <c r="F85" s="680"/>
      <c r="G85" s="680"/>
      <c r="H85" s="680"/>
      <c r="I85" s="680"/>
    </row>
    <row r="86" spans="1:9" s="495" customFormat="1" ht="8.25">
      <c r="A86" s="680"/>
      <c r="B86" s="680"/>
      <c r="C86" s="680"/>
      <c r="D86" s="680"/>
      <c r="E86" s="680"/>
      <c r="F86" s="680"/>
      <c r="G86" s="680"/>
      <c r="H86" s="680"/>
      <c r="I86" s="680"/>
    </row>
    <row r="87" spans="1:9" s="495" customFormat="1" ht="8.25">
      <c r="A87" s="680"/>
      <c r="B87" s="680"/>
      <c r="C87" s="680"/>
      <c r="D87" s="680"/>
      <c r="E87" s="680"/>
      <c r="F87" s="680"/>
      <c r="G87" s="680"/>
      <c r="H87" s="680"/>
      <c r="I87" s="680"/>
    </row>
    <row r="88" spans="1:9" s="495" customFormat="1" ht="8.25">
      <c r="A88" s="680"/>
      <c r="B88" s="680"/>
      <c r="C88" s="680"/>
      <c r="D88" s="680"/>
      <c r="E88" s="680"/>
      <c r="F88" s="680"/>
      <c r="G88" s="680"/>
      <c r="H88" s="680"/>
      <c r="I88" s="680"/>
    </row>
    <row r="89" spans="1:9" s="495" customFormat="1" ht="8.25">
      <c r="A89" s="680"/>
      <c r="B89" s="680"/>
      <c r="C89" s="680"/>
      <c r="D89" s="680"/>
      <c r="E89" s="680"/>
      <c r="F89" s="680"/>
      <c r="G89" s="680"/>
      <c r="H89" s="680"/>
      <c r="I89" s="680"/>
    </row>
    <row r="90" spans="1:9" s="495" customFormat="1" ht="8.25">
      <c r="A90" s="680"/>
      <c r="B90" s="680"/>
      <c r="C90" s="680"/>
      <c r="D90" s="680"/>
      <c r="E90" s="680"/>
      <c r="F90" s="680"/>
      <c r="G90" s="680"/>
      <c r="H90" s="680"/>
      <c r="I90" s="680"/>
    </row>
    <row r="91" spans="1:9" s="495" customFormat="1" ht="8.25">
      <c r="A91" s="680"/>
      <c r="B91" s="680"/>
      <c r="C91" s="680"/>
      <c r="D91" s="680"/>
      <c r="E91" s="680"/>
      <c r="F91" s="680"/>
      <c r="G91" s="680"/>
      <c r="H91" s="680"/>
      <c r="I91" s="680"/>
    </row>
    <row r="92" spans="1:9" s="495" customFormat="1" ht="8.25">
      <c r="A92" s="680"/>
      <c r="B92" s="680"/>
      <c r="C92" s="680"/>
      <c r="D92" s="680"/>
      <c r="E92" s="680"/>
      <c r="F92" s="680"/>
      <c r="G92" s="680"/>
      <c r="H92" s="680"/>
      <c r="I92" s="680"/>
    </row>
    <row r="93" spans="1:9" s="495" customFormat="1" ht="8.25">
      <c r="A93" s="680"/>
      <c r="B93" s="680"/>
      <c r="C93" s="680"/>
      <c r="D93" s="680"/>
      <c r="E93" s="680"/>
      <c r="F93" s="680"/>
      <c r="G93" s="680"/>
      <c r="H93" s="680"/>
      <c r="I93" s="680"/>
    </row>
    <row r="94" spans="1:9" s="495" customFormat="1" ht="8.25">
      <c r="A94" s="680"/>
      <c r="B94" s="680"/>
      <c r="C94" s="680"/>
      <c r="D94" s="680"/>
      <c r="E94" s="680"/>
      <c r="F94" s="680"/>
      <c r="G94" s="680"/>
      <c r="H94" s="680"/>
      <c r="I94" s="680"/>
    </row>
    <row r="95" spans="1:9" s="495" customFormat="1" ht="8.25">
      <c r="A95" s="680"/>
      <c r="B95" s="680"/>
      <c r="C95" s="680"/>
      <c r="D95" s="680"/>
      <c r="E95" s="680"/>
      <c r="F95" s="680"/>
      <c r="G95" s="680"/>
      <c r="H95" s="680"/>
      <c r="I95" s="680"/>
    </row>
    <row r="96" spans="1:9" s="495" customFormat="1" ht="8.25">
      <c r="A96" s="680"/>
      <c r="B96" s="680"/>
      <c r="C96" s="680"/>
      <c r="D96" s="680"/>
      <c r="E96" s="680"/>
      <c r="F96" s="680"/>
      <c r="G96" s="680"/>
      <c r="H96" s="680"/>
      <c r="I96" s="680"/>
    </row>
    <row r="97" spans="1:9" s="495" customFormat="1" ht="8.25">
      <c r="A97" s="680"/>
      <c r="B97" s="680"/>
      <c r="C97" s="680"/>
      <c r="D97" s="680"/>
      <c r="E97" s="680"/>
      <c r="F97" s="680"/>
      <c r="G97" s="680"/>
      <c r="H97" s="680"/>
      <c r="I97" s="680"/>
    </row>
    <row r="98" spans="1:9" s="495" customFormat="1" ht="8.25">
      <c r="A98" s="680"/>
      <c r="B98" s="680"/>
      <c r="C98" s="680"/>
      <c r="D98" s="680"/>
      <c r="E98" s="680"/>
      <c r="F98" s="680"/>
      <c r="G98" s="680"/>
      <c r="H98" s="680"/>
      <c r="I98" s="680"/>
    </row>
    <row r="99" spans="1:9" s="495" customFormat="1" ht="8.25">
      <c r="A99" s="680"/>
      <c r="B99" s="680"/>
      <c r="C99" s="680"/>
      <c r="D99" s="680"/>
      <c r="E99" s="680"/>
      <c r="F99" s="680"/>
      <c r="G99" s="680"/>
      <c r="H99" s="680"/>
      <c r="I99" s="680"/>
    </row>
    <row r="100" spans="1:9" s="495" customFormat="1" ht="8.25">
      <c r="A100" s="680"/>
      <c r="B100" s="680"/>
      <c r="C100" s="680"/>
      <c r="D100" s="680"/>
      <c r="E100" s="680"/>
      <c r="F100" s="680"/>
      <c r="G100" s="680"/>
      <c r="H100" s="680"/>
      <c r="I100" s="680"/>
    </row>
    <row r="101" spans="1:9" s="495" customFormat="1" ht="8.25">
      <c r="A101" s="680"/>
      <c r="B101" s="680"/>
      <c r="C101" s="680"/>
      <c r="D101" s="680"/>
      <c r="E101" s="680"/>
      <c r="F101" s="680"/>
      <c r="G101" s="680"/>
      <c r="H101" s="680"/>
      <c r="I101" s="680"/>
    </row>
    <row r="102" spans="1:9" s="495" customFormat="1" ht="8.25">
      <c r="A102" s="680"/>
      <c r="B102" s="680"/>
      <c r="C102" s="680"/>
      <c r="D102" s="680"/>
      <c r="E102" s="680"/>
      <c r="F102" s="680"/>
      <c r="G102" s="680"/>
      <c r="H102" s="680"/>
      <c r="I102" s="680"/>
    </row>
    <row r="103" spans="1:9" s="495" customFormat="1" ht="8.25">
      <c r="A103" s="680"/>
      <c r="B103" s="680"/>
      <c r="C103" s="680"/>
      <c r="D103" s="680"/>
      <c r="E103" s="680"/>
      <c r="F103" s="680"/>
      <c r="G103" s="680"/>
      <c r="H103" s="680"/>
      <c r="I103" s="680"/>
    </row>
    <row r="104" spans="1:9" s="495" customFormat="1" ht="8.25">
      <c r="A104" s="680"/>
      <c r="B104" s="680"/>
      <c r="C104" s="680"/>
      <c r="D104" s="680"/>
      <c r="E104" s="680"/>
      <c r="F104" s="680"/>
      <c r="G104" s="680"/>
      <c r="H104" s="680"/>
      <c r="I104" s="680"/>
    </row>
    <row r="105" spans="1:9" s="495" customFormat="1" ht="8.25">
      <c r="A105" s="680"/>
      <c r="B105" s="680"/>
      <c r="C105" s="680"/>
      <c r="D105" s="680"/>
      <c r="E105" s="680"/>
      <c r="F105" s="680"/>
      <c r="G105" s="680"/>
      <c r="H105" s="680"/>
      <c r="I105" s="680"/>
    </row>
    <row r="106" spans="1:9" s="495" customFormat="1" ht="8.25">
      <c r="A106" s="680"/>
      <c r="B106" s="680"/>
      <c r="C106" s="680"/>
      <c r="D106" s="680"/>
      <c r="E106" s="680"/>
      <c r="F106" s="680"/>
      <c r="G106" s="680"/>
      <c r="H106" s="680"/>
      <c r="I106" s="680"/>
    </row>
    <row r="107" spans="1:9" s="495" customFormat="1" ht="8.25">
      <c r="A107" s="680"/>
      <c r="B107" s="680"/>
      <c r="C107" s="680"/>
      <c r="D107" s="680"/>
      <c r="E107" s="680"/>
      <c r="F107" s="680"/>
      <c r="G107" s="680"/>
      <c r="H107" s="680"/>
      <c r="I107" s="680"/>
    </row>
    <row r="108" spans="1:9" s="495" customFormat="1" ht="8.25">
      <c r="A108" s="680"/>
      <c r="B108" s="680"/>
      <c r="C108" s="680"/>
      <c r="D108" s="680"/>
      <c r="E108" s="680"/>
      <c r="F108" s="680"/>
      <c r="G108" s="680"/>
      <c r="H108" s="680"/>
      <c r="I108" s="680"/>
    </row>
    <row r="109" spans="1:9" s="495" customFormat="1" ht="8.25">
      <c r="A109" s="680"/>
      <c r="B109" s="680"/>
      <c r="C109" s="680"/>
      <c r="D109" s="680"/>
      <c r="E109" s="680"/>
      <c r="F109" s="680"/>
      <c r="G109" s="680"/>
      <c r="H109" s="680"/>
      <c r="I109" s="680"/>
    </row>
    <row r="110" spans="1:9" s="495" customFormat="1" ht="8.25">
      <c r="A110" s="680"/>
      <c r="B110" s="680"/>
      <c r="C110" s="680"/>
      <c r="D110" s="680"/>
      <c r="E110" s="680"/>
      <c r="F110" s="680"/>
      <c r="G110" s="680"/>
      <c r="H110" s="680"/>
      <c r="I110" s="680"/>
    </row>
    <row r="111" spans="1:9" s="495" customFormat="1" ht="8.25">
      <c r="A111" s="680"/>
      <c r="B111" s="680"/>
      <c r="C111" s="680"/>
      <c r="D111" s="680"/>
      <c r="E111" s="680"/>
      <c r="F111" s="680"/>
      <c r="G111" s="680"/>
      <c r="H111" s="680"/>
      <c r="I111" s="680"/>
    </row>
    <row r="112" spans="1:9" s="495" customFormat="1" ht="8.25">
      <c r="A112" s="680"/>
      <c r="B112" s="680"/>
      <c r="C112" s="680"/>
      <c r="D112" s="680"/>
      <c r="E112" s="680"/>
      <c r="F112" s="680"/>
      <c r="G112" s="680"/>
      <c r="H112" s="680"/>
      <c r="I112" s="680"/>
    </row>
    <row r="113" spans="1:9" s="495" customFormat="1" ht="8.25">
      <c r="A113" s="680"/>
      <c r="B113" s="680"/>
      <c r="C113" s="680"/>
      <c r="D113" s="680"/>
      <c r="E113" s="680"/>
      <c r="F113" s="680"/>
      <c r="G113" s="680"/>
      <c r="H113" s="680"/>
      <c r="I113" s="680"/>
    </row>
    <row r="114" spans="1:9" s="495" customFormat="1" ht="8.25">
      <c r="A114" s="680"/>
      <c r="B114" s="680"/>
      <c r="C114" s="680"/>
      <c r="D114" s="680"/>
      <c r="E114" s="680"/>
      <c r="F114" s="680"/>
      <c r="G114" s="680"/>
      <c r="H114" s="680"/>
      <c r="I114" s="680"/>
    </row>
  </sheetData>
  <mergeCells count="3">
    <mergeCell ref="A1:A4"/>
    <mergeCell ref="B1:B4"/>
    <mergeCell ref="C1:F1"/>
  </mergeCells>
  <pageMargins left="0.7" right="0.7" top="0.86956521739130432" bottom="0.61458333333333337" header="0.3" footer="0.3"/>
  <pageSetup orientation="portrait" r:id="rId1"/>
  <headerFooter>
    <oddHeader>&amp;R&amp;7Informe de la Operación Mensual - Noviembre 2018
INFSGI-MES-11-2018
10/12/2018
Versión: 01</oddHeader>
    <oddFooter>&amp;L&amp;7COES, 2018&amp;C22&amp;R&amp;7Dirección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38E4F-20E0-43AD-908A-49DD1484B7D6}">
  <sheetPr>
    <tabColor theme="4"/>
  </sheetPr>
  <dimension ref="A1:M65"/>
  <sheetViews>
    <sheetView showGridLines="0" view="pageBreakPreview" zoomScale="145" zoomScaleNormal="100" zoomScaleSheetLayoutView="145" zoomScalePageLayoutView="130" workbookViewId="0">
      <selection activeCell="B17" sqref="B17"/>
    </sheetView>
  </sheetViews>
  <sheetFormatPr defaultColWidth="9.33203125" defaultRowHeight="9"/>
  <cols>
    <col min="1" max="1" width="27.6640625" style="384" customWidth="1"/>
    <col min="2" max="2" width="23" style="384" customWidth="1"/>
    <col min="3" max="4" width="17.6640625" style="384" customWidth="1"/>
    <col min="5" max="5" width="15.1640625" style="384" customWidth="1"/>
    <col min="6" max="6" width="13.33203125" style="384" customWidth="1"/>
    <col min="7" max="7" width="9.33203125" style="385"/>
    <col min="8" max="8" width="13.1640625" style="385" customWidth="1"/>
    <col min="9" max="9" width="17.33203125" style="385" customWidth="1"/>
    <col min="10" max="16384" width="9.33203125" style="385"/>
  </cols>
  <sheetData>
    <row r="1" spans="1:11" s="495" customFormat="1" ht="11.25" customHeight="1">
      <c r="A1" s="999" t="s">
        <v>280</v>
      </c>
      <c r="B1" s="1002" t="s">
        <v>56</v>
      </c>
      <c r="C1" s="1002" t="s">
        <v>442</v>
      </c>
      <c r="D1" s="1002"/>
      <c r="E1" s="1002"/>
      <c r="F1" s="1005"/>
    </row>
    <row r="2" spans="1:11" s="495" customFormat="1" ht="11.25" customHeight="1">
      <c r="A2" s="1000"/>
      <c r="B2" s="1003"/>
      <c r="C2" s="805" t="str">
        <f>+'22. ANEXOII-2'!C2</f>
        <v>NOVIEMBRE 2018</v>
      </c>
      <c r="D2" s="806" t="str">
        <f>+'22. ANEXOII-2'!D2</f>
        <v>NOVIEMBRE 2017</v>
      </c>
      <c r="E2" s="807">
        <v>2018</v>
      </c>
      <c r="F2" s="808" t="s">
        <v>440</v>
      </c>
    </row>
    <row r="3" spans="1:11" s="495" customFormat="1" ht="11.25" customHeight="1">
      <c r="A3" s="1000"/>
      <c r="B3" s="1003"/>
      <c r="C3" s="809">
        <f>+'8. Max Potencia'!D8</f>
        <v>43431.822916666664</v>
      </c>
      <c r="D3" s="809">
        <f>+'8. Max Potencia'!E8</f>
        <v>43060.802083333336</v>
      </c>
      <c r="E3" s="809">
        <f>+'8. Max Potencia'!G8</f>
        <v>43431.822916666664</v>
      </c>
      <c r="F3" s="810" t="s">
        <v>434</v>
      </c>
    </row>
    <row r="4" spans="1:11" s="495" customFormat="1" ht="11.25" customHeight="1">
      <c r="A4" s="1001"/>
      <c r="B4" s="1004"/>
      <c r="C4" s="811">
        <f>+'8. Max Potencia'!D9</f>
        <v>43431.822916666664</v>
      </c>
      <c r="D4" s="811">
        <f>+'8. Max Potencia'!E9</f>
        <v>43060.802083333336</v>
      </c>
      <c r="E4" s="811">
        <f>+'8. Max Potencia'!G9</f>
        <v>43431.822916666664</v>
      </c>
      <c r="F4" s="812" t="s">
        <v>435</v>
      </c>
    </row>
    <row r="5" spans="1:11" s="495" customFormat="1" ht="11.25" customHeight="1">
      <c r="A5" s="679" t="s">
        <v>127</v>
      </c>
      <c r="B5" s="697" t="s">
        <v>842</v>
      </c>
      <c r="C5" s="698"/>
      <c r="D5" s="698">
        <v>0</v>
      </c>
      <c r="E5" s="698"/>
      <c r="F5" s="699" t="str">
        <f t="shared" ref="F5:F46" si="0">+IF(D5=0,"",C5/D5-1)</f>
        <v/>
      </c>
    </row>
    <row r="6" spans="1:11" s="495" customFormat="1" ht="11.25" customHeight="1">
      <c r="A6" s="827" t="s">
        <v>843</v>
      </c>
      <c r="B6" s="828"/>
      <c r="C6" s="832"/>
      <c r="D6" s="832">
        <v>0</v>
      </c>
      <c r="E6" s="832"/>
      <c r="F6" s="833" t="str">
        <f t="shared" si="0"/>
        <v/>
      </c>
    </row>
    <row r="7" spans="1:11" s="495" customFormat="1" ht="11.25" customHeight="1">
      <c r="A7" s="679" t="s">
        <v>108</v>
      </c>
      <c r="B7" s="697" t="s">
        <v>63</v>
      </c>
      <c r="C7" s="698">
        <v>18.991630000000001</v>
      </c>
      <c r="D7" s="698">
        <v>3.5305200000000001</v>
      </c>
      <c r="E7" s="698">
        <v>18.991630000000001</v>
      </c>
      <c r="F7" s="699">
        <f t="shared" si="0"/>
        <v>4.379272741692442</v>
      </c>
      <c r="J7" s="1008"/>
      <c r="K7" s="1008"/>
    </row>
    <row r="8" spans="1:11" s="495" customFormat="1" ht="11.25" customHeight="1">
      <c r="A8" s="827" t="s">
        <v>402</v>
      </c>
      <c r="B8" s="828"/>
      <c r="C8" s="832">
        <v>18.991630000000001</v>
      </c>
      <c r="D8" s="832">
        <v>3.5305200000000001</v>
      </c>
      <c r="E8" s="832">
        <v>18.991630000000001</v>
      </c>
      <c r="F8" s="833">
        <f t="shared" si="0"/>
        <v>4.379272741692442</v>
      </c>
      <c r="J8" s="1008"/>
      <c r="K8" s="1008"/>
    </row>
    <row r="9" spans="1:11" s="495" customFormat="1" ht="11.25" customHeight="1">
      <c r="A9" s="707" t="s">
        <v>272</v>
      </c>
      <c r="B9" s="706" t="s">
        <v>403</v>
      </c>
      <c r="C9" s="708">
        <v>0</v>
      </c>
      <c r="D9" s="708">
        <v>0</v>
      </c>
      <c r="E9" s="708">
        <v>0</v>
      </c>
      <c r="F9" s="709" t="str">
        <f t="shared" si="0"/>
        <v/>
      </c>
      <c r="H9" s="640"/>
      <c r="I9" s="858"/>
      <c r="J9" s="1008"/>
      <c r="K9" s="1008"/>
    </row>
    <row r="10" spans="1:11" s="495" customFormat="1" ht="11.25" customHeight="1">
      <c r="A10" s="834" t="s">
        <v>404</v>
      </c>
      <c r="B10" s="835"/>
      <c r="C10" s="836">
        <v>0</v>
      </c>
      <c r="D10" s="836">
        <v>0</v>
      </c>
      <c r="E10" s="836">
        <v>0</v>
      </c>
      <c r="F10" s="837" t="str">
        <f t="shared" si="0"/>
        <v/>
      </c>
      <c r="H10" s="640"/>
      <c r="I10" s="858"/>
      <c r="J10" s="1008"/>
      <c r="K10" s="1008"/>
    </row>
    <row r="11" spans="1:11" s="495" customFormat="1" ht="11.25" customHeight="1">
      <c r="A11" s="707" t="s">
        <v>500</v>
      </c>
      <c r="B11" s="706" t="s">
        <v>655</v>
      </c>
      <c r="C11" s="708">
        <v>19.996960000000001</v>
      </c>
      <c r="D11" s="708"/>
      <c r="E11" s="708">
        <v>19.996960000000001</v>
      </c>
      <c r="F11" s="709" t="str">
        <f t="shared" si="0"/>
        <v/>
      </c>
      <c r="H11" s="640"/>
      <c r="I11" s="858"/>
      <c r="J11" s="1008"/>
      <c r="K11" s="1008"/>
    </row>
    <row r="12" spans="1:11" s="495" customFormat="1" ht="11.25" customHeight="1">
      <c r="A12" s="834" t="s">
        <v>502</v>
      </c>
      <c r="B12" s="835"/>
      <c r="C12" s="836">
        <v>19.996960000000001</v>
      </c>
      <c r="D12" s="836"/>
      <c r="E12" s="836">
        <v>19.996960000000001</v>
      </c>
      <c r="F12" s="837" t="str">
        <f t="shared" si="0"/>
        <v/>
      </c>
      <c r="H12" s="640"/>
      <c r="I12" s="858"/>
      <c r="J12" s="1008"/>
      <c r="K12" s="1008"/>
    </row>
    <row r="13" spans="1:11" s="495" customFormat="1" ht="11.25" customHeight="1">
      <c r="A13" s="707" t="s">
        <v>99</v>
      </c>
      <c r="B13" s="706" t="s">
        <v>405</v>
      </c>
      <c r="C13" s="708">
        <v>111.08458999999999</v>
      </c>
      <c r="D13" s="708">
        <v>99.40428</v>
      </c>
      <c r="E13" s="708">
        <v>111.08458999999999</v>
      </c>
      <c r="F13" s="709">
        <f t="shared" si="0"/>
        <v>0.11750308940419862</v>
      </c>
      <c r="H13" s="640"/>
      <c r="I13" s="858"/>
      <c r="J13" s="1008"/>
      <c r="K13" s="1008"/>
    </row>
    <row r="14" spans="1:11" s="495" customFormat="1" ht="11.25" customHeight="1">
      <c r="A14" s="707"/>
      <c r="B14" s="706" t="s">
        <v>438</v>
      </c>
      <c r="C14" s="708"/>
      <c r="D14" s="708">
        <v>0</v>
      </c>
      <c r="E14" s="708"/>
      <c r="F14" s="709" t="str">
        <f t="shared" si="0"/>
        <v/>
      </c>
      <c r="H14" s="640"/>
      <c r="I14" s="858"/>
      <c r="J14" s="1008"/>
      <c r="K14" s="1008"/>
    </row>
    <row r="15" spans="1:11" s="495" customFormat="1" ht="11.25" customHeight="1">
      <c r="A15" s="834" t="s">
        <v>406</v>
      </c>
      <c r="B15" s="835"/>
      <c r="C15" s="836">
        <v>111.08458999999999</v>
      </c>
      <c r="D15" s="836">
        <v>99.40428</v>
      </c>
      <c r="E15" s="836">
        <v>111.08458999999999</v>
      </c>
      <c r="F15" s="837">
        <f t="shared" si="0"/>
        <v>0.11750308940419862</v>
      </c>
      <c r="H15" s="640"/>
      <c r="I15" s="858"/>
      <c r="J15" s="1008"/>
      <c r="K15" s="1008"/>
    </row>
    <row r="16" spans="1:11" s="495" customFormat="1" ht="11.25" customHeight="1">
      <c r="A16" s="707" t="s">
        <v>273</v>
      </c>
      <c r="B16" s="706" t="s">
        <v>67</v>
      </c>
      <c r="C16" s="708">
        <v>4.7235100000000001</v>
      </c>
      <c r="D16" s="708">
        <v>1.9048400000000001</v>
      </c>
      <c r="E16" s="708">
        <v>4.7235100000000001</v>
      </c>
      <c r="F16" s="709">
        <f t="shared" si="0"/>
        <v>1.4797410806156948</v>
      </c>
      <c r="H16" s="640"/>
      <c r="I16" s="858"/>
      <c r="J16" s="1008"/>
      <c r="K16" s="1008"/>
    </row>
    <row r="17" spans="1:11" s="495" customFormat="1" ht="11.25" customHeight="1">
      <c r="A17" s="707"/>
      <c r="B17" s="706" t="s">
        <v>66</v>
      </c>
      <c r="C17" s="708">
        <v>4.9057399999999998</v>
      </c>
      <c r="D17" s="708">
        <v>2.1901099999999998</v>
      </c>
      <c r="E17" s="708">
        <v>4.9057399999999998</v>
      </c>
      <c r="F17" s="709">
        <f t="shared" si="0"/>
        <v>1.2399514179653077</v>
      </c>
      <c r="H17" s="640"/>
      <c r="I17" s="858"/>
      <c r="J17" s="1008"/>
      <c r="K17" s="1008"/>
    </row>
    <row r="18" spans="1:11" s="495" customFormat="1" ht="11.25" customHeight="1">
      <c r="A18" s="707"/>
      <c r="B18" s="706" t="s">
        <v>70</v>
      </c>
      <c r="C18" s="708">
        <v>6.5910500000000001</v>
      </c>
      <c r="D18" s="708">
        <v>2.2778700000000001</v>
      </c>
      <c r="E18" s="708">
        <v>6.5910500000000001</v>
      </c>
      <c r="F18" s="709">
        <f t="shared" si="0"/>
        <v>1.893514555264348</v>
      </c>
      <c r="H18" s="640"/>
      <c r="I18" s="858"/>
      <c r="J18" s="1008"/>
      <c r="K18" s="1008"/>
    </row>
    <row r="19" spans="1:11" s="495" customFormat="1" ht="11.25" customHeight="1">
      <c r="A19" s="707"/>
      <c r="B19" s="706" t="s">
        <v>69</v>
      </c>
      <c r="C19" s="708">
        <v>6.6896899999999997</v>
      </c>
      <c r="D19" s="708">
        <v>2.7061899999999999</v>
      </c>
      <c r="E19" s="708">
        <v>6.6896899999999997</v>
      </c>
      <c r="F19" s="709">
        <f t="shared" si="0"/>
        <v>1.471995683968975</v>
      </c>
      <c r="H19" s="640"/>
      <c r="I19" s="858"/>
      <c r="J19" s="1008"/>
      <c r="K19" s="1008"/>
    </row>
    <row r="20" spans="1:11" s="495" customFormat="1" ht="11.25" customHeight="1">
      <c r="A20" s="834" t="s">
        <v>407</v>
      </c>
      <c r="B20" s="835"/>
      <c r="C20" s="836">
        <v>22.909989999999997</v>
      </c>
      <c r="D20" s="836">
        <v>9.0790100000000002</v>
      </c>
      <c r="E20" s="836">
        <v>22.909989999999997</v>
      </c>
      <c r="F20" s="837">
        <f t="shared" si="0"/>
        <v>1.5234017805906146</v>
      </c>
      <c r="H20" s="640"/>
      <c r="I20" s="858"/>
      <c r="J20" s="1008"/>
      <c r="K20" s="1008"/>
    </row>
    <row r="21" spans="1:11" s="495" customFormat="1" ht="11.25" customHeight="1">
      <c r="A21" s="707" t="s">
        <v>106</v>
      </c>
      <c r="B21" s="706" t="s">
        <v>408</v>
      </c>
      <c r="C21" s="708">
        <v>28.226569999999999</v>
      </c>
      <c r="D21" s="708">
        <v>28.249770000000002</v>
      </c>
      <c r="E21" s="708">
        <v>28.226569999999999</v>
      </c>
      <c r="F21" s="709">
        <f t="shared" si="0"/>
        <v>-8.2124562430074821E-4</v>
      </c>
      <c r="H21" s="640"/>
      <c r="I21" s="858"/>
      <c r="J21" s="1008"/>
      <c r="K21" s="1008"/>
    </row>
    <row r="22" spans="1:11" s="495" customFormat="1" ht="11.25" customHeight="1">
      <c r="A22" s="834" t="s">
        <v>409</v>
      </c>
      <c r="B22" s="835"/>
      <c r="C22" s="836">
        <v>28.226569999999999</v>
      </c>
      <c r="D22" s="836">
        <v>28.249770000000002</v>
      </c>
      <c r="E22" s="836">
        <v>28.226569999999999</v>
      </c>
      <c r="F22" s="837">
        <f t="shared" si="0"/>
        <v>-8.2124562430074821E-4</v>
      </c>
      <c r="H22" s="640"/>
      <c r="I22" s="858"/>
      <c r="J22" s="1008"/>
      <c r="K22" s="1008"/>
    </row>
    <row r="23" spans="1:11" s="495" customFormat="1" ht="11.25" customHeight="1">
      <c r="A23" s="707" t="s">
        <v>124</v>
      </c>
      <c r="B23" s="706" t="s">
        <v>410</v>
      </c>
      <c r="C23" s="708">
        <v>10.795730000000001</v>
      </c>
      <c r="D23" s="708">
        <v>0</v>
      </c>
      <c r="E23" s="708">
        <v>10.795730000000001</v>
      </c>
      <c r="F23" s="709" t="str">
        <f t="shared" si="0"/>
        <v/>
      </c>
      <c r="H23" s="640"/>
      <c r="I23" s="858"/>
      <c r="J23" s="1008"/>
      <c r="K23" s="1008"/>
    </row>
    <row r="24" spans="1:11" s="495" customFormat="1" ht="11.25" customHeight="1">
      <c r="A24" s="834" t="s">
        <v>411</v>
      </c>
      <c r="B24" s="835"/>
      <c r="C24" s="836">
        <v>10.795730000000001</v>
      </c>
      <c r="D24" s="836">
        <v>0</v>
      </c>
      <c r="E24" s="836">
        <v>10.795730000000001</v>
      </c>
      <c r="F24" s="837" t="str">
        <f t="shared" si="0"/>
        <v/>
      </c>
      <c r="H24" s="640"/>
      <c r="I24" s="858"/>
      <c r="J24" s="1008"/>
      <c r="K24" s="1008"/>
    </row>
    <row r="25" spans="1:11" s="495" customFormat="1" ht="11.25" customHeight="1">
      <c r="A25" s="707" t="s">
        <v>117</v>
      </c>
      <c r="B25" s="706" t="s">
        <v>439</v>
      </c>
      <c r="C25" s="708"/>
      <c r="D25" s="708">
        <v>0</v>
      </c>
      <c r="E25" s="708"/>
      <c r="F25" s="709" t="str">
        <f t="shared" si="0"/>
        <v/>
      </c>
      <c r="H25" s="640"/>
      <c r="I25" s="858"/>
      <c r="J25" s="1008"/>
      <c r="K25" s="1008"/>
    </row>
    <row r="26" spans="1:11" s="495" customFormat="1" ht="11.25" customHeight="1">
      <c r="A26" s="707"/>
      <c r="B26" s="706" t="s">
        <v>71</v>
      </c>
      <c r="C26" s="708">
        <v>0</v>
      </c>
      <c r="D26" s="708">
        <v>5.06149</v>
      </c>
      <c r="E26" s="708">
        <v>0</v>
      </c>
      <c r="F26" s="709">
        <f t="shared" si="0"/>
        <v>-1</v>
      </c>
      <c r="H26" s="640"/>
      <c r="I26" s="858"/>
      <c r="J26" s="1008"/>
      <c r="K26" s="1008"/>
    </row>
    <row r="27" spans="1:11" s="495" customFormat="1" ht="11.25" customHeight="1">
      <c r="A27" s="834" t="s">
        <v>412</v>
      </c>
      <c r="B27" s="835"/>
      <c r="C27" s="836">
        <v>0</v>
      </c>
      <c r="D27" s="836">
        <v>5.06149</v>
      </c>
      <c r="E27" s="836">
        <v>0</v>
      </c>
      <c r="F27" s="837">
        <f t="shared" si="0"/>
        <v>-1</v>
      </c>
      <c r="H27" s="640"/>
      <c r="I27" s="858"/>
      <c r="J27" s="1008"/>
      <c r="K27" s="1008"/>
    </row>
    <row r="28" spans="1:11" s="495" customFormat="1" ht="11.25" customHeight="1">
      <c r="A28" s="707" t="s">
        <v>94</v>
      </c>
      <c r="B28" s="706" t="s">
        <v>413</v>
      </c>
      <c r="C28" s="708">
        <v>23.093029999999999</v>
      </c>
      <c r="D28" s="708">
        <v>24.262080000000001</v>
      </c>
      <c r="E28" s="708">
        <v>23.093029999999999</v>
      </c>
      <c r="F28" s="709">
        <f t="shared" si="0"/>
        <v>-4.8184244714385649E-2</v>
      </c>
      <c r="H28" s="640"/>
      <c r="I28" s="858"/>
      <c r="J28" s="1008"/>
      <c r="K28" s="1008"/>
    </row>
    <row r="29" spans="1:11" s="495" customFormat="1" ht="11.25" customHeight="1">
      <c r="A29" s="707"/>
      <c r="B29" s="706" t="s">
        <v>414</v>
      </c>
      <c r="C29" s="708">
        <v>81.842849999999999</v>
      </c>
      <c r="D29" s="708">
        <v>102.35648</v>
      </c>
      <c r="E29" s="708">
        <v>81.842849999999999</v>
      </c>
      <c r="F29" s="709">
        <f t="shared" si="0"/>
        <v>-0.20041359374609213</v>
      </c>
      <c r="H29" s="640"/>
      <c r="I29" s="858"/>
      <c r="J29" s="1008"/>
      <c r="K29" s="1008"/>
    </row>
    <row r="30" spans="1:11" s="495" customFormat="1" ht="11.25" customHeight="1">
      <c r="A30" s="707"/>
      <c r="B30" s="706" t="s">
        <v>415</v>
      </c>
      <c r="C30" s="708">
        <v>30.869039999999998</v>
      </c>
      <c r="D30" s="708">
        <v>25.202629999999999</v>
      </c>
      <c r="E30" s="708">
        <v>30.869039999999998</v>
      </c>
      <c r="F30" s="709">
        <f t="shared" si="0"/>
        <v>0.22483407485647322</v>
      </c>
      <c r="H30" s="640"/>
      <c r="I30" s="858"/>
      <c r="J30" s="1008"/>
      <c r="K30" s="1008"/>
    </row>
    <row r="31" spans="1:11" s="495" customFormat="1" ht="11.25" customHeight="1">
      <c r="A31" s="707"/>
      <c r="B31" s="706" t="s">
        <v>416</v>
      </c>
      <c r="C31" s="708">
        <v>0</v>
      </c>
      <c r="D31" s="708">
        <v>0</v>
      </c>
      <c r="E31" s="708">
        <v>0</v>
      </c>
      <c r="F31" s="709" t="str">
        <f t="shared" si="0"/>
        <v/>
      </c>
      <c r="H31" s="640"/>
      <c r="I31" s="858"/>
      <c r="J31" s="1008"/>
      <c r="K31" s="1008"/>
    </row>
    <row r="32" spans="1:11" s="495" customFormat="1" ht="11.25" customHeight="1">
      <c r="A32" s="707"/>
      <c r="B32" s="706" t="s">
        <v>417</v>
      </c>
      <c r="C32" s="708">
        <v>9.9660200000000003</v>
      </c>
      <c r="D32" s="708">
        <v>33.696249999999999</v>
      </c>
      <c r="E32" s="708">
        <v>9.9660200000000003</v>
      </c>
      <c r="F32" s="709">
        <f t="shared" si="0"/>
        <v>-0.70423949252513263</v>
      </c>
      <c r="H32" s="640"/>
      <c r="I32" s="858"/>
      <c r="J32" s="1008"/>
      <c r="K32" s="1008"/>
    </row>
    <row r="33" spans="1:11" s="495" customFormat="1" ht="11.25" customHeight="1">
      <c r="A33" s="707"/>
      <c r="B33" s="706" t="s">
        <v>418</v>
      </c>
      <c r="C33" s="708">
        <v>2.3309000000000002</v>
      </c>
      <c r="D33" s="708">
        <v>0</v>
      </c>
      <c r="E33" s="708">
        <v>2.3309000000000002</v>
      </c>
      <c r="F33" s="709" t="str">
        <f t="shared" si="0"/>
        <v/>
      </c>
      <c r="H33" s="640"/>
      <c r="I33" s="858"/>
      <c r="J33" s="1008"/>
      <c r="K33" s="1008"/>
    </row>
    <row r="34" spans="1:11" s="495" customFormat="1" ht="11.25" customHeight="1">
      <c r="A34" s="707"/>
      <c r="B34" s="706" t="s">
        <v>419</v>
      </c>
      <c r="C34" s="708">
        <v>8.2503999999999991</v>
      </c>
      <c r="D34" s="708">
        <v>7.5297599999999996</v>
      </c>
      <c r="E34" s="708">
        <v>8.2503999999999991</v>
      </c>
      <c r="F34" s="709">
        <f t="shared" si="0"/>
        <v>9.5705573617220097E-2</v>
      </c>
      <c r="H34" s="640"/>
      <c r="I34" s="858"/>
      <c r="J34" s="1008"/>
      <c r="K34" s="1008"/>
    </row>
    <row r="35" spans="1:11" s="495" customFormat="1" ht="11.25" customHeight="1">
      <c r="A35" s="707"/>
      <c r="B35" s="706" t="s">
        <v>420</v>
      </c>
      <c r="C35" s="708">
        <v>6.8149899999999999</v>
      </c>
      <c r="D35" s="708">
        <v>5.9073799999999999</v>
      </c>
      <c r="E35" s="708">
        <v>6.8149899999999999</v>
      </c>
      <c r="F35" s="709">
        <f t="shared" si="0"/>
        <v>0.15364002315747416</v>
      </c>
      <c r="H35" s="640"/>
      <c r="I35" s="858"/>
      <c r="J35" s="1008"/>
      <c r="K35" s="1008"/>
    </row>
    <row r="36" spans="1:11" s="495" customFormat="1" ht="11.25" customHeight="1">
      <c r="A36" s="707"/>
      <c r="B36" s="706" t="s">
        <v>421</v>
      </c>
      <c r="C36" s="708">
        <v>1.0184500000000001</v>
      </c>
      <c r="D36" s="708">
        <v>0</v>
      </c>
      <c r="E36" s="708">
        <v>1.0184500000000001</v>
      </c>
      <c r="F36" s="709" t="str">
        <f t="shared" si="0"/>
        <v/>
      </c>
      <c r="H36" s="640"/>
      <c r="I36" s="858"/>
      <c r="J36" s="1008"/>
      <c r="K36" s="1008"/>
    </row>
    <row r="37" spans="1:11" s="495" customFormat="1" ht="11.25" customHeight="1">
      <c r="A37" s="707"/>
      <c r="B37" s="706" t="s">
        <v>422</v>
      </c>
      <c r="C37" s="708">
        <v>0</v>
      </c>
      <c r="D37" s="708">
        <v>0</v>
      </c>
      <c r="E37" s="708">
        <v>0</v>
      </c>
      <c r="F37" s="709" t="str">
        <f t="shared" si="0"/>
        <v/>
      </c>
      <c r="H37" s="640"/>
      <c r="I37" s="858"/>
      <c r="J37" s="1008"/>
      <c r="K37" s="1008"/>
    </row>
    <row r="38" spans="1:11" s="495" customFormat="1" ht="11.25" customHeight="1">
      <c r="A38" s="707"/>
      <c r="B38" s="706" t="s">
        <v>423</v>
      </c>
      <c r="C38" s="708">
        <v>0</v>
      </c>
      <c r="D38" s="708">
        <v>0</v>
      </c>
      <c r="E38" s="708">
        <v>0</v>
      </c>
      <c r="F38" s="709" t="str">
        <f t="shared" si="0"/>
        <v/>
      </c>
      <c r="H38" s="640"/>
      <c r="I38" s="858"/>
      <c r="J38" s="1008"/>
      <c r="K38" s="1008"/>
    </row>
    <row r="39" spans="1:11" s="495" customFormat="1" ht="11.25" customHeight="1">
      <c r="A39" s="707"/>
      <c r="B39" s="706" t="s">
        <v>424</v>
      </c>
      <c r="C39" s="708">
        <v>105.11812999999999</v>
      </c>
      <c r="D39" s="708">
        <v>106.35418999999999</v>
      </c>
      <c r="E39" s="708">
        <v>105.11812999999999</v>
      </c>
      <c r="F39" s="709">
        <f t="shared" si="0"/>
        <v>-1.1622109105433376E-2</v>
      </c>
      <c r="H39" s="640"/>
      <c r="I39" s="858"/>
      <c r="J39" s="1008"/>
      <c r="K39" s="1008"/>
    </row>
    <row r="40" spans="1:11" s="495" customFormat="1" ht="11.25" customHeight="1">
      <c r="A40" s="834" t="s">
        <v>425</v>
      </c>
      <c r="B40" s="835"/>
      <c r="C40" s="836">
        <v>269.30381</v>
      </c>
      <c r="D40" s="836">
        <v>305.30876999999998</v>
      </c>
      <c r="E40" s="836">
        <v>269.30381</v>
      </c>
      <c r="F40" s="837">
        <f t="shared" si="0"/>
        <v>-0.1179296618305461</v>
      </c>
      <c r="H40" s="640"/>
      <c r="I40" s="858"/>
      <c r="J40" s="1008"/>
      <c r="K40" s="1008"/>
    </row>
    <row r="41" spans="1:11" s="495" customFormat="1" ht="11.25" customHeight="1">
      <c r="A41" s="707" t="s">
        <v>113</v>
      </c>
      <c r="B41" s="706" t="s">
        <v>257</v>
      </c>
      <c r="C41" s="708">
        <v>0</v>
      </c>
      <c r="D41" s="708">
        <v>0</v>
      </c>
      <c r="E41" s="708">
        <v>0</v>
      </c>
      <c r="F41" s="709" t="str">
        <f t="shared" si="0"/>
        <v/>
      </c>
      <c r="H41" s="640"/>
      <c r="I41" s="858"/>
      <c r="J41" s="1008"/>
      <c r="K41" s="1008"/>
    </row>
    <row r="42" spans="1:11" s="495" customFormat="1" ht="11.25" customHeight="1">
      <c r="A42" s="834" t="s">
        <v>426</v>
      </c>
      <c r="B42" s="835"/>
      <c r="C42" s="836">
        <v>0</v>
      </c>
      <c r="D42" s="836">
        <v>0</v>
      </c>
      <c r="E42" s="836">
        <v>0</v>
      </c>
      <c r="F42" s="837" t="str">
        <f t="shared" si="0"/>
        <v/>
      </c>
      <c r="H42" s="640"/>
      <c r="I42" s="858"/>
      <c r="J42" s="1008"/>
      <c r="K42" s="1008"/>
    </row>
    <row r="43" spans="1:11" s="495" customFormat="1" ht="11.25" customHeight="1">
      <c r="A43" s="707" t="s">
        <v>104</v>
      </c>
      <c r="B43" s="706" t="s">
        <v>654</v>
      </c>
      <c r="C43" s="708">
        <v>290.99266</v>
      </c>
      <c r="D43" s="708">
        <v>193.77581000000001</v>
      </c>
      <c r="E43" s="708">
        <v>290.99266</v>
      </c>
      <c r="F43" s="709">
        <f t="shared" si="0"/>
        <v>0.50169755450899678</v>
      </c>
      <c r="H43" s="640"/>
      <c r="I43" s="858"/>
      <c r="J43" s="1008"/>
      <c r="K43" s="1008"/>
    </row>
    <row r="44" spans="1:11" s="495" customFormat="1" ht="11.25" customHeight="1">
      <c r="A44" s="834" t="s">
        <v>427</v>
      </c>
      <c r="B44" s="835"/>
      <c r="C44" s="836">
        <v>290.99266</v>
      </c>
      <c r="D44" s="836">
        <v>193.77581000000001</v>
      </c>
      <c r="E44" s="836">
        <v>290.99266</v>
      </c>
      <c r="F44" s="837">
        <f t="shared" si="0"/>
        <v>0.50169755450899678</v>
      </c>
      <c r="H44" s="640"/>
      <c r="I44" s="858"/>
      <c r="J44" s="1008"/>
      <c r="K44" s="1008"/>
    </row>
    <row r="45" spans="1:11" s="495" customFormat="1" ht="11.25" customHeight="1">
      <c r="A45" s="707" t="s">
        <v>109</v>
      </c>
      <c r="B45" s="706" t="s">
        <v>428</v>
      </c>
      <c r="C45" s="708">
        <v>0</v>
      </c>
      <c r="D45" s="708">
        <v>0</v>
      </c>
      <c r="E45" s="708">
        <v>0</v>
      </c>
      <c r="F45" s="709" t="str">
        <f t="shared" si="0"/>
        <v/>
      </c>
      <c r="H45" s="640"/>
      <c r="I45" s="858"/>
      <c r="J45" s="1008"/>
      <c r="K45" s="1008"/>
    </row>
    <row r="46" spans="1:11" s="495" customFormat="1" ht="11.25" customHeight="1">
      <c r="A46" s="834" t="s">
        <v>429</v>
      </c>
      <c r="B46" s="835"/>
      <c r="C46" s="836">
        <v>0</v>
      </c>
      <c r="D46" s="836">
        <v>0</v>
      </c>
      <c r="E46" s="836">
        <v>0</v>
      </c>
      <c r="F46" s="837" t="str">
        <f t="shared" si="0"/>
        <v/>
      </c>
      <c r="J46" s="1008"/>
      <c r="K46" s="1008"/>
    </row>
    <row r="47" spans="1:11" s="495" customFormat="1" ht="9" customHeight="1">
      <c r="H47" s="640"/>
      <c r="I47" s="858"/>
      <c r="J47" s="689"/>
      <c r="K47" s="689"/>
    </row>
    <row r="48" spans="1:11" s="495" customFormat="1" ht="10.5" customHeight="1">
      <c r="A48" s="793" t="s">
        <v>503</v>
      </c>
      <c r="B48" s="819"/>
      <c r="C48" s="795">
        <v>6785.7919299999985</v>
      </c>
      <c r="D48" s="795">
        <v>6425.4569199999996</v>
      </c>
      <c r="E48" s="795">
        <v>6785.7919299999985</v>
      </c>
      <c r="F48" s="820">
        <f t="shared" ref="F48" si="1">+IF(D48=0,"",C48/D48-1)</f>
        <v>5.6079281907316592E-2</v>
      </c>
    </row>
    <row r="49" spans="1:13" s="495" customFormat="1" ht="10.5" customHeight="1">
      <c r="A49" s="796" t="s">
        <v>431</v>
      </c>
      <c r="B49" s="797"/>
      <c r="C49" s="795">
        <f>+'8. Max Potencia'!D16</f>
        <v>0</v>
      </c>
      <c r="D49" s="795">
        <f>+'8. Max Potencia'!E16</f>
        <v>0</v>
      </c>
      <c r="E49" s="800">
        <v>0</v>
      </c>
      <c r="F49" s="821">
        <v>0</v>
      </c>
    </row>
    <row r="50" spans="1:13" s="495" customFormat="1" ht="10.5" customHeight="1">
      <c r="A50" s="801" t="s">
        <v>432</v>
      </c>
      <c r="B50" s="802"/>
      <c r="C50" s="795">
        <f>+'8. Max Potencia'!D17</f>
        <v>0</v>
      </c>
      <c r="D50" s="795">
        <f>+'8. Max Potencia'!E17</f>
        <v>0</v>
      </c>
      <c r="E50" s="800">
        <v>0</v>
      </c>
      <c r="F50" s="821">
        <v>0</v>
      </c>
    </row>
    <row r="51" spans="1:13" ht="7.5" customHeight="1"/>
    <row r="52" spans="1:13" ht="12" customHeight="1">
      <c r="A52" s="680" t="s">
        <v>539</v>
      </c>
    </row>
    <row r="53" spans="1:13" s="622" customFormat="1" ht="12" customHeight="1">
      <c r="A53" s="680" t="s">
        <v>562</v>
      </c>
      <c r="B53" s="384"/>
      <c r="C53" s="384"/>
      <c r="D53" s="384"/>
      <c r="E53" s="384"/>
      <c r="F53" s="384"/>
      <c r="G53" s="385"/>
      <c r="H53" s="385"/>
      <c r="I53" s="385"/>
      <c r="J53" s="385"/>
      <c r="K53" s="385"/>
      <c r="L53" s="385"/>
      <c r="M53" s="385"/>
    </row>
    <row r="54" spans="1:13" ht="12" customHeight="1">
      <c r="A54" s="680" t="s">
        <v>563</v>
      </c>
    </row>
    <row r="55" spans="1:13" ht="12" customHeight="1">
      <c r="A55" s="680" t="s">
        <v>564</v>
      </c>
    </row>
    <row r="56" spans="1:13" ht="12" customHeight="1">
      <c r="A56" s="680" t="s">
        <v>565</v>
      </c>
    </row>
    <row r="57" spans="1:13" ht="12" customHeight="1">
      <c r="A57" s="680" t="s">
        <v>566</v>
      </c>
    </row>
    <row r="58" spans="1:13" ht="12" customHeight="1">
      <c r="A58" s="680" t="s">
        <v>567</v>
      </c>
    </row>
    <row r="59" spans="1:13" ht="12" customHeight="1">
      <c r="A59" s="680" t="s">
        <v>568</v>
      </c>
    </row>
    <row r="60" spans="1:13" ht="12" customHeight="1">
      <c r="A60" s="680" t="s">
        <v>569</v>
      </c>
    </row>
    <row r="61" spans="1:13" ht="12" customHeight="1">
      <c r="A61" s="680" t="s">
        <v>588</v>
      </c>
    </row>
    <row r="62" spans="1:13" ht="12" customHeight="1">
      <c r="A62" s="680" t="s">
        <v>589</v>
      </c>
    </row>
    <row r="63" spans="1:13" ht="12" customHeight="1">
      <c r="A63" s="680" t="s">
        <v>837</v>
      </c>
    </row>
    <row r="64" spans="1:13" ht="11.25" customHeight="1">
      <c r="A64" s="680" t="s">
        <v>838</v>
      </c>
    </row>
    <row r="65" spans="1:1" ht="11.25" customHeight="1">
      <c r="A65" s="680" t="s">
        <v>840</v>
      </c>
    </row>
  </sheetData>
  <mergeCells count="3">
    <mergeCell ref="A1:A4"/>
    <mergeCell ref="B1:B4"/>
    <mergeCell ref="C1:F1"/>
  </mergeCells>
  <pageMargins left="0.7" right="0.7" top="0.86956521739130432" bottom="0.61458333333333337" header="0.3" footer="0.3"/>
  <pageSetup orientation="portrait" r:id="rId1"/>
  <headerFooter>
    <oddHeader>&amp;R&amp;7Informe de la Operación Mensual - Noviembre 2018
INFSGI-MES-11-2018
10/12/2018
Versión: 01</oddHeader>
    <oddFooter>&amp;L&amp;7COES, 2018&amp;C23&amp;R&amp;7Dirección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BF0BA-941D-46C6-B6E4-8A142B4FD1D1}">
  <sheetPr>
    <tabColor theme="4"/>
  </sheetPr>
  <dimension ref="A1:M66"/>
  <sheetViews>
    <sheetView showGridLines="0" view="pageBreakPreview" zoomScale="115" zoomScaleNormal="100" zoomScaleSheetLayoutView="115" zoomScalePageLayoutView="145" workbookViewId="0">
      <selection activeCell="E32" sqref="E32"/>
    </sheetView>
  </sheetViews>
  <sheetFormatPr defaultColWidth="9.33203125" defaultRowHeight="11.25"/>
  <cols>
    <col min="1" max="1" width="9.83203125" style="50" customWidth="1"/>
    <col min="2" max="2" width="6.6640625" style="50" customWidth="1"/>
    <col min="3" max="3" width="10.1640625" style="50" bestFit="1" customWidth="1"/>
    <col min="4" max="5" width="12.1640625" style="50" customWidth="1"/>
    <col min="6" max="6" width="10" style="50" customWidth="1"/>
    <col min="7" max="7" width="6.5" style="50" customWidth="1"/>
    <col min="8" max="8" width="10.33203125" style="50" customWidth="1"/>
    <col min="9" max="10" width="12.1640625" style="50" customWidth="1"/>
    <col min="11" max="11" width="12" style="50" customWidth="1"/>
    <col min="12" max="13" width="9.33203125" style="50"/>
    <col min="14" max="16384" width="9.33203125" style="3"/>
  </cols>
  <sheetData>
    <row r="1" spans="1:13" s="50" customFormat="1" ht="11.25" customHeight="1"/>
    <row r="2" spans="1:13" s="50" customFormat="1" ht="11.25" customHeight="1"/>
    <row r="3" spans="1:13" s="50" customFormat="1" ht="16.5" customHeight="1">
      <c r="A3" s="395" t="s">
        <v>450</v>
      </c>
      <c r="B3" s="393"/>
    </row>
    <row r="4" spans="1:13" s="50" customFormat="1" ht="11.25" customHeight="1">
      <c r="A4" s="367"/>
      <c r="B4" s="393"/>
    </row>
    <row r="5" spans="1:13" s="50" customFormat="1" ht="11.25" customHeight="1">
      <c r="A5" s="394" t="s">
        <v>571</v>
      </c>
      <c r="C5" s="850" t="s">
        <v>805</v>
      </c>
    </row>
    <row r="6" spans="1:13" s="50" customFormat="1" ht="11.25" customHeight="1">
      <c r="A6" s="394" t="s">
        <v>451</v>
      </c>
      <c r="C6" s="848">
        <v>43431</v>
      </c>
    </row>
    <row r="7" spans="1:13" s="50" customFormat="1" ht="11.25" customHeight="1">
      <c r="A7" s="394" t="s">
        <v>452</v>
      </c>
      <c r="C7" s="849">
        <v>0.82291666666666663</v>
      </c>
    </row>
    <row r="8" spans="1:13" s="50" customFormat="1" ht="11.25" customHeight="1"/>
    <row r="9" spans="1:13" s="50" customFormat="1" ht="14.25" customHeight="1">
      <c r="A9" s="1006" t="s">
        <v>443</v>
      </c>
      <c r="B9" s="1007" t="s">
        <v>444</v>
      </c>
      <c r="C9" s="1007"/>
      <c r="D9" s="1007"/>
      <c r="E9" s="1007"/>
      <c r="F9" s="1007"/>
      <c r="G9" s="1007" t="s">
        <v>445</v>
      </c>
      <c r="H9" s="1007"/>
      <c r="I9" s="1007"/>
      <c r="J9" s="1007"/>
      <c r="K9" s="1007"/>
    </row>
    <row r="10" spans="1:13" s="50" customFormat="1" ht="26.25" customHeight="1">
      <c r="A10" s="1006"/>
      <c r="B10" s="813" t="s">
        <v>446</v>
      </c>
      <c r="C10" s="813" t="s">
        <v>209</v>
      </c>
      <c r="D10" s="813" t="s">
        <v>431</v>
      </c>
      <c r="E10" s="813" t="s">
        <v>432</v>
      </c>
      <c r="F10" s="814" t="s">
        <v>449</v>
      </c>
      <c r="G10" s="813" t="s">
        <v>446</v>
      </c>
      <c r="H10" s="813" t="s">
        <v>209</v>
      </c>
      <c r="I10" s="813" t="s">
        <v>431</v>
      </c>
      <c r="J10" s="813" t="s">
        <v>432</v>
      </c>
      <c r="K10" s="814" t="s">
        <v>449</v>
      </c>
      <c r="L10" s="252"/>
      <c r="M10" s="61"/>
    </row>
    <row r="11" spans="1:13" s="50" customFormat="1" ht="11.25" customHeight="1">
      <c r="A11" s="1006"/>
      <c r="B11" s="813" t="s">
        <v>447</v>
      </c>
      <c r="C11" s="813" t="s">
        <v>448</v>
      </c>
      <c r="D11" s="813" t="s">
        <v>448</v>
      </c>
      <c r="E11" s="813" t="s">
        <v>448</v>
      </c>
      <c r="F11" s="813" t="s">
        <v>448</v>
      </c>
      <c r="G11" s="813" t="s">
        <v>447</v>
      </c>
      <c r="H11" s="813" t="s">
        <v>448</v>
      </c>
      <c r="I11" s="813" t="s">
        <v>448</v>
      </c>
      <c r="J11" s="813" t="s">
        <v>448</v>
      </c>
      <c r="K11" s="813" t="s">
        <v>448</v>
      </c>
      <c r="L11" s="252"/>
      <c r="M11" s="61"/>
    </row>
    <row r="12" spans="1:13" s="50" customFormat="1" ht="11.25" customHeight="1">
      <c r="A12" s="506" t="s">
        <v>769</v>
      </c>
      <c r="B12" s="507" t="s">
        <v>509</v>
      </c>
      <c r="C12" s="390">
        <v>5720.92724</v>
      </c>
      <c r="D12" s="390">
        <v>0</v>
      </c>
      <c r="E12" s="390">
        <v>0</v>
      </c>
      <c r="F12" s="390">
        <v>5720.92724</v>
      </c>
      <c r="G12" s="507" t="s">
        <v>640</v>
      </c>
      <c r="H12" s="390">
        <v>6308.4881500000001</v>
      </c>
      <c r="I12" s="390">
        <v>0</v>
      </c>
      <c r="J12" s="390">
        <v>0</v>
      </c>
      <c r="K12" s="390">
        <v>6308.4881500000001</v>
      </c>
      <c r="L12" s="263"/>
      <c r="M12" s="61"/>
    </row>
    <row r="13" spans="1:13" s="50" customFormat="1" ht="11.25" customHeight="1">
      <c r="A13" s="506" t="s">
        <v>770</v>
      </c>
      <c r="B13" s="508" t="s">
        <v>574</v>
      </c>
      <c r="C13" s="391">
        <v>6254.2805900000003</v>
      </c>
      <c r="D13" s="391">
        <v>0</v>
      </c>
      <c r="E13" s="391">
        <v>0</v>
      </c>
      <c r="F13" s="391">
        <v>6254.2805900000003</v>
      </c>
      <c r="G13" s="508" t="s">
        <v>508</v>
      </c>
      <c r="H13" s="391">
        <v>6351.7757000000001</v>
      </c>
      <c r="I13" s="391">
        <v>0</v>
      </c>
      <c r="J13" s="391">
        <v>0</v>
      </c>
      <c r="K13" s="391">
        <v>6351.7757000000001</v>
      </c>
      <c r="L13" s="7"/>
    </row>
    <row r="14" spans="1:13" s="50" customFormat="1" ht="11.25" customHeight="1">
      <c r="A14" s="506" t="s">
        <v>771</v>
      </c>
      <c r="B14" s="508" t="s">
        <v>511</v>
      </c>
      <c r="C14" s="391">
        <v>6200.35628</v>
      </c>
      <c r="D14" s="391">
        <v>0</v>
      </c>
      <c r="E14" s="391">
        <v>0</v>
      </c>
      <c r="F14" s="391">
        <v>6200.35628</v>
      </c>
      <c r="G14" s="508" t="s">
        <v>772</v>
      </c>
      <c r="H14" s="391">
        <v>6268.7616900000003</v>
      </c>
      <c r="I14" s="391">
        <v>0</v>
      </c>
      <c r="J14" s="391">
        <v>0</v>
      </c>
      <c r="K14" s="391">
        <v>6268.7616900000003</v>
      </c>
      <c r="L14" s="20"/>
    </row>
    <row r="15" spans="1:13" s="50" customFormat="1" ht="11.25" customHeight="1">
      <c r="A15" s="506" t="s">
        <v>773</v>
      </c>
      <c r="B15" s="508" t="s">
        <v>509</v>
      </c>
      <c r="C15" s="391">
        <v>5657.0260500000004</v>
      </c>
      <c r="D15" s="391">
        <v>0</v>
      </c>
      <c r="E15" s="391">
        <v>0</v>
      </c>
      <c r="F15" s="391">
        <v>5657.0260500000004</v>
      </c>
      <c r="G15" s="508" t="s">
        <v>510</v>
      </c>
      <c r="H15" s="391">
        <v>6304.3390600000002</v>
      </c>
      <c r="I15" s="391">
        <v>0</v>
      </c>
      <c r="J15" s="391">
        <v>0</v>
      </c>
      <c r="K15" s="391">
        <v>6304.3390600000002</v>
      </c>
      <c r="L15" s="16"/>
    </row>
    <row r="16" spans="1:13" s="50" customFormat="1" ht="11.25" customHeight="1">
      <c r="A16" s="506" t="s">
        <v>774</v>
      </c>
      <c r="B16" s="508" t="s">
        <v>511</v>
      </c>
      <c r="C16" s="391">
        <v>6455.1355299999996</v>
      </c>
      <c r="D16" s="391">
        <v>0</v>
      </c>
      <c r="E16" s="391">
        <v>0</v>
      </c>
      <c r="F16" s="391">
        <v>6455.1355299999996</v>
      </c>
      <c r="G16" s="508" t="s">
        <v>512</v>
      </c>
      <c r="H16" s="391">
        <v>6609.0338000000002</v>
      </c>
      <c r="I16" s="391">
        <v>0</v>
      </c>
      <c r="J16" s="391">
        <v>0</v>
      </c>
      <c r="K16" s="391">
        <v>6609.0338000000002</v>
      </c>
      <c r="L16" s="29"/>
    </row>
    <row r="17" spans="1:12" s="50" customFormat="1" ht="11.25" customHeight="1">
      <c r="A17" s="506" t="s">
        <v>775</v>
      </c>
      <c r="B17" s="508" t="s">
        <v>641</v>
      </c>
      <c r="C17" s="391">
        <v>6409.7812199999998</v>
      </c>
      <c r="D17" s="391">
        <v>0</v>
      </c>
      <c r="E17" s="391">
        <v>0</v>
      </c>
      <c r="F17" s="391">
        <v>6409.7812199999998</v>
      </c>
      <c r="G17" s="508" t="s">
        <v>512</v>
      </c>
      <c r="H17" s="391">
        <v>6499.94038</v>
      </c>
      <c r="I17" s="391">
        <v>0</v>
      </c>
      <c r="J17" s="391">
        <v>0</v>
      </c>
      <c r="K17" s="391">
        <v>6499.94038</v>
      </c>
      <c r="L17" s="29"/>
    </row>
    <row r="18" spans="1:12" s="50" customFormat="1" ht="11.25" customHeight="1">
      <c r="A18" s="506" t="s">
        <v>776</v>
      </c>
      <c r="B18" s="508" t="s">
        <v>511</v>
      </c>
      <c r="C18" s="391">
        <v>6537.9860699999999</v>
      </c>
      <c r="D18" s="391">
        <v>0</v>
      </c>
      <c r="E18" s="391">
        <v>0</v>
      </c>
      <c r="F18" s="391">
        <v>6537.9860699999999</v>
      </c>
      <c r="G18" s="508" t="s">
        <v>508</v>
      </c>
      <c r="H18" s="391">
        <v>6705.9117500000002</v>
      </c>
      <c r="I18" s="391">
        <v>0</v>
      </c>
      <c r="J18" s="391">
        <v>0</v>
      </c>
      <c r="K18" s="391">
        <v>6705.9117500000002</v>
      </c>
      <c r="L18" s="29"/>
    </row>
    <row r="19" spans="1:12" s="50" customFormat="1" ht="11.25" customHeight="1">
      <c r="A19" s="506" t="s">
        <v>777</v>
      </c>
      <c r="B19" s="508" t="s">
        <v>511</v>
      </c>
      <c r="C19" s="391">
        <v>6547.5183200000001</v>
      </c>
      <c r="D19" s="391">
        <v>0</v>
      </c>
      <c r="E19" s="391">
        <v>0</v>
      </c>
      <c r="F19" s="391">
        <v>6547.5183200000001</v>
      </c>
      <c r="G19" s="508" t="s">
        <v>536</v>
      </c>
      <c r="H19" s="391">
        <v>6632.0460700000003</v>
      </c>
      <c r="I19" s="391">
        <v>0</v>
      </c>
      <c r="J19" s="391">
        <v>0</v>
      </c>
      <c r="K19" s="391">
        <v>6632.0460700000003</v>
      </c>
      <c r="L19" s="29"/>
    </row>
    <row r="20" spans="1:12" s="50" customFormat="1" ht="11.25" customHeight="1">
      <c r="A20" s="506" t="s">
        <v>778</v>
      </c>
      <c r="B20" s="508" t="s">
        <v>641</v>
      </c>
      <c r="C20" s="603">
        <v>6589.6211700000003</v>
      </c>
      <c r="D20" s="603">
        <v>0</v>
      </c>
      <c r="E20" s="603">
        <v>0</v>
      </c>
      <c r="F20" s="603">
        <v>6589.6211700000003</v>
      </c>
      <c r="G20" s="604" t="s">
        <v>508</v>
      </c>
      <c r="H20" s="603">
        <v>6678.6827300000004</v>
      </c>
      <c r="I20" s="603">
        <v>0</v>
      </c>
      <c r="J20" s="603">
        <v>0</v>
      </c>
      <c r="K20" s="603">
        <v>6678.6827300000004</v>
      </c>
      <c r="L20" s="31"/>
    </row>
    <row r="21" spans="1:12" s="50" customFormat="1" ht="11.25" customHeight="1">
      <c r="A21" s="506" t="s">
        <v>779</v>
      </c>
      <c r="B21" s="508" t="s">
        <v>780</v>
      </c>
      <c r="C21" s="391">
        <v>6493.8591399999996</v>
      </c>
      <c r="D21" s="391">
        <v>0</v>
      </c>
      <c r="E21" s="391">
        <v>0</v>
      </c>
      <c r="F21" s="391">
        <v>6493.8591399999996</v>
      </c>
      <c r="G21" s="604" t="s">
        <v>512</v>
      </c>
      <c r="H21" s="603">
        <v>6727.6039499999997</v>
      </c>
      <c r="I21" s="603">
        <v>0</v>
      </c>
      <c r="J21" s="603">
        <v>0</v>
      </c>
      <c r="K21" s="603">
        <v>6727.6039499999997</v>
      </c>
      <c r="L21" s="29"/>
    </row>
    <row r="22" spans="1:12" s="50" customFormat="1" ht="11.25" customHeight="1">
      <c r="A22" s="506" t="s">
        <v>781</v>
      </c>
      <c r="B22" s="508" t="s">
        <v>509</v>
      </c>
      <c r="C22" s="603">
        <v>5774.8894899999996</v>
      </c>
      <c r="D22" s="603">
        <v>0</v>
      </c>
      <c r="E22" s="603">
        <v>0</v>
      </c>
      <c r="F22" s="603">
        <v>5774.8894899999996</v>
      </c>
      <c r="G22" s="604" t="s">
        <v>578</v>
      </c>
      <c r="H22" s="603">
        <v>6490.0278600000001</v>
      </c>
      <c r="I22" s="603">
        <v>0</v>
      </c>
      <c r="J22" s="603">
        <v>0</v>
      </c>
      <c r="K22" s="603">
        <v>6490.0278600000001</v>
      </c>
      <c r="L22" s="29"/>
    </row>
    <row r="23" spans="1:12" s="50" customFormat="1" ht="11.25" customHeight="1">
      <c r="A23" s="506" t="s">
        <v>782</v>
      </c>
      <c r="B23" s="508" t="s">
        <v>511</v>
      </c>
      <c r="C23" s="603">
        <v>6570.0984399999998</v>
      </c>
      <c r="D23" s="603">
        <v>0</v>
      </c>
      <c r="E23" s="603">
        <v>0</v>
      </c>
      <c r="F23" s="603">
        <v>6570.0984399999998</v>
      </c>
      <c r="G23" s="604" t="s">
        <v>540</v>
      </c>
      <c r="H23" s="603">
        <v>6661.81819</v>
      </c>
      <c r="I23" s="603">
        <v>0</v>
      </c>
      <c r="J23" s="603">
        <v>0</v>
      </c>
      <c r="K23" s="603">
        <v>6661.81819</v>
      </c>
      <c r="L23" s="29"/>
    </row>
    <row r="24" spans="1:12" s="50" customFormat="1" ht="11.25" customHeight="1">
      <c r="A24" s="506" t="s">
        <v>783</v>
      </c>
      <c r="B24" s="637" t="s">
        <v>642</v>
      </c>
      <c r="C24" s="392">
        <v>6660.9749400000001</v>
      </c>
      <c r="D24" s="392">
        <v>0</v>
      </c>
      <c r="E24" s="392">
        <v>0</v>
      </c>
      <c r="F24" s="392">
        <v>6660.9749400000001</v>
      </c>
      <c r="G24" s="604" t="s">
        <v>508</v>
      </c>
      <c r="H24" s="603">
        <v>6739.0263999999997</v>
      </c>
      <c r="I24" s="603">
        <v>0</v>
      </c>
      <c r="J24" s="603">
        <v>0</v>
      </c>
      <c r="K24" s="603">
        <v>6739.0263999999997</v>
      </c>
      <c r="L24" s="29"/>
    </row>
    <row r="25" spans="1:12" s="50" customFormat="1" ht="11.25" customHeight="1">
      <c r="A25" s="506" t="s">
        <v>784</v>
      </c>
      <c r="B25" s="508" t="s">
        <v>642</v>
      </c>
      <c r="C25" s="603">
        <v>6436.6594800000003</v>
      </c>
      <c r="D25" s="603">
        <v>0</v>
      </c>
      <c r="E25" s="603">
        <v>0</v>
      </c>
      <c r="F25" s="603">
        <v>6436.6594800000003</v>
      </c>
      <c r="G25" s="604" t="s">
        <v>512</v>
      </c>
      <c r="H25" s="603">
        <v>6568.7103900000002</v>
      </c>
      <c r="I25" s="603">
        <v>0</v>
      </c>
      <c r="J25" s="603">
        <v>0</v>
      </c>
      <c r="K25" s="603">
        <v>6568.7103900000002</v>
      </c>
      <c r="L25" s="29"/>
    </row>
    <row r="26" spans="1:12" s="50" customFormat="1" ht="11.25" customHeight="1">
      <c r="A26" s="506" t="s">
        <v>785</v>
      </c>
      <c r="B26" s="508" t="s">
        <v>641</v>
      </c>
      <c r="C26" s="603">
        <v>6430.6659600000003</v>
      </c>
      <c r="D26" s="603">
        <v>0</v>
      </c>
      <c r="E26" s="603">
        <v>0</v>
      </c>
      <c r="F26" s="603">
        <v>6430.6659600000003</v>
      </c>
      <c r="G26" s="604" t="s">
        <v>510</v>
      </c>
      <c r="H26" s="603">
        <v>6598.7614299999996</v>
      </c>
      <c r="I26" s="603">
        <v>0</v>
      </c>
      <c r="J26" s="603">
        <v>0</v>
      </c>
      <c r="K26" s="603">
        <v>6598.7614299999996</v>
      </c>
      <c r="L26" s="29"/>
    </row>
    <row r="27" spans="1:12" s="50" customFormat="1" ht="11.25" customHeight="1">
      <c r="A27" s="506" t="s">
        <v>786</v>
      </c>
      <c r="B27" s="508" t="s">
        <v>511</v>
      </c>
      <c r="C27" s="603">
        <v>6659.1565899999996</v>
      </c>
      <c r="D27" s="603">
        <v>0</v>
      </c>
      <c r="E27" s="603">
        <v>0</v>
      </c>
      <c r="F27" s="603">
        <v>6659.1565899999996</v>
      </c>
      <c r="G27" s="604" t="s">
        <v>508</v>
      </c>
      <c r="H27" s="603">
        <v>6674.0981599999996</v>
      </c>
      <c r="I27" s="603">
        <v>0</v>
      </c>
      <c r="J27" s="603">
        <v>0</v>
      </c>
      <c r="K27" s="603">
        <v>6674.0981599999996</v>
      </c>
      <c r="L27" s="29"/>
    </row>
    <row r="28" spans="1:12" s="50" customFormat="1" ht="11.25" customHeight="1">
      <c r="A28" s="506" t="s">
        <v>787</v>
      </c>
      <c r="B28" s="508" t="s">
        <v>511</v>
      </c>
      <c r="C28" s="603">
        <v>6461.9890599999999</v>
      </c>
      <c r="D28" s="603">
        <v>0</v>
      </c>
      <c r="E28" s="603">
        <v>0</v>
      </c>
      <c r="F28" s="603">
        <v>6461.9890599999999</v>
      </c>
      <c r="G28" s="604" t="s">
        <v>788</v>
      </c>
      <c r="H28" s="603">
        <v>6690.7507999999998</v>
      </c>
      <c r="I28" s="603">
        <v>0</v>
      </c>
      <c r="J28" s="603">
        <v>0</v>
      </c>
      <c r="K28" s="603">
        <v>6690.7507999999998</v>
      </c>
      <c r="L28" s="39"/>
    </row>
    <row r="29" spans="1:12" s="50" customFormat="1" ht="11.25" customHeight="1">
      <c r="A29" s="506" t="s">
        <v>789</v>
      </c>
      <c r="B29" s="508" t="s">
        <v>509</v>
      </c>
      <c r="C29" s="603">
        <v>5964.5125600000001</v>
      </c>
      <c r="D29" s="603">
        <v>0</v>
      </c>
      <c r="E29" s="603">
        <v>0</v>
      </c>
      <c r="F29" s="603">
        <v>5964.5125600000001</v>
      </c>
      <c r="G29" s="604" t="s">
        <v>790</v>
      </c>
      <c r="H29" s="603">
        <v>6687.6311599999999</v>
      </c>
      <c r="I29" s="603">
        <v>0</v>
      </c>
      <c r="J29" s="603">
        <v>0</v>
      </c>
      <c r="K29" s="603">
        <v>6687.6311599999999</v>
      </c>
      <c r="L29" s="29"/>
    </row>
    <row r="30" spans="1:12" s="50" customFormat="1" ht="11.25" customHeight="1">
      <c r="A30" s="506" t="s">
        <v>791</v>
      </c>
      <c r="B30" s="508" t="s">
        <v>792</v>
      </c>
      <c r="C30" s="603">
        <v>6577.1347299999998</v>
      </c>
      <c r="D30" s="603">
        <v>0</v>
      </c>
      <c r="E30" s="603">
        <v>0</v>
      </c>
      <c r="F30" s="603">
        <v>6577.1347299999998</v>
      </c>
      <c r="G30" s="604" t="s">
        <v>510</v>
      </c>
      <c r="H30" s="603">
        <v>6633.0746200000003</v>
      </c>
      <c r="I30" s="603">
        <v>0</v>
      </c>
      <c r="J30" s="603">
        <v>0</v>
      </c>
      <c r="K30" s="603">
        <v>6633.0746200000003</v>
      </c>
      <c r="L30" s="29"/>
    </row>
    <row r="31" spans="1:12" s="50" customFormat="1" ht="11.25" customHeight="1">
      <c r="A31" s="506" t="s">
        <v>793</v>
      </c>
      <c r="B31" s="508" t="s">
        <v>642</v>
      </c>
      <c r="C31" s="603">
        <v>6333.3456500000002</v>
      </c>
      <c r="D31" s="603">
        <v>0</v>
      </c>
      <c r="E31" s="603">
        <v>0</v>
      </c>
      <c r="F31" s="603">
        <v>6333.3456500000002</v>
      </c>
      <c r="G31" s="604" t="s">
        <v>540</v>
      </c>
      <c r="H31" s="603">
        <v>6593.4012000000002</v>
      </c>
      <c r="I31" s="603">
        <v>0</v>
      </c>
      <c r="J31" s="603">
        <v>0</v>
      </c>
      <c r="K31" s="603">
        <v>6593.4012000000002</v>
      </c>
      <c r="L31" s="20"/>
    </row>
    <row r="32" spans="1:12" s="50" customFormat="1" ht="11.25" customHeight="1">
      <c r="A32" s="506" t="s">
        <v>794</v>
      </c>
      <c r="B32" s="508" t="s">
        <v>511</v>
      </c>
      <c r="C32" s="603">
        <v>6389.6723300000003</v>
      </c>
      <c r="D32" s="603">
        <v>0</v>
      </c>
      <c r="E32" s="603">
        <v>0</v>
      </c>
      <c r="F32" s="603">
        <v>6389.6723300000003</v>
      </c>
      <c r="G32" s="604" t="s">
        <v>508</v>
      </c>
      <c r="H32" s="603">
        <v>6556.9425700000002</v>
      </c>
      <c r="I32" s="603">
        <v>0</v>
      </c>
      <c r="J32" s="603">
        <v>0</v>
      </c>
      <c r="K32" s="603">
        <v>6556.9425700000002</v>
      </c>
      <c r="L32" s="22"/>
    </row>
    <row r="33" spans="1:12" s="50" customFormat="1" ht="11.25" customHeight="1">
      <c r="A33" s="506" t="s">
        <v>795</v>
      </c>
      <c r="B33" s="508" t="s">
        <v>796</v>
      </c>
      <c r="C33" s="603">
        <v>6364.7009699999999</v>
      </c>
      <c r="D33" s="603">
        <v>0</v>
      </c>
      <c r="E33" s="603">
        <v>0</v>
      </c>
      <c r="F33" s="603">
        <v>6364.7009699999999</v>
      </c>
      <c r="G33" s="604" t="s">
        <v>540</v>
      </c>
      <c r="H33" s="603">
        <v>6568.3054300000003</v>
      </c>
      <c r="I33" s="603">
        <v>0</v>
      </c>
      <c r="J33" s="603">
        <v>0</v>
      </c>
      <c r="K33" s="603">
        <v>6568.3054300000003</v>
      </c>
      <c r="L33" s="20"/>
    </row>
    <row r="34" spans="1:12" s="50" customFormat="1" ht="11.25" customHeight="1">
      <c r="A34" s="506" t="s">
        <v>797</v>
      </c>
      <c r="B34" s="508" t="s">
        <v>511</v>
      </c>
      <c r="C34" s="603">
        <v>6411.1563999999998</v>
      </c>
      <c r="D34" s="603">
        <v>0</v>
      </c>
      <c r="E34" s="603">
        <v>0</v>
      </c>
      <c r="F34" s="603">
        <v>6411.1563999999998</v>
      </c>
      <c r="G34" s="604" t="s">
        <v>790</v>
      </c>
      <c r="H34" s="603">
        <v>6499.3093799999997</v>
      </c>
      <c r="I34" s="603">
        <v>0</v>
      </c>
      <c r="J34" s="603">
        <v>0</v>
      </c>
      <c r="K34" s="603">
        <v>6499.3093799999997</v>
      </c>
      <c r="L34" s="20"/>
    </row>
    <row r="35" spans="1:12" s="50" customFormat="1" ht="11.25" customHeight="1">
      <c r="A35" s="506" t="s">
        <v>798</v>
      </c>
      <c r="B35" s="508" t="s">
        <v>511</v>
      </c>
      <c r="C35" s="603">
        <v>6574.3700200000003</v>
      </c>
      <c r="D35" s="603">
        <v>0</v>
      </c>
      <c r="E35" s="603">
        <v>0</v>
      </c>
      <c r="F35" s="603">
        <v>6574.3700200000003</v>
      </c>
      <c r="G35" s="604" t="s">
        <v>772</v>
      </c>
      <c r="H35" s="603">
        <v>6629.05303</v>
      </c>
      <c r="I35" s="603">
        <v>0</v>
      </c>
      <c r="J35" s="603">
        <v>0</v>
      </c>
      <c r="K35" s="603">
        <v>6629.05303</v>
      </c>
      <c r="L35" s="29"/>
    </row>
    <row r="36" spans="1:12" s="50" customFormat="1" ht="11.25" customHeight="1">
      <c r="A36" s="506" t="s">
        <v>799</v>
      </c>
      <c r="B36" s="508" t="s">
        <v>509</v>
      </c>
      <c r="C36" s="603">
        <v>5937.5576799999999</v>
      </c>
      <c r="D36" s="603">
        <v>0</v>
      </c>
      <c r="E36" s="603">
        <v>0</v>
      </c>
      <c r="F36" s="603">
        <v>5937.5576799999999</v>
      </c>
      <c r="G36" s="604" t="s">
        <v>578</v>
      </c>
      <c r="H36" s="603">
        <v>6586.0728099999997</v>
      </c>
      <c r="I36" s="603">
        <v>0</v>
      </c>
      <c r="J36" s="603">
        <v>0</v>
      </c>
      <c r="K36" s="603">
        <v>6586.0728099999997</v>
      </c>
      <c r="L36" s="29"/>
    </row>
    <row r="37" spans="1:12" s="50" customFormat="1" ht="11.25" customHeight="1">
      <c r="A37" s="506" t="s">
        <v>800</v>
      </c>
      <c r="B37" s="508" t="s">
        <v>574</v>
      </c>
      <c r="C37" s="603">
        <v>6578.69301</v>
      </c>
      <c r="D37" s="603">
        <v>0</v>
      </c>
      <c r="E37" s="603">
        <v>0</v>
      </c>
      <c r="F37" s="603">
        <v>6578.69301</v>
      </c>
      <c r="G37" s="604" t="s">
        <v>790</v>
      </c>
      <c r="H37" s="603">
        <v>6739.5620799999997</v>
      </c>
      <c r="I37" s="603">
        <v>0</v>
      </c>
      <c r="J37" s="603">
        <v>0</v>
      </c>
      <c r="K37" s="603">
        <v>6739.5620799999997</v>
      </c>
      <c r="L37" s="29"/>
    </row>
    <row r="38" spans="1:12" s="50" customFormat="1" ht="11.25" customHeight="1">
      <c r="A38" s="506" t="s">
        <v>801</v>
      </c>
      <c r="B38" s="508" t="s">
        <v>792</v>
      </c>
      <c r="C38" s="603">
        <v>6630.7676099999999</v>
      </c>
      <c r="D38" s="603">
        <v>0</v>
      </c>
      <c r="E38" s="603">
        <v>0</v>
      </c>
      <c r="F38" s="603">
        <v>6630.7676099999999</v>
      </c>
      <c r="G38" s="637" t="s">
        <v>510</v>
      </c>
      <c r="H38" s="392">
        <v>6785.7919300000003</v>
      </c>
      <c r="I38" s="392">
        <v>0</v>
      </c>
      <c r="J38" s="392">
        <v>0</v>
      </c>
      <c r="K38" s="392">
        <v>6785.7919300000003</v>
      </c>
      <c r="L38" s="29"/>
    </row>
    <row r="39" spans="1:12" s="50" customFormat="1" ht="11.25" customHeight="1">
      <c r="A39" s="506" t="s">
        <v>802</v>
      </c>
      <c r="B39" s="508" t="s">
        <v>511</v>
      </c>
      <c r="C39" s="603">
        <v>6595.1343900000002</v>
      </c>
      <c r="D39" s="603">
        <v>0</v>
      </c>
      <c r="E39" s="603">
        <v>0</v>
      </c>
      <c r="F39" s="603">
        <v>6595.1343900000002</v>
      </c>
      <c r="G39" s="604" t="s">
        <v>510</v>
      </c>
      <c r="H39" s="603">
        <v>6777.0738199999996</v>
      </c>
      <c r="I39" s="603">
        <v>0</v>
      </c>
      <c r="J39" s="603">
        <v>0</v>
      </c>
      <c r="K39" s="603">
        <v>6777.0738199999996</v>
      </c>
      <c r="L39" s="29"/>
    </row>
    <row r="40" spans="1:12" s="50" customFormat="1" ht="11.25" customHeight="1">
      <c r="A40" s="506" t="s">
        <v>803</v>
      </c>
      <c r="B40" s="508" t="s">
        <v>642</v>
      </c>
      <c r="C40" s="391">
        <v>6537.6603800000003</v>
      </c>
      <c r="D40" s="391">
        <v>0</v>
      </c>
      <c r="E40" s="391">
        <v>0</v>
      </c>
      <c r="F40" s="391">
        <v>6537.6603800000003</v>
      </c>
      <c r="G40" s="508" t="s">
        <v>510</v>
      </c>
      <c r="H40" s="391">
        <v>6729.1337400000002</v>
      </c>
      <c r="I40" s="391">
        <v>0</v>
      </c>
      <c r="J40" s="391">
        <v>0</v>
      </c>
      <c r="K40" s="391">
        <v>6729.1337400000002</v>
      </c>
      <c r="L40" s="29"/>
    </row>
    <row r="41" spans="1:12" s="50" customFormat="1" ht="11.25" customHeight="1">
      <c r="A41" s="506" t="s">
        <v>804</v>
      </c>
      <c r="B41" s="508" t="s">
        <v>513</v>
      </c>
      <c r="C41" s="391">
        <v>6582.7530299999999</v>
      </c>
      <c r="D41" s="391">
        <v>0</v>
      </c>
      <c r="E41" s="391">
        <v>0</v>
      </c>
      <c r="F41" s="391">
        <v>6582.7530299999999</v>
      </c>
      <c r="G41" s="508" t="s">
        <v>790</v>
      </c>
      <c r="H41" s="391">
        <v>6707.7545799999998</v>
      </c>
      <c r="I41" s="391">
        <v>0</v>
      </c>
      <c r="J41" s="391">
        <v>0</v>
      </c>
      <c r="K41" s="391">
        <v>6707.7545799999998</v>
      </c>
      <c r="L41" s="29"/>
    </row>
    <row r="42" spans="1:12" s="50" customFormat="1" ht="11.25" customHeight="1">
      <c r="A42" s="254"/>
      <c r="B42" s="254"/>
      <c r="C42" s="254"/>
      <c r="D42" s="254"/>
      <c r="E42" s="254"/>
      <c r="F42" s="254"/>
      <c r="G42" s="254"/>
      <c r="H42" s="254"/>
      <c r="I42" s="254"/>
      <c r="J42" s="254"/>
      <c r="K42" s="256"/>
      <c r="L42" s="29"/>
    </row>
    <row r="43" spans="1:12" s="50" customFormat="1" ht="11.25" customHeight="1">
      <c r="A43" s="254"/>
      <c r="B43" s="254"/>
      <c r="C43" s="254"/>
      <c r="D43" s="254"/>
      <c r="E43" s="254"/>
      <c r="F43" s="254"/>
      <c r="G43" s="254"/>
      <c r="H43" s="254"/>
      <c r="I43" s="254"/>
      <c r="J43" s="254"/>
      <c r="K43" s="256"/>
      <c r="L43" s="29"/>
    </row>
    <row r="44" spans="1:12" s="50" customFormat="1" ht="11.25" customHeight="1">
      <c r="A44" s="254"/>
      <c r="B44" s="254"/>
      <c r="C44" s="254"/>
      <c r="D44" s="254"/>
      <c r="E44" s="254"/>
      <c r="F44" s="254"/>
      <c r="G44" s="254"/>
      <c r="H44" s="254"/>
      <c r="I44" s="254"/>
      <c r="J44" s="254"/>
      <c r="K44" s="256"/>
      <c r="L44" s="29"/>
    </row>
    <row r="45" spans="1:12" s="50" customFormat="1" ht="11.25" customHeight="1">
      <c r="A45" s="254"/>
      <c r="B45" s="254"/>
      <c r="C45" s="254"/>
      <c r="D45" s="254"/>
      <c r="E45" s="254"/>
      <c r="F45" s="254"/>
      <c r="G45" s="254"/>
      <c r="H45" s="254"/>
      <c r="I45" s="254"/>
      <c r="J45" s="254"/>
      <c r="K45" s="256"/>
      <c r="L45" s="29"/>
    </row>
    <row r="46" spans="1:12" s="50" customFormat="1" ht="11.25" customHeight="1">
      <c r="A46" s="254"/>
      <c r="B46" s="254"/>
      <c r="C46" s="254"/>
      <c r="D46" s="254"/>
      <c r="E46" s="254"/>
      <c r="F46" s="254"/>
      <c r="G46" s="254"/>
      <c r="H46" s="254"/>
      <c r="I46" s="254"/>
      <c r="J46" s="254"/>
      <c r="K46" s="257"/>
      <c r="L46" s="58"/>
    </row>
    <row r="47" spans="1:12" s="50" customFormat="1" ht="11.25" customHeight="1">
      <c r="A47" s="254"/>
      <c r="B47" s="254"/>
      <c r="C47" s="254"/>
      <c r="D47" s="254"/>
      <c r="E47" s="254"/>
      <c r="F47" s="254"/>
      <c r="G47" s="254"/>
      <c r="H47" s="254"/>
      <c r="I47" s="254"/>
      <c r="J47" s="254"/>
      <c r="K47" s="257"/>
      <c r="L47" s="59"/>
    </row>
    <row r="48" spans="1:12" s="50" customFormat="1" ht="11.25" customHeight="1">
      <c r="A48" s="254"/>
      <c r="B48" s="254"/>
      <c r="C48" s="254"/>
      <c r="D48" s="254"/>
      <c r="E48" s="254"/>
      <c r="F48" s="254"/>
      <c r="G48" s="254"/>
      <c r="H48" s="254"/>
      <c r="I48" s="254"/>
      <c r="J48" s="254"/>
      <c r="K48" s="257"/>
      <c r="L48" s="59"/>
    </row>
    <row r="49" spans="1:11" s="50" customFormat="1" ht="11.25" customHeight="1">
      <c r="A49" s="254"/>
      <c r="B49" s="254"/>
      <c r="C49" s="254"/>
      <c r="D49" s="254"/>
      <c r="E49" s="254"/>
      <c r="F49" s="254"/>
      <c r="G49" s="254"/>
      <c r="H49" s="254"/>
      <c r="I49" s="254"/>
      <c r="J49" s="254"/>
      <c r="K49" s="256"/>
    </row>
    <row r="50" spans="1:11" s="50" customFormat="1" ht="11.25" customHeight="1">
      <c r="A50" s="254"/>
      <c r="B50" s="254"/>
      <c r="C50" s="254"/>
      <c r="D50" s="254"/>
      <c r="E50" s="254"/>
      <c r="F50" s="254"/>
      <c r="G50" s="254"/>
      <c r="H50" s="254"/>
      <c r="I50" s="254"/>
      <c r="J50" s="254"/>
      <c r="K50" s="256"/>
    </row>
    <row r="51" spans="1:11" s="50" customFormat="1" ht="12.75">
      <c r="A51" s="254"/>
      <c r="B51" s="254"/>
      <c r="C51" s="254"/>
      <c r="D51" s="254"/>
      <c r="E51" s="254"/>
      <c r="F51" s="254"/>
      <c r="G51" s="254"/>
      <c r="H51" s="254"/>
      <c r="I51" s="254"/>
      <c r="J51" s="254"/>
      <c r="K51" s="256"/>
    </row>
    <row r="52" spans="1:11" s="50" customFormat="1" ht="12.75">
      <c r="A52" s="254"/>
      <c r="B52" s="254"/>
      <c r="C52" s="254"/>
      <c r="D52" s="254"/>
      <c r="E52" s="254"/>
      <c r="F52" s="254"/>
      <c r="G52" s="254"/>
      <c r="H52" s="254"/>
      <c r="I52" s="254"/>
      <c r="J52" s="254"/>
      <c r="K52" s="256"/>
    </row>
    <row r="53" spans="1:11" s="50" customFormat="1" ht="12.75">
      <c r="A53" s="254"/>
      <c r="B53" s="254"/>
      <c r="C53" s="254"/>
      <c r="D53" s="254"/>
      <c r="E53" s="254"/>
      <c r="F53" s="254"/>
      <c r="G53" s="254"/>
      <c r="H53" s="254"/>
      <c r="I53" s="254"/>
      <c r="J53" s="254"/>
      <c r="K53" s="256"/>
    </row>
    <row r="54" spans="1:11" s="50" customFormat="1" ht="12.75">
      <c r="A54" s="254"/>
      <c r="B54" s="254"/>
      <c r="C54" s="254"/>
      <c r="D54" s="254"/>
      <c r="E54" s="254"/>
      <c r="F54" s="254"/>
      <c r="G54" s="254"/>
      <c r="H54" s="254"/>
      <c r="I54" s="254"/>
      <c r="J54" s="254"/>
      <c r="K54" s="256"/>
    </row>
    <row r="55" spans="1:11" s="50" customFormat="1" ht="12.75">
      <c r="A55" s="254"/>
      <c r="B55" s="254"/>
      <c r="C55" s="254"/>
      <c r="D55" s="254"/>
      <c r="E55" s="254"/>
      <c r="F55" s="254"/>
      <c r="G55" s="254"/>
      <c r="H55" s="254"/>
      <c r="I55" s="254"/>
      <c r="J55" s="254"/>
      <c r="K55" s="256"/>
    </row>
    <row r="56" spans="1:11" s="50" customFormat="1" ht="12.75">
      <c r="A56" s="254"/>
      <c r="B56" s="132"/>
      <c r="C56" s="132"/>
      <c r="D56" s="132"/>
      <c r="E56" s="132"/>
      <c r="F56" s="132"/>
      <c r="G56" s="132"/>
      <c r="H56" s="132"/>
      <c r="I56" s="132"/>
      <c r="J56" s="132"/>
      <c r="K56" s="256"/>
    </row>
    <row r="57" spans="1:11" s="50" customFormat="1" ht="12.75">
      <c r="A57" s="254"/>
      <c r="B57" s="132"/>
      <c r="C57" s="132"/>
      <c r="D57" s="132"/>
      <c r="E57" s="132"/>
      <c r="F57" s="132"/>
      <c r="G57" s="132"/>
      <c r="H57" s="132"/>
      <c r="I57" s="132"/>
      <c r="J57" s="132"/>
      <c r="K57" s="256"/>
    </row>
    <row r="58" spans="1:11" s="50" customFormat="1" ht="12.75">
      <c r="A58" s="254"/>
      <c r="B58" s="132"/>
      <c r="C58" s="132"/>
      <c r="D58" s="132"/>
      <c r="E58" s="132"/>
      <c r="F58" s="132"/>
      <c r="G58" s="132"/>
      <c r="H58" s="132"/>
      <c r="I58" s="132"/>
      <c r="J58" s="132"/>
      <c r="K58" s="256"/>
    </row>
    <row r="59" spans="1:11" s="50" customFormat="1" ht="12.75">
      <c r="A59" s="254"/>
      <c r="B59" s="132"/>
      <c r="C59" s="132"/>
      <c r="D59" s="132"/>
      <c r="E59" s="132"/>
      <c r="F59" s="132"/>
      <c r="G59" s="132"/>
      <c r="H59" s="132"/>
      <c r="I59" s="132"/>
      <c r="J59" s="132"/>
      <c r="K59" s="256"/>
    </row>
    <row r="60" spans="1:11" s="50" customFormat="1" ht="12.75">
      <c r="A60" s="254"/>
      <c r="B60" s="132"/>
      <c r="C60" s="132"/>
      <c r="D60" s="132"/>
      <c r="E60" s="132"/>
      <c r="F60" s="132"/>
      <c r="G60" s="132"/>
      <c r="H60" s="132"/>
      <c r="I60" s="132"/>
      <c r="J60" s="132"/>
      <c r="K60" s="256"/>
    </row>
    <row r="61" spans="1:11" s="50" customFormat="1" ht="12.75">
      <c r="A61" s="254"/>
      <c r="B61" s="255"/>
      <c r="C61" s="255"/>
      <c r="D61" s="255"/>
      <c r="E61" s="255"/>
      <c r="F61" s="255"/>
      <c r="G61" s="255"/>
      <c r="H61" s="255"/>
      <c r="I61" s="255"/>
      <c r="J61" s="255"/>
      <c r="K61" s="256"/>
    </row>
    <row r="62" spans="1:11" s="50" customFormat="1" ht="12.75">
      <c r="A62" s="254"/>
      <c r="B62" s="255"/>
      <c r="C62" s="255"/>
      <c r="D62" s="255"/>
      <c r="E62" s="255"/>
      <c r="F62" s="255"/>
      <c r="G62" s="255"/>
      <c r="H62" s="255"/>
      <c r="I62" s="255"/>
      <c r="J62" s="255"/>
      <c r="K62" s="256"/>
    </row>
    <row r="63" spans="1:11" s="50" customFormat="1" ht="12.75">
      <c r="A63" s="254"/>
      <c r="B63" s="258"/>
      <c r="C63" s="256"/>
      <c r="D63" s="256"/>
      <c r="E63" s="256"/>
      <c r="F63" s="256"/>
      <c r="G63" s="255"/>
      <c r="H63" s="255"/>
      <c r="I63" s="255"/>
      <c r="J63" s="255"/>
      <c r="K63" s="256"/>
    </row>
    <row r="64" spans="1:11" s="50" customFormat="1" ht="12.75">
      <c r="A64" s="259"/>
      <c r="B64" s="260"/>
      <c r="C64" s="260"/>
      <c r="D64" s="260"/>
      <c r="E64" s="260"/>
      <c r="F64" s="260"/>
      <c r="G64" s="260"/>
      <c r="H64" s="255"/>
      <c r="I64" s="255"/>
      <c r="J64" s="255"/>
      <c r="K64" s="256"/>
    </row>
    <row r="65" spans="1:11" s="50" customFormat="1" ht="12.75">
      <c r="A65" s="259"/>
      <c r="B65" s="260"/>
      <c r="C65" s="260"/>
      <c r="D65" s="260"/>
      <c r="E65" s="260"/>
      <c r="F65" s="260"/>
      <c r="G65" s="260"/>
      <c r="H65" s="255"/>
      <c r="I65" s="255"/>
      <c r="J65" s="255"/>
      <c r="K65" s="255"/>
    </row>
    <row r="66" spans="1:11" s="50" customFormat="1" ht="12.75">
      <c r="A66" s="259"/>
      <c r="B66" s="260"/>
      <c r="C66" s="260"/>
      <c r="D66" s="260"/>
      <c r="E66" s="260"/>
      <c r="F66" s="260"/>
      <c r="G66" s="260"/>
      <c r="H66" s="255"/>
      <c r="I66" s="255"/>
      <c r="J66" s="255"/>
      <c r="K66" s="255"/>
    </row>
  </sheetData>
  <mergeCells count="3">
    <mergeCell ref="A9:A11"/>
    <mergeCell ref="B9:F9"/>
    <mergeCell ref="G9:K9"/>
  </mergeCells>
  <pageMargins left="0.7" right="0.7" top="0.86956521739130432" bottom="0.61458333333333337" header="0.3" footer="0.3"/>
  <pageSetup orientation="portrait" r:id="rId1"/>
  <headerFooter>
    <oddHeader>&amp;R&amp;7Informe de la Operación Mensual - Noviembre 2018
INFSGI-MES-11-2018
10/12/2018
Versión: 01</oddHeader>
    <oddFooter>&amp;L&amp;7COES, 2018&amp;C24&amp;R&amp;7Dirección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E39E0-705A-4D89-9F74-B7CD13CD2C0A}">
  <sheetPr>
    <tabColor theme="4"/>
  </sheetPr>
  <dimension ref="A1:J159"/>
  <sheetViews>
    <sheetView showGridLines="0" view="pageBreakPreview" topLeftCell="A8" zoomScale="160" zoomScaleNormal="100" zoomScaleSheetLayoutView="160" zoomScalePageLayoutView="130" workbookViewId="0">
      <selection activeCell="D11" sqref="D11"/>
    </sheetView>
  </sheetViews>
  <sheetFormatPr defaultColWidth="9.33203125" defaultRowHeight="9"/>
  <cols>
    <col min="1" max="1" width="16.1640625" style="398" customWidth="1"/>
    <col min="2" max="2" width="19.6640625" style="398" customWidth="1"/>
    <col min="3" max="3" width="12.1640625" style="398" bestFit="1" customWidth="1"/>
    <col min="4" max="4" width="47.1640625" style="398" customWidth="1"/>
    <col min="5" max="5" width="11.5" style="398" customWidth="1"/>
    <col min="6" max="6" width="10.5" style="398" customWidth="1"/>
    <col min="7" max="8" width="9.33203125" style="398" customWidth="1"/>
    <col min="9" max="10" width="9.33203125" style="398"/>
    <col min="11" max="16384" width="9.33203125" style="407"/>
  </cols>
  <sheetData>
    <row r="1" spans="1:9" s="398" customFormat="1" ht="11.25" customHeight="1">
      <c r="A1" s="396" t="s">
        <v>453</v>
      </c>
      <c r="B1" s="397"/>
      <c r="C1" s="397"/>
      <c r="D1" s="397"/>
      <c r="E1" s="397"/>
      <c r="F1" s="397"/>
    </row>
    <row r="2" spans="1:9" s="398" customFormat="1" ht="30" customHeight="1">
      <c r="A2" s="815" t="s">
        <v>280</v>
      </c>
      <c r="B2" s="816" t="s">
        <v>454</v>
      </c>
      <c r="C2" s="815" t="s">
        <v>443</v>
      </c>
      <c r="D2" s="817" t="s">
        <v>455</v>
      </c>
      <c r="E2" s="818" t="s">
        <v>456</v>
      </c>
      <c r="F2" s="818" t="s">
        <v>457</v>
      </c>
      <c r="G2" s="388"/>
      <c r="H2" s="399"/>
      <c r="I2" s="386"/>
    </row>
    <row r="3" spans="1:9" s="398" customFormat="1" ht="75" customHeight="1">
      <c r="A3" s="539" t="s">
        <v>458</v>
      </c>
      <c r="B3" s="539" t="s">
        <v>622</v>
      </c>
      <c r="C3" s="540">
        <v>43405.475694444445</v>
      </c>
      <c r="D3" s="541" t="s">
        <v>664</v>
      </c>
      <c r="E3" s="542">
        <v>3.3</v>
      </c>
      <c r="F3" s="542"/>
      <c r="H3" s="388"/>
      <c r="I3" s="386"/>
    </row>
    <row r="4" spans="1:9" s="398" customFormat="1" ht="78.75" customHeight="1">
      <c r="A4" s="539" t="s">
        <v>576</v>
      </c>
      <c r="B4" s="539" t="s">
        <v>623</v>
      </c>
      <c r="C4" s="540">
        <v>43405.568055555559</v>
      </c>
      <c r="D4" s="541" t="s">
        <v>665</v>
      </c>
      <c r="E4" s="542">
        <v>1.31</v>
      </c>
      <c r="F4" s="542"/>
      <c r="G4" s="387"/>
      <c r="H4" s="387"/>
      <c r="I4" s="400"/>
    </row>
    <row r="5" spans="1:9" s="398" customFormat="1" ht="81.75" customHeight="1">
      <c r="A5" s="543" t="s">
        <v>459</v>
      </c>
      <c r="B5" s="543" t="s">
        <v>666</v>
      </c>
      <c r="C5" s="544">
        <v>43405.591666666667</v>
      </c>
      <c r="D5" s="545" t="s">
        <v>667</v>
      </c>
      <c r="E5" s="546">
        <v>4.66</v>
      </c>
      <c r="F5" s="546"/>
      <c r="G5" s="387"/>
      <c r="H5" s="387"/>
      <c r="I5" s="401"/>
    </row>
    <row r="6" spans="1:9" s="398" customFormat="1" ht="75" customHeight="1">
      <c r="A6" s="543" t="s">
        <v>458</v>
      </c>
      <c r="B6" s="543" t="s">
        <v>622</v>
      </c>
      <c r="C6" s="544">
        <v>43406.479166666664</v>
      </c>
      <c r="D6" s="545" t="s">
        <v>668</v>
      </c>
      <c r="E6" s="546">
        <v>1.3</v>
      </c>
      <c r="F6" s="546"/>
      <c r="G6" s="387"/>
      <c r="H6" s="387"/>
      <c r="I6" s="402"/>
    </row>
    <row r="7" spans="1:9" s="398" customFormat="1" ht="88.5" customHeight="1">
      <c r="A7" s="543" t="s">
        <v>628</v>
      </c>
      <c r="B7" s="543" t="s">
        <v>635</v>
      </c>
      <c r="C7" s="544">
        <v>43406.605555555558</v>
      </c>
      <c r="D7" s="545" t="s">
        <v>669</v>
      </c>
      <c r="E7" s="546">
        <v>26.11</v>
      </c>
      <c r="F7" s="546"/>
      <c r="G7" s="387"/>
      <c r="H7" s="387"/>
      <c r="I7" s="403"/>
    </row>
    <row r="8" spans="1:9" s="398" customFormat="1" ht="79.5" customHeight="1">
      <c r="A8" s="543" t="s">
        <v>670</v>
      </c>
      <c r="B8" s="543" t="s">
        <v>671</v>
      </c>
      <c r="C8" s="544">
        <v>43407.336805555555</v>
      </c>
      <c r="D8" s="545" t="s">
        <v>672</v>
      </c>
      <c r="E8" s="546">
        <v>2.7</v>
      </c>
      <c r="F8" s="546"/>
      <c r="G8" s="387"/>
      <c r="H8" s="387"/>
      <c r="I8" s="402"/>
    </row>
    <row r="9" spans="1:9" s="398" customFormat="1" ht="75.75" customHeight="1">
      <c r="A9" s="543" t="s">
        <v>458</v>
      </c>
      <c r="B9" s="543" t="s">
        <v>624</v>
      </c>
      <c r="C9" s="544">
        <v>43407.43472222222</v>
      </c>
      <c r="D9" s="545" t="s">
        <v>673</v>
      </c>
      <c r="E9" s="546">
        <v>0.75</v>
      </c>
      <c r="F9" s="546"/>
      <c r="G9" s="387"/>
      <c r="H9" s="387"/>
      <c r="I9" s="402"/>
    </row>
    <row r="10" spans="1:9" ht="89.25" customHeight="1">
      <c r="A10" s="543" t="s">
        <v>576</v>
      </c>
      <c r="B10" s="543" t="s">
        <v>623</v>
      </c>
      <c r="C10" s="544">
        <v>43407.563194444447</v>
      </c>
      <c r="D10" s="545" t="s">
        <v>674</v>
      </c>
      <c r="E10" s="546">
        <v>1.68</v>
      </c>
      <c r="F10" s="546"/>
    </row>
    <row r="11" spans="1:9" ht="63" customHeight="1">
      <c r="A11" s="543" t="s">
        <v>458</v>
      </c>
      <c r="B11" s="543" t="s">
        <v>622</v>
      </c>
      <c r="C11" s="544">
        <v>43407.588194444441</v>
      </c>
      <c r="D11" s="545" t="s">
        <v>675</v>
      </c>
      <c r="E11" s="546">
        <v>2.74</v>
      </c>
      <c r="F11" s="546"/>
    </row>
    <row r="12" spans="1:9">
      <c r="E12" s="408"/>
      <c r="F12" s="408"/>
    </row>
    <row r="13" spans="1:9">
      <c r="E13" s="408"/>
      <c r="F13" s="408"/>
    </row>
    <row r="14" spans="1:9">
      <c r="E14" s="408"/>
      <c r="F14" s="408"/>
    </row>
    <row r="15" spans="1:9">
      <c r="E15" s="408"/>
      <c r="F15" s="408"/>
    </row>
    <row r="16" spans="1:9">
      <c r="E16" s="408"/>
      <c r="F16" s="408"/>
    </row>
    <row r="17" spans="5:6">
      <c r="E17" s="408"/>
      <c r="F17" s="408"/>
    </row>
    <row r="18" spans="5:6">
      <c r="E18" s="408"/>
      <c r="F18" s="408"/>
    </row>
    <row r="19" spans="5:6">
      <c r="E19" s="408"/>
      <c r="F19" s="408"/>
    </row>
    <row r="20" spans="5:6">
      <c r="E20" s="408"/>
      <c r="F20" s="408"/>
    </row>
    <row r="21" spans="5:6">
      <c r="E21" s="408"/>
      <c r="F21" s="408"/>
    </row>
    <row r="22" spans="5:6">
      <c r="E22" s="408"/>
      <c r="F22" s="408"/>
    </row>
    <row r="23" spans="5:6">
      <c r="E23" s="408"/>
      <c r="F23" s="408"/>
    </row>
    <row r="24" spans="5:6">
      <c r="E24" s="408"/>
      <c r="F24" s="408"/>
    </row>
    <row r="25" spans="5:6">
      <c r="E25" s="408"/>
      <c r="F25" s="408"/>
    </row>
    <row r="26" spans="5:6">
      <c r="E26" s="408"/>
      <c r="F26" s="408"/>
    </row>
    <row r="27" spans="5:6">
      <c r="E27" s="408"/>
      <c r="F27" s="408"/>
    </row>
    <row r="28" spans="5:6">
      <c r="E28" s="408"/>
      <c r="F28" s="408"/>
    </row>
    <row r="29" spans="5:6">
      <c r="E29" s="408"/>
      <c r="F29" s="408"/>
    </row>
    <row r="30" spans="5:6">
      <c r="E30" s="408"/>
      <c r="F30" s="408"/>
    </row>
    <row r="31" spans="5:6">
      <c r="E31" s="408"/>
      <c r="F31" s="408"/>
    </row>
    <row r="32" spans="5:6">
      <c r="E32" s="408"/>
      <c r="F32" s="408"/>
    </row>
    <row r="33" spans="5:6">
      <c r="E33" s="408"/>
      <c r="F33" s="408"/>
    </row>
    <row r="34" spans="5:6">
      <c r="E34" s="408"/>
      <c r="F34" s="408"/>
    </row>
    <row r="35" spans="5:6">
      <c r="E35" s="408"/>
      <c r="F35" s="408"/>
    </row>
    <row r="36" spans="5:6">
      <c r="E36" s="408"/>
      <c r="F36" s="408"/>
    </row>
    <row r="37" spans="5:6">
      <c r="E37" s="408"/>
      <c r="F37" s="408"/>
    </row>
    <row r="38" spans="5:6">
      <c r="E38" s="408"/>
      <c r="F38" s="408"/>
    </row>
    <row r="39" spans="5:6">
      <c r="E39" s="408"/>
      <c r="F39" s="408"/>
    </row>
    <row r="40" spans="5:6">
      <c r="E40" s="408"/>
      <c r="F40" s="408"/>
    </row>
    <row r="41" spans="5:6">
      <c r="E41" s="408"/>
      <c r="F41" s="408"/>
    </row>
    <row r="42" spans="5:6">
      <c r="E42" s="408"/>
      <c r="F42" s="408"/>
    </row>
    <row r="43" spans="5:6">
      <c r="E43" s="408"/>
      <c r="F43" s="408"/>
    </row>
    <row r="44" spans="5:6">
      <c r="E44" s="408"/>
      <c r="F44" s="408"/>
    </row>
    <row r="45" spans="5:6">
      <c r="E45" s="408"/>
      <c r="F45" s="408"/>
    </row>
    <row r="46" spans="5:6">
      <c r="E46" s="408"/>
      <c r="F46" s="408"/>
    </row>
    <row r="47" spans="5:6">
      <c r="E47" s="408"/>
      <c r="F47" s="408"/>
    </row>
    <row r="48" spans="5:6">
      <c r="E48" s="408"/>
      <c r="F48" s="408"/>
    </row>
    <row r="49" spans="5:6">
      <c r="E49" s="408"/>
      <c r="F49" s="408"/>
    </row>
    <row r="50" spans="5:6">
      <c r="E50" s="408"/>
      <c r="F50" s="408"/>
    </row>
    <row r="51" spans="5:6">
      <c r="E51" s="408"/>
      <c r="F51" s="408"/>
    </row>
    <row r="52" spans="5:6">
      <c r="E52" s="408"/>
      <c r="F52" s="408"/>
    </row>
    <row r="53" spans="5:6">
      <c r="E53" s="408"/>
      <c r="F53" s="408"/>
    </row>
    <row r="54" spans="5:6">
      <c r="E54" s="408"/>
      <c r="F54" s="408"/>
    </row>
    <row r="55" spans="5:6">
      <c r="E55" s="408"/>
      <c r="F55" s="408"/>
    </row>
    <row r="56" spans="5:6">
      <c r="E56" s="408"/>
      <c r="F56" s="408"/>
    </row>
    <row r="57" spans="5:6">
      <c r="E57" s="408"/>
      <c r="F57" s="408"/>
    </row>
    <row r="58" spans="5:6">
      <c r="E58" s="408"/>
      <c r="F58" s="408"/>
    </row>
    <row r="59" spans="5:6">
      <c r="E59" s="408"/>
      <c r="F59" s="408"/>
    </row>
    <row r="60" spans="5:6">
      <c r="E60" s="408"/>
      <c r="F60" s="408"/>
    </row>
    <row r="61" spans="5:6">
      <c r="E61" s="408"/>
      <c r="F61" s="408"/>
    </row>
    <row r="62" spans="5:6">
      <c r="E62" s="408"/>
      <c r="F62" s="408"/>
    </row>
    <row r="63" spans="5:6">
      <c r="E63" s="408"/>
      <c r="F63" s="408"/>
    </row>
    <row r="64" spans="5:6">
      <c r="E64" s="408"/>
      <c r="F64" s="408"/>
    </row>
    <row r="65" spans="5:6">
      <c r="E65" s="408"/>
      <c r="F65" s="408"/>
    </row>
    <row r="66" spans="5:6">
      <c r="E66" s="408"/>
      <c r="F66" s="408"/>
    </row>
    <row r="67" spans="5:6">
      <c r="E67" s="408"/>
      <c r="F67" s="408"/>
    </row>
    <row r="68" spans="5:6">
      <c r="E68" s="408"/>
      <c r="F68" s="408"/>
    </row>
    <row r="69" spans="5:6">
      <c r="E69" s="408"/>
      <c r="F69" s="408"/>
    </row>
    <row r="70" spans="5:6">
      <c r="E70" s="408"/>
      <c r="F70" s="408"/>
    </row>
    <row r="71" spans="5:6">
      <c r="E71" s="408"/>
      <c r="F71" s="408"/>
    </row>
    <row r="72" spans="5:6">
      <c r="E72" s="408"/>
      <c r="F72" s="408"/>
    </row>
    <row r="73" spans="5:6">
      <c r="E73" s="408"/>
      <c r="F73" s="408"/>
    </row>
    <row r="74" spans="5:6">
      <c r="E74" s="408"/>
      <c r="F74" s="408"/>
    </row>
    <row r="75" spans="5:6">
      <c r="E75" s="408"/>
      <c r="F75" s="408"/>
    </row>
    <row r="76" spans="5:6">
      <c r="E76" s="408"/>
      <c r="F76" s="408"/>
    </row>
    <row r="77" spans="5:6">
      <c r="E77" s="408"/>
      <c r="F77" s="408"/>
    </row>
    <row r="78" spans="5:6">
      <c r="E78" s="408"/>
      <c r="F78" s="408"/>
    </row>
    <row r="79" spans="5:6">
      <c r="E79" s="408"/>
      <c r="F79" s="408"/>
    </row>
    <row r="80" spans="5:6">
      <c r="E80" s="408"/>
      <c r="F80" s="408"/>
    </row>
    <row r="81" spans="5:6">
      <c r="E81" s="408"/>
      <c r="F81" s="408"/>
    </row>
    <row r="82" spans="5:6">
      <c r="E82" s="408"/>
      <c r="F82" s="408"/>
    </row>
    <row r="83" spans="5:6">
      <c r="E83" s="408"/>
      <c r="F83" s="408"/>
    </row>
    <row r="84" spans="5:6">
      <c r="E84" s="408"/>
      <c r="F84" s="408"/>
    </row>
    <row r="85" spans="5:6">
      <c r="E85" s="408"/>
      <c r="F85" s="408"/>
    </row>
    <row r="86" spans="5:6">
      <c r="E86" s="408"/>
      <c r="F86" s="408"/>
    </row>
    <row r="87" spans="5:6">
      <c r="E87" s="408"/>
      <c r="F87" s="408"/>
    </row>
    <row r="88" spans="5:6">
      <c r="E88" s="408"/>
      <c r="F88" s="408"/>
    </row>
    <row r="89" spans="5:6">
      <c r="E89" s="408"/>
      <c r="F89" s="408"/>
    </row>
    <row r="90" spans="5:6">
      <c r="E90" s="408"/>
      <c r="F90" s="408"/>
    </row>
    <row r="91" spans="5:6">
      <c r="E91" s="408"/>
      <c r="F91" s="408"/>
    </row>
    <row r="92" spans="5:6">
      <c r="E92" s="408"/>
      <c r="F92" s="408"/>
    </row>
    <row r="93" spans="5:6">
      <c r="E93" s="408"/>
      <c r="F93" s="408"/>
    </row>
    <row r="94" spans="5:6">
      <c r="E94" s="408"/>
      <c r="F94" s="408"/>
    </row>
    <row r="95" spans="5:6">
      <c r="E95" s="408"/>
      <c r="F95" s="408"/>
    </row>
    <row r="96" spans="5:6">
      <c r="E96" s="408"/>
      <c r="F96" s="408"/>
    </row>
    <row r="97" spans="5:6">
      <c r="E97" s="408"/>
      <c r="F97" s="408"/>
    </row>
    <row r="98" spans="5:6">
      <c r="E98" s="408"/>
      <c r="F98" s="408"/>
    </row>
    <row r="99" spans="5:6">
      <c r="E99" s="408"/>
      <c r="F99" s="408"/>
    </row>
    <row r="100" spans="5:6">
      <c r="E100" s="408"/>
      <c r="F100" s="408"/>
    </row>
    <row r="101" spans="5:6">
      <c r="E101" s="408"/>
      <c r="F101" s="408"/>
    </row>
    <row r="102" spans="5:6">
      <c r="E102" s="408"/>
      <c r="F102" s="408"/>
    </row>
    <row r="103" spans="5:6">
      <c r="E103" s="408"/>
      <c r="F103" s="408"/>
    </row>
    <row r="104" spans="5:6">
      <c r="E104" s="408"/>
      <c r="F104" s="408"/>
    </row>
    <row r="105" spans="5:6">
      <c r="E105" s="408"/>
      <c r="F105" s="408"/>
    </row>
    <row r="106" spans="5:6">
      <c r="E106" s="408"/>
      <c r="F106" s="408"/>
    </row>
    <row r="107" spans="5:6">
      <c r="E107" s="408"/>
      <c r="F107" s="408"/>
    </row>
    <row r="108" spans="5:6">
      <c r="E108" s="408"/>
      <c r="F108" s="408"/>
    </row>
    <row r="109" spans="5:6">
      <c r="E109" s="408"/>
      <c r="F109" s="408"/>
    </row>
    <row r="110" spans="5:6">
      <c r="E110" s="408"/>
      <c r="F110" s="408"/>
    </row>
    <row r="111" spans="5:6">
      <c r="E111" s="408"/>
      <c r="F111" s="408"/>
    </row>
    <row r="112" spans="5:6">
      <c r="E112" s="408"/>
      <c r="F112" s="408"/>
    </row>
    <row r="113" spans="5:6">
      <c r="E113" s="408"/>
      <c r="F113" s="408"/>
    </row>
    <row r="114" spans="5:6">
      <c r="E114" s="408"/>
      <c r="F114" s="408"/>
    </row>
    <row r="115" spans="5:6">
      <c r="E115" s="408"/>
      <c r="F115" s="408"/>
    </row>
    <row r="116" spans="5:6">
      <c r="E116" s="408"/>
      <c r="F116" s="408"/>
    </row>
    <row r="117" spans="5:6">
      <c r="E117" s="408"/>
      <c r="F117" s="408"/>
    </row>
    <row r="118" spans="5:6">
      <c r="E118" s="408"/>
      <c r="F118" s="408"/>
    </row>
    <row r="119" spans="5:6">
      <c r="E119" s="408"/>
      <c r="F119" s="408"/>
    </row>
    <row r="120" spans="5:6">
      <c r="E120" s="408"/>
      <c r="F120" s="408"/>
    </row>
    <row r="121" spans="5:6">
      <c r="E121" s="408"/>
      <c r="F121" s="408"/>
    </row>
    <row r="122" spans="5:6">
      <c r="E122" s="408"/>
      <c r="F122" s="408"/>
    </row>
    <row r="123" spans="5:6">
      <c r="E123" s="408"/>
      <c r="F123" s="408"/>
    </row>
    <row r="124" spans="5:6">
      <c r="E124" s="408"/>
      <c r="F124" s="408"/>
    </row>
    <row r="125" spans="5:6">
      <c r="E125" s="408"/>
      <c r="F125" s="408"/>
    </row>
    <row r="126" spans="5:6">
      <c r="E126" s="408"/>
      <c r="F126" s="408"/>
    </row>
    <row r="127" spans="5:6">
      <c r="E127" s="408"/>
      <c r="F127" s="408"/>
    </row>
    <row r="128" spans="5:6">
      <c r="E128" s="408"/>
      <c r="F128" s="408"/>
    </row>
    <row r="129" spans="5:6">
      <c r="E129" s="408"/>
      <c r="F129" s="408"/>
    </row>
    <row r="130" spans="5:6">
      <c r="E130" s="408"/>
      <c r="F130" s="408"/>
    </row>
    <row r="131" spans="5:6">
      <c r="E131" s="408"/>
      <c r="F131" s="408"/>
    </row>
    <row r="132" spans="5:6">
      <c r="E132" s="408"/>
      <c r="F132" s="408"/>
    </row>
    <row r="133" spans="5:6">
      <c r="E133" s="408"/>
      <c r="F133" s="408"/>
    </row>
    <row r="134" spans="5:6">
      <c r="E134" s="408"/>
      <c r="F134" s="408"/>
    </row>
    <row r="135" spans="5:6">
      <c r="E135" s="408"/>
      <c r="F135" s="408"/>
    </row>
    <row r="136" spans="5:6">
      <c r="E136" s="408"/>
      <c r="F136" s="408"/>
    </row>
    <row r="137" spans="5:6">
      <c r="E137" s="408"/>
      <c r="F137" s="408"/>
    </row>
    <row r="138" spans="5:6">
      <c r="E138" s="408"/>
      <c r="F138" s="408"/>
    </row>
    <row r="139" spans="5:6">
      <c r="E139" s="408"/>
      <c r="F139" s="408"/>
    </row>
    <row r="140" spans="5:6">
      <c r="E140" s="408"/>
      <c r="F140" s="408"/>
    </row>
    <row r="141" spans="5:6">
      <c r="E141" s="408"/>
      <c r="F141" s="408"/>
    </row>
    <row r="142" spans="5:6">
      <c r="E142" s="408"/>
      <c r="F142" s="408"/>
    </row>
    <row r="143" spans="5:6">
      <c r="E143" s="408"/>
      <c r="F143" s="408"/>
    </row>
    <row r="144" spans="5:6">
      <c r="E144" s="408"/>
      <c r="F144" s="408"/>
    </row>
    <row r="145" spans="5:6">
      <c r="E145" s="408"/>
      <c r="F145" s="408"/>
    </row>
    <row r="146" spans="5:6">
      <c r="E146" s="408"/>
      <c r="F146" s="408"/>
    </row>
    <row r="147" spans="5:6">
      <c r="E147" s="408"/>
      <c r="F147" s="408"/>
    </row>
    <row r="148" spans="5:6">
      <c r="E148" s="408"/>
      <c r="F148" s="408"/>
    </row>
    <row r="149" spans="5:6">
      <c r="E149" s="408"/>
      <c r="F149" s="408"/>
    </row>
    <row r="150" spans="5:6">
      <c r="E150" s="408"/>
      <c r="F150" s="408"/>
    </row>
    <row r="151" spans="5:6">
      <c r="E151" s="408"/>
      <c r="F151" s="408"/>
    </row>
    <row r="152" spans="5:6">
      <c r="E152" s="408"/>
      <c r="F152" s="408"/>
    </row>
    <row r="153" spans="5:6">
      <c r="E153" s="408"/>
      <c r="F153" s="408"/>
    </row>
    <row r="154" spans="5:6">
      <c r="E154" s="408"/>
      <c r="F154" s="408"/>
    </row>
    <row r="155" spans="5:6">
      <c r="E155" s="408"/>
      <c r="F155" s="408"/>
    </row>
    <row r="156" spans="5:6">
      <c r="E156" s="408"/>
      <c r="F156" s="408"/>
    </row>
    <row r="157" spans="5:6">
      <c r="E157" s="408"/>
      <c r="F157" s="408"/>
    </row>
    <row r="158" spans="5:6">
      <c r="E158" s="408"/>
      <c r="F158" s="408"/>
    </row>
    <row r="159" spans="5:6">
      <c r="E159" s="408"/>
      <c r="F159" s="408"/>
    </row>
  </sheetData>
  <pageMargins left="0.7" right="0.51432291666666663" top="0.86956521739130432" bottom="0.61458333333333337" header="0.3" footer="0.3"/>
  <pageSetup orientation="portrait" r:id="rId1"/>
  <headerFooter>
    <oddHeader>&amp;R&amp;7Informe de la Operación Mensual - Noviembre 2018
INFSGI-MES-11-2018
10/12/2018
Versión: 01</oddHeader>
    <oddFooter>&amp;L&amp;7COES, 2018&amp;C25&amp;R&amp;7Dirección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2B29-AA80-4581-A249-398768758A33}">
  <sheetPr>
    <tabColor theme="4"/>
  </sheetPr>
  <dimension ref="A1:J134"/>
  <sheetViews>
    <sheetView showGridLines="0" view="pageBreakPreview" zoomScale="145" zoomScaleNormal="100" zoomScaleSheetLayoutView="145" zoomScalePageLayoutView="145" workbookViewId="0">
      <selection activeCell="A3" sqref="A3"/>
    </sheetView>
  </sheetViews>
  <sheetFormatPr defaultColWidth="9.33203125" defaultRowHeight="9"/>
  <cols>
    <col min="1" max="1" width="16.1640625" style="398" customWidth="1"/>
    <col min="2" max="2" width="19.6640625" style="398" customWidth="1"/>
    <col min="3" max="3" width="12.1640625" style="398" bestFit="1" customWidth="1"/>
    <col min="4" max="4" width="47.1640625" style="398" customWidth="1"/>
    <col min="5" max="5" width="11.5" style="398" customWidth="1"/>
    <col min="6" max="6" width="10.5" style="398" customWidth="1"/>
    <col min="7" max="8" width="9.33203125" style="398" customWidth="1"/>
    <col min="9" max="10" width="9.33203125" style="398"/>
    <col min="11" max="16384" width="9.33203125" style="407"/>
  </cols>
  <sheetData>
    <row r="1" spans="1:9" s="398" customFormat="1" ht="30" customHeight="1">
      <c r="A1" s="815" t="s">
        <v>280</v>
      </c>
      <c r="B1" s="816" t="s">
        <v>454</v>
      </c>
      <c r="C1" s="815" t="s">
        <v>443</v>
      </c>
      <c r="D1" s="817" t="s">
        <v>455</v>
      </c>
      <c r="E1" s="818" t="s">
        <v>456</v>
      </c>
      <c r="F1" s="818" t="s">
        <v>457</v>
      </c>
      <c r="G1" s="388"/>
      <c r="H1" s="399"/>
      <c r="I1" s="386"/>
    </row>
    <row r="2" spans="1:9" s="398" customFormat="1" ht="246" customHeight="1">
      <c r="A2" s="409" t="s">
        <v>627</v>
      </c>
      <c r="B2" s="409" t="s">
        <v>676</v>
      </c>
      <c r="C2" s="410">
        <v>43407.691666666666</v>
      </c>
      <c r="D2" s="545" t="s">
        <v>677</v>
      </c>
      <c r="E2" s="411">
        <v>0.47</v>
      </c>
      <c r="F2" s="411">
        <v>771.9</v>
      </c>
      <c r="G2" s="387"/>
      <c r="H2" s="387"/>
      <c r="I2" s="402"/>
    </row>
    <row r="3" spans="1:9" s="398" customFormat="1" ht="75" customHeight="1">
      <c r="A3" s="409" t="s">
        <v>678</v>
      </c>
      <c r="B3" s="409" t="s">
        <v>679</v>
      </c>
      <c r="C3" s="410">
        <v>43407.763888888891</v>
      </c>
      <c r="D3" s="545" t="s">
        <v>680</v>
      </c>
      <c r="E3" s="411">
        <v>1.55</v>
      </c>
      <c r="F3" s="411"/>
      <c r="G3" s="387"/>
      <c r="H3" s="387"/>
      <c r="I3" s="402"/>
    </row>
    <row r="4" spans="1:9" s="398" customFormat="1" ht="60" customHeight="1">
      <c r="A4" s="409" t="s">
        <v>627</v>
      </c>
      <c r="B4" s="409" t="s">
        <v>676</v>
      </c>
      <c r="C4" s="410">
        <v>43408.694444444445</v>
      </c>
      <c r="D4" s="545" t="s">
        <v>681</v>
      </c>
      <c r="E4" s="411"/>
      <c r="F4" s="411">
        <v>50</v>
      </c>
      <c r="G4" s="387"/>
      <c r="H4" s="387"/>
      <c r="I4" s="402"/>
    </row>
    <row r="5" spans="1:9" s="398" customFormat="1" ht="76.5" customHeight="1">
      <c r="A5" s="409" t="s">
        <v>682</v>
      </c>
      <c r="B5" s="409" t="s">
        <v>683</v>
      </c>
      <c r="C5" s="410">
        <v>43409.493055555555</v>
      </c>
      <c r="D5" s="545" t="s">
        <v>684</v>
      </c>
      <c r="E5" s="411"/>
      <c r="F5" s="411">
        <v>100.88</v>
      </c>
      <c r="G5" s="387"/>
      <c r="H5" s="387"/>
      <c r="I5" s="403"/>
    </row>
    <row r="6" spans="1:9" s="398" customFormat="1" ht="81" customHeight="1">
      <c r="A6" s="409" t="s">
        <v>459</v>
      </c>
      <c r="B6" s="409" t="s">
        <v>621</v>
      </c>
      <c r="C6" s="410">
        <v>43409.584722222222</v>
      </c>
      <c r="D6" s="545" t="s">
        <v>685</v>
      </c>
      <c r="E6" s="411">
        <v>1.4</v>
      </c>
      <c r="F6" s="411"/>
      <c r="G6" s="387"/>
      <c r="H6" s="387"/>
      <c r="I6" s="402"/>
    </row>
    <row r="7" spans="1:9" s="398" customFormat="1" ht="77.25" customHeight="1">
      <c r="A7" s="409" t="s">
        <v>458</v>
      </c>
      <c r="B7" s="409" t="s">
        <v>622</v>
      </c>
      <c r="C7" s="410">
        <v>43409.585416666669</v>
      </c>
      <c r="D7" s="545" t="s">
        <v>686</v>
      </c>
      <c r="E7" s="411">
        <v>3.64</v>
      </c>
      <c r="F7" s="411"/>
      <c r="G7" s="387"/>
      <c r="H7" s="387"/>
      <c r="I7" s="402"/>
    </row>
    <row r="8" spans="1:9" s="398" customFormat="1" ht="83.25" customHeight="1">
      <c r="A8" s="409" t="s">
        <v>627</v>
      </c>
      <c r="B8" s="409" t="s">
        <v>676</v>
      </c>
      <c r="C8" s="410">
        <v>43409.67083333333</v>
      </c>
      <c r="D8" s="545" t="s">
        <v>687</v>
      </c>
      <c r="E8" s="411"/>
      <c r="F8" s="411">
        <v>22</v>
      </c>
      <c r="G8" s="387"/>
      <c r="H8" s="387"/>
      <c r="I8" s="402"/>
    </row>
    <row r="9" spans="1:9" ht="63.75" customHeight="1">
      <c r="A9" s="597"/>
      <c r="B9" s="597"/>
      <c r="C9" s="598"/>
      <c r="D9" s="599"/>
      <c r="E9" s="600"/>
      <c r="F9" s="600"/>
    </row>
    <row r="10" spans="1:9">
      <c r="A10" s="406"/>
      <c r="B10" s="406"/>
      <c r="C10" s="406"/>
      <c r="D10" s="406"/>
      <c r="E10" s="405"/>
      <c r="F10" s="405"/>
    </row>
    <row r="11" spans="1:9">
      <c r="A11" s="406"/>
      <c r="B11" s="406"/>
      <c r="C11" s="406"/>
      <c r="D11" s="406"/>
      <c r="E11" s="405"/>
      <c r="F11" s="405"/>
    </row>
    <row r="12" spans="1:9">
      <c r="E12" s="408"/>
      <c r="F12" s="408"/>
    </row>
    <row r="13" spans="1:9">
      <c r="E13" s="408"/>
      <c r="F13" s="408"/>
    </row>
    <row r="14" spans="1:9">
      <c r="E14" s="408"/>
      <c r="F14" s="408"/>
    </row>
    <row r="15" spans="1:9">
      <c r="E15" s="408"/>
      <c r="F15" s="408"/>
    </row>
    <row r="16" spans="1:9">
      <c r="E16" s="408"/>
      <c r="F16" s="408"/>
    </row>
    <row r="17" spans="5:6">
      <c r="E17" s="408"/>
      <c r="F17" s="408"/>
    </row>
    <row r="18" spans="5:6">
      <c r="E18" s="408"/>
      <c r="F18" s="408"/>
    </row>
    <row r="19" spans="5:6">
      <c r="E19" s="408"/>
      <c r="F19" s="408"/>
    </row>
    <row r="20" spans="5:6">
      <c r="E20" s="408"/>
      <c r="F20" s="408"/>
    </row>
    <row r="21" spans="5:6">
      <c r="E21" s="408"/>
      <c r="F21" s="408"/>
    </row>
    <row r="22" spans="5:6">
      <c r="E22" s="408"/>
      <c r="F22" s="408"/>
    </row>
    <row r="23" spans="5:6">
      <c r="E23" s="408"/>
      <c r="F23" s="408"/>
    </row>
    <row r="24" spans="5:6">
      <c r="E24" s="408"/>
      <c r="F24" s="408"/>
    </row>
    <row r="25" spans="5:6">
      <c r="E25" s="408"/>
      <c r="F25" s="408"/>
    </row>
    <row r="26" spans="5:6">
      <c r="E26" s="408"/>
      <c r="F26" s="408"/>
    </row>
    <row r="27" spans="5:6">
      <c r="E27" s="408"/>
      <c r="F27" s="408"/>
    </row>
    <row r="28" spans="5:6">
      <c r="E28" s="408"/>
      <c r="F28" s="408"/>
    </row>
    <row r="29" spans="5:6">
      <c r="E29" s="408"/>
      <c r="F29" s="408"/>
    </row>
    <row r="30" spans="5:6">
      <c r="E30" s="408"/>
      <c r="F30" s="408"/>
    </row>
    <row r="31" spans="5:6">
      <c r="E31" s="408"/>
      <c r="F31" s="408"/>
    </row>
    <row r="32" spans="5:6">
      <c r="E32" s="408"/>
      <c r="F32" s="408"/>
    </row>
    <row r="33" spans="5:6">
      <c r="E33" s="408"/>
      <c r="F33" s="408"/>
    </row>
    <row r="34" spans="5:6">
      <c r="E34" s="408"/>
      <c r="F34" s="408"/>
    </row>
    <row r="35" spans="5:6">
      <c r="E35" s="408"/>
      <c r="F35" s="408"/>
    </row>
    <row r="36" spans="5:6">
      <c r="E36" s="408"/>
      <c r="F36" s="408"/>
    </row>
    <row r="37" spans="5:6">
      <c r="E37" s="408"/>
      <c r="F37" s="408"/>
    </row>
    <row r="38" spans="5:6">
      <c r="E38" s="408"/>
      <c r="F38" s="408"/>
    </row>
    <row r="39" spans="5:6">
      <c r="E39" s="408"/>
      <c r="F39" s="408"/>
    </row>
    <row r="40" spans="5:6">
      <c r="E40" s="408"/>
      <c r="F40" s="408"/>
    </row>
    <row r="41" spans="5:6">
      <c r="E41" s="408"/>
      <c r="F41" s="408"/>
    </row>
    <row r="42" spans="5:6">
      <c r="E42" s="408"/>
      <c r="F42" s="408"/>
    </row>
    <row r="43" spans="5:6">
      <c r="E43" s="408"/>
      <c r="F43" s="408"/>
    </row>
    <row r="44" spans="5:6">
      <c r="E44" s="408"/>
      <c r="F44" s="408"/>
    </row>
    <row r="45" spans="5:6">
      <c r="E45" s="408"/>
      <c r="F45" s="408"/>
    </row>
    <row r="46" spans="5:6">
      <c r="E46" s="408"/>
      <c r="F46" s="408"/>
    </row>
    <row r="47" spans="5:6">
      <c r="E47" s="408"/>
      <c r="F47" s="408"/>
    </row>
    <row r="48" spans="5:6">
      <c r="E48" s="408"/>
      <c r="F48" s="408"/>
    </row>
    <row r="49" spans="5:6">
      <c r="E49" s="408"/>
      <c r="F49" s="408"/>
    </row>
    <row r="50" spans="5:6">
      <c r="E50" s="408"/>
      <c r="F50" s="408"/>
    </row>
    <row r="51" spans="5:6">
      <c r="E51" s="408"/>
      <c r="F51" s="408"/>
    </row>
    <row r="52" spans="5:6">
      <c r="E52" s="408"/>
      <c r="F52" s="408"/>
    </row>
    <row r="53" spans="5:6">
      <c r="E53" s="408"/>
      <c r="F53" s="408"/>
    </row>
    <row r="54" spans="5:6">
      <c r="E54" s="408"/>
      <c r="F54" s="408"/>
    </row>
    <row r="55" spans="5:6">
      <c r="E55" s="408"/>
      <c r="F55" s="408"/>
    </row>
    <row r="56" spans="5:6">
      <c r="E56" s="408"/>
      <c r="F56" s="408"/>
    </row>
    <row r="57" spans="5:6">
      <c r="E57" s="408"/>
      <c r="F57" s="408"/>
    </row>
    <row r="58" spans="5:6">
      <c r="E58" s="408"/>
      <c r="F58" s="408"/>
    </row>
    <row r="59" spans="5:6">
      <c r="E59" s="408"/>
      <c r="F59" s="408"/>
    </row>
    <row r="60" spans="5:6">
      <c r="E60" s="408"/>
      <c r="F60" s="408"/>
    </row>
    <row r="61" spans="5:6">
      <c r="E61" s="408"/>
      <c r="F61" s="408"/>
    </row>
    <row r="62" spans="5:6">
      <c r="E62" s="408"/>
      <c r="F62" s="408"/>
    </row>
    <row r="63" spans="5:6">
      <c r="E63" s="408"/>
      <c r="F63" s="408"/>
    </row>
    <row r="64" spans="5:6">
      <c r="E64" s="408"/>
      <c r="F64" s="408"/>
    </row>
    <row r="65" spans="5:6">
      <c r="E65" s="408"/>
      <c r="F65" s="408"/>
    </row>
    <row r="66" spans="5:6">
      <c r="E66" s="408"/>
      <c r="F66" s="408"/>
    </row>
    <row r="67" spans="5:6">
      <c r="E67" s="408"/>
      <c r="F67" s="408"/>
    </row>
    <row r="68" spans="5:6">
      <c r="E68" s="408"/>
      <c r="F68" s="408"/>
    </row>
    <row r="69" spans="5:6">
      <c r="E69" s="408"/>
      <c r="F69" s="408"/>
    </row>
    <row r="70" spans="5:6">
      <c r="E70" s="408"/>
      <c r="F70" s="408"/>
    </row>
    <row r="71" spans="5:6">
      <c r="E71" s="408"/>
      <c r="F71" s="408"/>
    </row>
    <row r="72" spans="5:6">
      <c r="E72" s="408"/>
      <c r="F72" s="408"/>
    </row>
    <row r="73" spans="5:6">
      <c r="E73" s="408"/>
      <c r="F73" s="408"/>
    </row>
    <row r="74" spans="5:6">
      <c r="E74" s="408"/>
      <c r="F74" s="408"/>
    </row>
    <row r="75" spans="5:6">
      <c r="E75" s="408"/>
      <c r="F75" s="408"/>
    </row>
    <row r="76" spans="5:6">
      <c r="E76" s="408"/>
      <c r="F76" s="408"/>
    </row>
    <row r="77" spans="5:6">
      <c r="E77" s="408"/>
      <c r="F77" s="408"/>
    </row>
    <row r="78" spans="5:6">
      <c r="E78" s="408"/>
      <c r="F78" s="408"/>
    </row>
    <row r="79" spans="5:6">
      <c r="E79" s="408"/>
      <c r="F79" s="408"/>
    </row>
    <row r="80" spans="5:6">
      <c r="E80" s="408"/>
      <c r="F80" s="408"/>
    </row>
    <row r="81" spans="5:6">
      <c r="E81" s="408"/>
      <c r="F81" s="408"/>
    </row>
    <row r="82" spans="5:6">
      <c r="E82" s="408"/>
      <c r="F82" s="408"/>
    </row>
    <row r="83" spans="5:6">
      <c r="E83" s="408"/>
      <c r="F83" s="408"/>
    </row>
    <row r="84" spans="5:6">
      <c r="E84" s="408"/>
      <c r="F84" s="408"/>
    </row>
    <row r="85" spans="5:6">
      <c r="E85" s="408"/>
      <c r="F85" s="408"/>
    </row>
    <row r="86" spans="5:6">
      <c r="E86" s="408"/>
      <c r="F86" s="408"/>
    </row>
    <row r="87" spans="5:6">
      <c r="E87" s="408"/>
      <c r="F87" s="408"/>
    </row>
    <row r="88" spans="5:6">
      <c r="E88" s="408"/>
      <c r="F88" s="408"/>
    </row>
    <row r="89" spans="5:6">
      <c r="E89" s="408"/>
      <c r="F89" s="408"/>
    </row>
    <row r="90" spans="5:6">
      <c r="E90" s="408"/>
      <c r="F90" s="408"/>
    </row>
    <row r="91" spans="5:6">
      <c r="E91" s="408"/>
      <c r="F91" s="408"/>
    </row>
    <row r="92" spans="5:6">
      <c r="E92" s="408"/>
      <c r="F92" s="408"/>
    </row>
    <row r="93" spans="5:6">
      <c r="E93" s="408"/>
      <c r="F93" s="408"/>
    </row>
    <row r="94" spans="5:6">
      <c r="E94" s="408"/>
      <c r="F94" s="408"/>
    </row>
    <row r="95" spans="5:6">
      <c r="E95" s="408"/>
      <c r="F95" s="408"/>
    </row>
    <row r="96" spans="5:6">
      <c r="E96" s="408"/>
      <c r="F96" s="408"/>
    </row>
    <row r="97" spans="5:6">
      <c r="E97" s="408"/>
      <c r="F97" s="408"/>
    </row>
    <row r="98" spans="5:6">
      <c r="E98" s="408"/>
      <c r="F98" s="408"/>
    </row>
    <row r="99" spans="5:6">
      <c r="E99" s="408"/>
      <c r="F99" s="408"/>
    </row>
    <row r="100" spans="5:6">
      <c r="E100" s="408"/>
      <c r="F100" s="408"/>
    </row>
    <row r="101" spans="5:6">
      <c r="E101" s="408"/>
      <c r="F101" s="408"/>
    </row>
    <row r="102" spans="5:6">
      <c r="E102" s="408"/>
      <c r="F102" s="408"/>
    </row>
    <row r="103" spans="5:6">
      <c r="E103" s="408"/>
      <c r="F103" s="408"/>
    </row>
    <row r="104" spans="5:6">
      <c r="E104" s="408"/>
      <c r="F104" s="408"/>
    </row>
    <row r="105" spans="5:6">
      <c r="E105" s="408"/>
      <c r="F105" s="408"/>
    </row>
    <row r="106" spans="5:6">
      <c r="E106" s="408"/>
      <c r="F106" s="408"/>
    </row>
    <row r="107" spans="5:6">
      <c r="E107" s="408"/>
      <c r="F107" s="408"/>
    </row>
    <row r="108" spans="5:6">
      <c r="E108" s="408"/>
      <c r="F108" s="408"/>
    </row>
    <row r="109" spans="5:6">
      <c r="E109" s="408"/>
      <c r="F109" s="408"/>
    </row>
    <row r="110" spans="5:6">
      <c r="E110" s="408"/>
      <c r="F110" s="408"/>
    </row>
    <row r="111" spans="5:6">
      <c r="E111" s="408"/>
      <c r="F111" s="408"/>
    </row>
    <row r="112" spans="5:6">
      <c r="E112" s="408"/>
      <c r="F112" s="408"/>
    </row>
    <row r="113" spans="5:6">
      <c r="E113" s="408"/>
      <c r="F113" s="408"/>
    </row>
    <row r="114" spans="5:6">
      <c r="E114" s="408"/>
      <c r="F114" s="408"/>
    </row>
    <row r="115" spans="5:6">
      <c r="E115" s="408"/>
      <c r="F115" s="408"/>
    </row>
    <row r="116" spans="5:6">
      <c r="E116" s="408"/>
      <c r="F116" s="408"/>
    </row>
    <row r="117" spans="5:6">
      <c r="E117" s="408"/>
      <c r="F117" s="408"/>
    </row>
    <row r="118" spans="5:6">
      <c r="E118" s="408"/>
      <c r="F118" s="408"/>
    </row>
    <row r="119" spans="5:6">
      <c r="E119" s="408"/>
      <c r="F119" s="408"/>
    </row>
    <row r="120" spans="5:6">
      <c r="E120" s="408"/>
      <c r="F120" s="408"/>
    </row>
    <row r="121" spans="5:6">
      <c r="E121" s="408"/>
      <c r="F121" s="408"/>
    </row>
    <row r="122" spans="5:6">
      <c r="E122" s="408"/>
      <c r="F122" s="408"/>
    </row>
    <row r="123" spans="5:6">
      <c r="E123" s="408"/>
      <c r="F123" s="408"/>
    </row>
    <row r="124" spans="5:6">
      <c r="E124" s="408"/>
      <c r="F124" s="408"/>
    </row>
    <row r="125" spans="5:6">
      <c r="E125" s="408"/>
      <c r="F125" s="408"/>
    </row>
    <row r="126" spans="5:6">
      <c r="E126" s="408"/>
      <c r="F126" s="408"/>
    </row>
    <row r="127" spans="5:6">
      <c r="E127" s="408"/>
      <c r="F127" s="408"/>
    </row>
    <row r="128" spans="5:6">
      <c r="E128" s="408"/>
      <c r="F128" s="408"/>
    </row>
    <row r="129" spans="5:6">
      <c r="E129" s="408"/>
      <c r="F129" s="408"/>
    </row>
    <row r="130" spans="5:6">
      <c r="E130" s="408"/>
      <c r="F130" s="408"/>
    </row>
    <row r="131" spans="5:6">
      <c r="E131" s="408"/>
      <c r="F131" s="408"/>
    </row>
    <row r="132" spans="5:6">
      <c r="E132" s="408"/>
      <c r="F132" s="408"/>
    </row>
    <row r="133" spans="5:6">
      <c r="E133" s="408"/>
      <c r="F133" s="408"/>
    </row>
    <row r="134" spans="5:6">
      <c r="E134" s="408"/>
      <c r="F134" s="408"/>
    </row>
  </sheetData>
  <pageMargins left="0.7" right="0.51432291666666663" top="0.86956521739130432" bottom="0.61458333333333337" header="0.3" footer="0.3"/>
  <pageSetup orientation="portrait" r:id="rId1"/>
  <headerFooter>
    <oddHeader>&amp;R&amp;7Informe de la Operación Mensual - Noviembre 2018
INFSGI-MES-11-2018
10/12/2018
Versión: 01</oddHeader>
    <oddFooter>&amp;L&amp;7COES, 2018&amp;C26&amp;R&amp;7Dirección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48C0E-AD5A-486C-961F-0EB626B94238}">
  <sheetPr>
    <tabColor theme="4"/>
  </sheetPr>
  <dimension ref="A1:J116"/>
  <sheetViews>
    <sheetView showGridLines="0" view="pageBreakPreview" zoomScale="130" zoomScaleNormal="100" zoomScaleSheetLayoutView="130" zoomScalePageLayoutView="145" workbookViewId="0">
      <selection activeCell="C4" sqref="C4"/>
    </sheetView>
  </sheetViews>
  <sheetFormatPr defaultColWidth="9.33203125" defaultRowHeight="9"/>
  <cols>
    <col min="1" max="1" width="16.1640625" style="398" customWidth="1"/>
    <col min="2" max="2" width="19.6640625" style="398" customWidth="1"/>
    <col min="3" max="3" width="12.1640625" style="398" bestFit="1" customWidth="1"/>
    <col min="4" max="4" width="47.1640625" style="398" customWidth="1"/>
    <col min="5" max="5" width="11.5" style="398" customWidth="1"/>
    <col min="6" max="6" width="10.5" style="398" customWidth="1"/>
    <col min="7" max="8" width="9.33203125" style="398" customWidth="1"/>
    <col min="9" max="10" width="9.33203125" style="398"/>
    <col min="11" max="16384" width="9.33203125" style="407"/>
  </cols>
  <sheetData>
    <row r="1" spans="1:9" s="398" customFormat="1" ht="30" customHeight="1">
      <c r="A1" s="815" t="s">
        <v>280</v>
      </c>
      <c r="B1" s="816" t="s">
        <v>454</v>
      </c>
      <c r="C1" s="815" t="s">
        <v>443</v>
      </c>
      <c r="D1" s="817" t="s">
        <v>455</v>
      </c>
      <c r="E1" s="818" t="s">
        <v>456</v>
      </c>
      <c r="F1" s="818" t="s">
        <v>457</v>
      </c>
      <c r="G1" s="388"/>
      <c r="H1" s="399"/>
      <c r="I1" s="386"/>
    </row>
    <row r="2" spans="1:9" s="398" customFormat="1" ht="69" customHeight="1">
      <c r="A2" s="409" t="s">
        <v>458</v>
      </c>
      <c r="B2" s="409" t="s">
        <v>624</v>
      </c>
      <c r="C2" s="410">
        <v>43412.361805555556</v>
      </c>
      <c r="D2" s="545" t="s">
        <v>688</v>
      </c>
      <c r="E2" s="411">
        <v>0.8</v>
      </c>
      <c r="F2" s="411"/>
      <c r="G2" s="387"/>
      <c r="H2" s="387"/>
      <c r="I2" s="402"/>
    </row>
    <row r="3" spans="1:9" s="398" customFormat="1" ht="74.25" customHeight="1">
      <c r="A3" s="409" t="s">
        <v>458</v>
      </c>
      <c r="B3" s="409" t="s">
        <v>622</v>
      </c>
      <c r="C3" s="410">
        <v>43412.6</v>
      </c>
      <c r="D3" s="545" t="s">
        <v>689</v>
      </c>
      <c r="E3" s="411">
        <v>4.84</v>
      </c>
      <c r="F3" s="411"/>
      <c r="G3" s="387"/>
      <c r="H3" s="387"/>
      <c r="I3" s="402"/>
    </row>
    <row r="4" spans="1:9" s="398" customFormat="1" ht="106.5" customHeight="1">
      <c r="A4" s="409" t="s">
        <v>627</v>
      </c>
      <c r="B4" s="409" t="s">
        <v>676</v>
      </c>
      <c r="C4" s="410">
        <v>43412.662499999999</v>
      </c>
      <c r="D4" s="545" t="s">
        <v>690</v>
      </c>
      <c r="E4" s="411"/>
      <c r="F4" s="411">
        <v>28.73</v>
      </c>
      <c r="G4" s="387"/>
      <c r="H4" s="387"/>
      <c r="I4" s="402"/>
    </row>
    <row r="5" spans="1:9" s="398" customFormat="1" ht="87" customHeight="1">
      <c r="A5" s="409" t="s">
        <v>631</v>
      </c>
      <c r="B5" s="409" t="s">
        <v>691</v>
      </c>
      <c r="C5" s="410">
        <v>43413.540972222225</v>
      </c>
      <c r="D5" s="545" t="s">
        <v>692</v>
      </c>
      <c r="E5" s="411"/>
      <c r="F5" s="411">
        <v>49.33</v>
      </c>
      <c r="G5" s="387"/>
      <c r="H5" s="387"/>
      <c r="I5" s="402"/>
    </row>
    <row r="6" spans="1:9" s="398" customFormat="1" ht="99" customHeight="1">
      <c r="A6" s="409" t="s">
        <v>678</v>
      </c>
      <c r="B6" s="409" t="s">
        <v>693</v>
      </c>
      <c r="C6" s="410">
        <v>43413.695833333331</v>
      </c>
      <c r="D6" s="545" t="s">
        <v>694</v>
      </c>
      <c r="E6" s="411">
        <v>1.2</v>
      </c>
      <c r="F6" s="411"/>
      <c r="G6" s="387"/>
      <c r="H6" s="387"/>
      <c r="I6" s="404"/>
    </row>
    <row r="7" spans="1:9" s="398" customFormat="1" ht="92.25" customHeight="1">
      <c r="A7" s="409" t="s">
        <v>695</v>
      </c>
      <c r="B7" s="409" t="s">
        <v>696</v>
      </c>
      <c r="C7" s="410">
        <v>43413.850694444445</v>
      </c>
      <c r="D7" s="545" t="s">
        <v>697</v>
      </c>
      <c r="E7" s="411">
        <v>9.6999999999999993</v>
      </c>
      <c r="F7" s="411"/>
      <c r="G7" s="387"/>
      <c r="H7" s="387"/>
      <c r="I7" s="402"/>
    </row>
    <row r="8" spans="1:9" ht="93" customHeight="1">
      <c r="A8" s="409" t="s">
        <v>458</v>
      </c>
      <c r="B8" s="409" t="s">
        <v>622</v>
      </c>
      <c r="C8" s="410">
        <v>43414.469444444447</v>
      </c>
      <c r="D8" s="545" t="s">
        <v>698</v>
      </c>
      <c r="E8" s="411">
        <v>6.56</v>
      </c>
      <c r="F8" s="411"/>
    </row>
    <row r="9" spans="1:9" ht="81.75" customHeight="1">
      <c r="A9" s="409" t="s">
        <v>678</v>
      </c>
      <c r="B9" s="409" t="s">
        <v>699</v>
      </c>
      <c r="C9" s="410">
        <v>43414.484027777777</v>
      </c>
      <c r="D9" s="545" t="s">
        <v>700</v>
      </c>
      <c r="E9" s="411">
        <v>4.2699999999999996</v>
      </c>
      <c r="F9" s="411"/>
    </row>
    <row r="10" spans="1:9">
      <c r="E10" s="408"/>
      <c r="F10" s="408"/>
    </row>
    <row r="11" spans="1:9">
      <c r="E11" s="408"/>
      <c r="F11" s="408"/>
    </row>
    <row r="12" spans="1:9">
      <c r="E12" s="408"/>
      <c r="F12" s="408"/>
    </row>
    <row r="13" spans="1:9">
      <c r="E13" s="408"/>
      <c r="F13" s="408"/>
    </row>
    <row r="14" spans="1:9">
      <c r="E14" s="408"/>
      <c r="F14" s="408"/>
    </row>
    <row r="15" spans="1:9">
      <c r="E15" s="408"/>
      <c r="F15" s="408"/>
    </row>
    <row r="16" spans="1:9">
      <c r="E16" s="408"/>
      <c r="F16" s="408"/>
    </row>
    <row r="17" spans="5:6">
      <c r="E17" s="408"/>
      <c r="F17" s="408"/>
    </row>
    <row r="18" spans="5:6">
      <c r="E18" s="408"/>
      <c r="F18" s="408"/>
    </row>
    <row r="19" spans="5:6">
      <c r="E19" s="408"/>
      <c r="F19" s="408"/>
    </row>
    <row r="20" spans="5:6">
      <c r="E20" s="408"/>
      <c r="F20" s="408"/>
    </row>
    <row r="21" spans="5:6">
      <c r="E21" s="408"/>
      <c r="F21" s="408"/>
    </row>
    <row r="22" spans="5:6">
      <c r="E22" s="408"/>
      <c r="F22" s="408"/>
    </row>
    <row r="23" spans="5:6">
      <c r="E23" s="408"/>
      <c r="F23" s="408"/>
    </row>
    <row r="24" spans="5:6">
      <c r="E24" s="408"/>
      <c r="F24" s="408"/>
    </row>
    <row r="25" spans="5:6">
      <c r="E25" s="408"/>
      <c r="F25" s="408"/>
    </row>
    <row r="26" spans="5:6">
      <c r="E26" s="408"/>
      <c r="F26" s="408"/>
    </row>
    <row r="27" spans="5:6">
      <c r="E27" s="408"/>
      <c r="F27" s="408"/>
    </row>
    <row r="28" spans="5:6">
      <c r="E28" s="408"/>
      <c r="F28" s="408"/>
    </row>
    <row r="29" spans="5:6">
      <c r="E29" s="408"/>
      <c r="F29" s="408"/>
    </row>
    <row r="30" spans="5:6">
      <c r="E30" s="408"/>
      <c r="F30" s="408"/>
    </row>
    <row r="31" spans="5:6">
      <c r="E31" s="408"/>
      <c r="F31" s="408"/>
    </row>
    <row r="32" spans="5:6">
      <c r="E32" s="408"/>
      <c r="F32" s="408"/>
    </row>
    <row r="33" spans="5:6">
      <c r="E33" s="408"/>
      <c r="F33" s="408"/>
    </row>
    <row r="34" spans="5:6">
      <c r="E34" s="408"/>
      <c r="F34" s="408"/>
    </row>
    <row r="35" spans="5:6">
      <c r="E35" s="408"/>
      <c r="F35" s="408"/>
    </row>
    <row r="36" spans="5:6">
      <c r="E36" s="408"/>
      <c r="F36" s="408"/>
    </row>
    <row r="37" spans="5:6">
      <c r="E37" s="408"/>
      <c r="F37" s="408"/>
    </row>
    <row r="38" spans="5:6">
      <c r="E38" s="408"/>
      <c r="F38" s="408"/>
    </row>
    <row r="39" spans="5:6">
      <c r="E39" s="408"/>
      <c r="F39" s="408"/>
    </row>
    <row r="40" spans="5:6">
      <c r="E40" s="408"/>
      <c r="F40" s="408"/>
    </row>
    <row r="41" spans="5:6">
      <c r="E41" s="408"/>
      <c r="F41" s="408"/>
    </row>
    <row r="42" spans="5:6">
      <c r="E42" s="408"/>
      <c r="F42" s="408"/>
    </row>
    <row r="43" spans="5:6">
      <c r="E43" s="408"/>
      <c r="F43" s="408"/>
    </row>
    <row r="44" spans="5:6">
      <c r="E44" s="408"/>
      <c r="F44" s="408"/>
    </row>
    <row r="45" spans="5:6">
      <c r="E45" s="408"/>
      <c r="F45" s="408"/>
    </row>
    <row r="46" spans="5:6">
      <c r="E46" s="408"/>
      <c r="F46" s="408"/>
    </row>
    <row r="47" spans="5:6">
      <c r="E47" s="408"/>
      <c r="F47" s="408"/>
    </row>
    <row r="48" spans="5:6">
      <c r="E48" s="408"/>
      <c r="F48" s="408"/>
    </row>
    <row r="49" spans="5:6">
      <c r="E49" s="408"/>
      <c r="F49" s="408"/>
    </row>
    <row r="50" spans="5:6">
      <c r="E50" s="408"/>
      <c r="F50" s="408"/>
    </row>
    <row r="51" spans="5:6">
      <c r="E51" s="408"/>
      <c r="F51" s="408"/>
    </row>
    <row r="52" spans="5:6">
      <c r="E52" s="408"/>
      <c r="F52" s="408"/>
    </row>
    <row r="53" spans="5:6">
      <c r="E53" s="408"/>
      <c r="F53" s="408"/>
    </row>
    <row r="54" spans="5:6">
      <c r="E54" s="408"/>
      <c r="F54" s="408"/>
    </row>
    <row r="55" spans="5:6">
      <c r="E55" s="408"/>
      <c r="F55" s="408"/>
    </row>
    <row r="56" spans="5:6">
      <c r="E56" s="408"/>
      <c r="F56" s="408"/>
    </row>
    <row r="57" spans="5:6">
      <c r="E57" s="408"/>
      <c r="F57" s="408"/>
    </row>
    <row r="58" spans="5:6">
      <c r="E58" s="408"/>
      <c r="F58" s="408"/>
    </row>
    <row r="59" spans="5:6">
      <c r="E59" s="408"/>
      <c r="F59" s="408"/>
    </row>
    <row r="60" spans="5:6">
      <c r="E60" s="408"/>
      <c r="F60" s="408"/>
    </row>
    <row r="61" spans="5:6">
      <c r="E61" s="408"/>
      <c r="F61" s="408"/>
    </row>
    <row r="62" spans="5:6">
      <c r="E62" s="408"/>
      <c r="F62" s="408"/>
    </row>
    <row r="63" spans="5:6">
      <c r="E63" s="408"/>
      <c r="F63" s="408"/>
    </row>
    <row r="64" spans="5:6">
      <c r="E64" s="408"/>
      <c r="F64" s="408"/>
    </row>
    <row r="65" spans="5:6">
      <c r="E65" s="408"/>
      <c r="F65" s="408"/>
    </row>
    <row r="66" spans="5:6">
      <c r="E66" s="408"/>
      <c r="F66" s="408"/>
    </row>
    <row r="67" spans="5:6">
      <c r="E67" s="408"/>
      <c r="F67" s="408"/>
    </row>
    <row r="68" spans="5:6">
      <c r="E68" s="408"/>
      <c r="F68" s="408"/>
    </row>
    <row r="69" spans="5:6">
      <c r="E69" s="408"/>
      <c r="F69" s="408"/>
    </row>
    <row r="70" spans="5:6">
      <c r="E70" s="408"/>
      <c r="F70" s="408"/>
    </row>
    <row r="71" spans="5:6">
      <c r="E71" s="408"/>
      <c r="F71" s="408"/>
    </row>
    <row r="72" spans="5:6">
      <c r="E72" s="408"/>
      <c r="F72" s="408"/>
    </row>
    <row r="73" spans="5:6">
      <c r="E73" s="408"/>
      <c r="F73" s="408"/>
    </row>
    <row r="74" spans="5:6">
      <c r="E74" s="408"/>
      <c r="F74" s="408"/>
    </row>
    <row r="75" spans="5:6">
      <c r="E75" s="408"/>
      <c r="F75" s="408"/>
    </row>
    <row r="76" spans="5:6">
      <c r="E76" s="408"/>
      <c r="F76" s="408"/>
    </row>
    <row r="77" spans="5:6">
      <c r="E77" s="408"/>
      <c r="F77" s="408"/>
    </row>
    <row r="78" spans="5:6">
      <c r="E78" s="408"/>
      <c r="F78" s="408"/>
    </row>
    <row r="79" spans="5:6">
      <c r="E79" s="408"/>
      <c r="F79" s="408"/>
    </row>
    <row r="80" spans="5:6">
      <c r="E80" s="408"/>
      <c r="F80" s="408"/>
    </row>
    <row r="81" spans="5:6">
      <c r="E81" s="408"/>
      <c r="F81" s="408"/>
    </row>
    <row r="82" spans="5:6">
      <c r="E82" s="408"/>
      <c r="F82" s="408"/>
    </row>
    <row r="83" spans="5:6">
      <c r="E83" s="408"/>
      <c r="F83" s="408"/>
    </row>
    <row r="84" spans="5:6">
      <c r="E84" s="408"/>
      <c r="F84" s="408"/>
    </row>
    <row r="85" spans="5:6">
      <c r="E85" s="408"/>
      <c r="F85" s="408"/>
    </row>
    <row r="86" spans="5:6">
      <c r="E86" s="408"/>
      <c r="F86" s="408"/>
    </row>
    <row r="87" spans="5:6">
      <c r="E87" s="408"/>
      <c r="F87" s="408"/>
    </row>
    <row r="88" spans="5:6">
      <c r="E88" s="408"/>
      <c r="F88" s="408"/>
    </row>
    <row r="89" spans="5:6">
      <c r="E89" s="408"/>
      <c r="F89" s="408"/>
    </row>
    <row r="90" spans="5:6">
      <c r="E90" s="408"/>
      <c r="F90" s="408"/>
    </row>
    <row r="91" spans="5:6">
      <c r="E91" s="408"/>
      <c r="F91" s="408"/>
    </row>
    <row r="92" spans="5:6">
      <c r="E92" s="408"/>
      <c r="F92" s="408"/>
    </row>
    <row r="93" spans="5:6">
      <c r="E93" s="408"/>
      <c r="F93" s="408"/>
    </row>
    <row r="94" spans="5:6">
      <c r="E94" s="408"/>
      <c r="F94" s="408"/>
    </row>
    <row r="95" spans="5:6">
      <c r="E95" s="408"/>
      <c r="F95" s="408"/>
    </row>
    <row r="96" spans="5:6">
      <c r="E96" s="408"/>
      <c r="F96" s="408"/>
    </row>
    <row r="97" spans="5:6">
      <c r="E97" s="408"/>
      <c r="F97" s="408"/>
    </row>
    <row r="98" spans="5:6">
      <c r="E98" s="408"/>
      <c r="F98" s="408"/>
    </row>
    <row r="99" spans="5:6">
      <c r="E99" s="408"/>
      <c r="F99" s="408"/>
    </row>
    <row r="100" spans="5:6">
      <c r="E100" s="408"/>
      <c r="F100" s="408"/>
    </row>
    <row r="101" spans="5:6">
      <c r="E101" s="408"/>
      <c r="F101" s="408"/>
    </row>
    <row r="102" spans="5:6">
      <c r="E102" s="408"/>
      <c r="F102" s="408"/>
    </row>
    <row r="103" spans="5:6">
      <c r="E103" s="408"/>
      <c r="F103" s="408"/>
    </row>
    <row r="104" spans="5:6">
      <c r="E104" s="408"/>
      <c r="F104" s="408"/>
    </row>
    <row r="105" spans="5:6">
      <c r="E105" s="408"/>
      <c r="F105" s="408"/>
    </row>
    <row r="106" spans="5:6">
      <c r="E106" s="408"/>
      <c r="F106" s="408"/>
    </row>
    <row r="107" spans="5:6">
      <c r="E107" s="408"/>
      <c r="F107" s="408"/>
    </row>
    <row r="108" spans="5:6">
      <c r="E108" s="408"/>
      <c r="F108" s="408"/>
    </row>
    <row r="109" spans="5:6">
      <c r="E109" s="408"/>
      <c r="F109" s="408"/>
    </row>
    <row r="110" spans="5:6">
      <c r="E110" s="408"/>
      <c r="F110" s="408"/>
    </row>
    <row r="111" spans="5:6">
      <c r="E111" s="408"/>
      <c r="F111" s="408"/>
    </row>
    <row r="112" spans="5:6">
      <c r="E112" s="408"/>
      <c r="F112" s="408"/>
    </row>
    <row r="113" spans="5:6">
      <c r="E113" s="408"/>
      <c r="F113" s="408"/>
    </row>
    <row r="114" spans="5:6">
      <c r="E114" s="408"/>
      <c r="F114" s="408"/>
    </row>
    <row r="115" spans="5:6">
      <c r="E115" s="408"/>
      <c r="F115" s="408"/>
    </row>
    <row r="116" spans="5:6">
      <c r="E116" s="408"/>
      <c r="F116" s="408"/>
    </row>
  </sheetData>
  <pageMargins left="0.7" right="0.51432291666666663" top="0.86956521739130432" bottom="0.61458333333333337" header="0.3" footer="0.3"/>
  <pageSetup orientation="portrait" r:id="rId1"/>
  <headerFooter>
    <oddHeader>&amp;R&amp;7Informe de la Operación Mensual - Noviembre 2018
INFSGI-MES-11-2018
10/12/2018
Versión: 01</oddHeader>
    <oddFooter>&amp;L&amp;7COES, 2018&amp;C27&amp;R&amp;7Dirección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E7E1-8BF2-40B7-8695-3BE9B4A6D9E6}">
  <sheetPr>
    <tabColor theme="4"/>
  </sheetPr>
  <dimension ref="A1:W67"/>
  <sheetViews>
    <sheetView showGridLines="0" view="pageBreakPreview" zoomScale="115" zoomScaleNormal="100" zoomScaleSheetLayoutView="115" zoomScalePageLayoutView="145" workbookViewId="0">
      <selection activeCell="M2" sqref="M2"/>
    </sheetView>
  </sheetViews>
  <sheetFormatPr defaultColWidth="9.33203125" defaultRowHeight="11.25"/>
  <cols>
    <col min="1" max="1" width="7.5" style="61" customWidth="1"/>
    <col min="2" max="9" width="9.33203125" style="61"/>
    <col min="10" max="11" width="9.33203125" style="61" customWidth="1"/>
    <col min="12" max="12" width="10.33203125" style="61" customWidth="1"/>
    <col min="13" max="13" width="9.33203125" style="61"/>
    <col min="14" max="14" width="9.33203125" style="416"/>
    <col min="15" max="16" width="10.1640625" style="462" bestFit="1" customWidth="1"/>
    <col min="17" max="17" width="11.5" style="462" customWidth="1"/>
    <col min="18" max="23" width="9.33203125" style="462"/>
    <col min="24" max="16384" width="9.33203125" style="61"/>
  </cols>
  <sheetData>
    <row r="1" spans="1:20" ht="27.75" customHeight="1">
      <c r="A1" s="887" t="s">
        <v>22</v>
      </c>
      <c r="B1" s="887"/>
      <c r="C1" s="887"/>
      <c r="D1" s="887"/>
      <c r="E1" s="887"/>
      <c r="F1" s="887"/>
      <c r="G1" s="887"/>
      <c r="H1" s="887"/>
      <c r="I1" s="887"/>
      <c r="J1" s="887"/>
      <c r="K1" s="887"/>
      <c r="L1" s="887"/>
      <c r="M1" s="887"/>
      <c r="N1" s="415"/>
      <c r="O1" s="461"/>
      <c r="P1" s="461"/>
      <c r="Q1" s="461"/>
    </row>
    <row r="2" spans="1:20" ht="11.25" customHeight="1">
      <c r="A2" s="52"/>
      <c r="B2" s="53"/>
      <c r="C2" s="82"/>
      <c r="D2" s="82"/>
      <c r="E2" s="82"/>
      <c r="F2" s="82"/>
      <c r="G2" s="82"/>
      <c r="H2" s="82"/>
      <c r="I2" s="82"/>
      <c r="J2" s="82"/>
      <c r="K2" s="53"/>
      <c r="L2" s="53"/>
      <c r="M2" s="53"/>
      <c r="N2" s="417"/>
      <c r="O2" s="463"/>
      <c r="P2" s="463"/>
      <c r="Q2" s="463"/>
    </row>
    <row r="3" spans="1:20" ht="21.75" customHeight="1">
      <c r="A3" s="53"/>
      <c r="B3" s="54"/>
      <c r="C3" s="895" t="str">
        <f>+UPPER(Q4)&amp;" "&amp;Q5</f>
        <v>NOVIEMBRE 2018</v>
      </c>
      <c r="D3" s="887"/>
      <c r="E3" s="887"/>
      <c r="F3" s="887"/>
      <c r="G3" s="887"/>
      <c r="H3" s="887"/>
      <c r="I3" s="887"/>
      <c r="J3" s="887"/>
      <c r="K3" s="53"/>
      <c r="L3" s="53"/>
      <c r="M3" s="53"/>
      <c r="N3" s="417"/>
      <c r="O3" s="463"/>
      <c r="P3" s="463"/>
      <c r="Q3" s="463"/>
      <c r="R3" s="464"/>
      <c r="S3" s="464"/>
      <c r="T3" s="464"/>
    </row>
    <row r="4" spans="1:20" ht="11.25" customHeight="1">
      <c r="A4" s="51"/>
      <c r="B4" s="54"/>
      <c r="C4" s="51"/>
      <c r="D4" s="51"/>
      <c r="E4" s="51"/>
      <c r="F4" s="51"/>
      <c r="G4" s="51"/>
      <c r="H4" s="51"/>
      <c r="I4" s="51"/>
      <c r="J4" s="51"/>
      <c r="K4" s="51"/>
      <c r="L4" s="51"/>
      <c r="M4" s="51"/>
      <c r="N4" s="418"/>
      <c r="O4" s="465"/>
      <c r="P4" s="461" t="s">
        <v>222</v>
      </c>
      <c r="Q4" s="466" t="s">
        <v>809</v>
      </c>
      <c r="R4" s="464"/>
      <c r="S4" s="464"/>
      <c r="T4" s="464"/>
    </row>
    <row r="5" spans="1:20" ht="11.25" customHeight="1">
      <c r="A5" s="62"/>
      <c r="B5" s="63"/>
      <c r="C5" s="64"/>
      <c r="D5" s="64"/>
      <c r="E5" s="64"/>
      <c r="F5" s="64"/>
      <c r="G5" s="64"/>
      <c r="H5" s="64"/>
      <c r="I5" s="64"/>
      <c r="J5" s="64"/>
      <c r="K5" s="64"/>
      <c r="L5" s="64"/>
      <c r="M5" s="51"/>
      <c r="N5" s="418"/>
      <c r="O5" s="465"/>
      <c r="P5" s="461" t="s">
        <v>223</v>
      </c>
      <c r="Q5" s="465">
        <v>2018</v>
      </c>
      <c r="R5" s="464"/>
      <c r="S5" s="464"/>
      <c r="T5" s="464"/>
    </row>
    <row r="6" spans="1:20" ht="17.25" customHeight="1">
      <c r="A6" s="77" t="s">
        <v>498</v>
      </c>
      <c r="B6" s="51"/>
      <c r="C6" s="51"/>
      <c r="D6" s="51"/>
      <c r="E6" s="51"/>
      <c r="F6" s="51"/>
      <c r="G6" s="51"/>
      <c r="H6" s="51"/>
      <c r="I6" s="51"/>
      <c r="J6" s="51"/>
      <c r="K6" s="51"/>
      <c r="L6" s="51"/>
      <c r="M6" s="51"/>
      <c r="N6" s="415"/>
      <c r="O6" s="461"/>
      <c r="P6" s="461"/>
      <c r="Q6" s="475">
        <v>43405</v>
      </c>
      <c r="R6" s="464"/>
      <c r="S6" s="464"/>
      <c r="T6" s="464"/>
    </row>
    <row r="7" spans="1:20" ht="11.25" customHeight="1">
      <c r="A7" s="51"/>
      <c r="B7" s="51"/>
      <c r="C7" s="51"/>
      <c r="D7" s="51"/>
      <c r="E7" s="51"/>
      <c r="F7" s="51"/>
      <c r="G7" s="51"/>
      <c r="H7" s="51"/>
      <c r="I7" s="51"/>
      <c r="J7" s="51"/>
      <c r="K7" s="51"/>
      <c r="L7" s="51"/>
      <c r="M7" s="51"/>
      <c r="N7" s="415"/>
      <c r="O7" s="461"/>
      <c r="P7" s="461"/>
      <c r="Q7" s="461">
        <v>30</v>
      </c>
      <c r="R7" s="464"/>
      <c r="S7" s="464"/>
      <c r="T7" s="464"/>
    </row>
    <row r="8" spans="1:20" ht="11.25" customHeight="1">
      <c r="A8" s="55"/>
      <c r="B8" s="55"/>
      <c r="C8" s="55"/>
      <c r="D8" s="55"/>
      <c r="E8" s="55"/>
      <c r="F8" s="55"/>
      <c r="G8" s="55"/>
      <c r="H8" s="55"/>
      <c r="I8" s="55"/>
      <c r="J8" s="55"/>
      <c r="K8" s="55"/>
      <c r="L8" s="55"/>
      <c r="M8" s="55"/>
      <c r="N8" s="419"/>
      <c r="O8" s="467"/>
      <c r="P8" s="467"/>
      <c r="Q8" s="467"/>
      <c r="R8" s="464"/>
      <c r="S8" s="464"/>
      <c r="T8" s="464"/>
    </row>
    <row r="9" spans="1:20" ht="11.25" customHeight="1">
      <c r="A9" s="53" t="str">
        <f>"1.1. Producción de energía eléctrica en "&amp;LOWER(Q4)&amp;" "&amp;Q5&amp;" en comparación al mismo mes del año anterior"</f>
        <v>1.1. Producción de energía eléctrica en noviembre 2018 en comparación al mismo mes del año anterior</v>
      </c>
      <c r="B9" s="53"/>
      <c r="C9" s="53"/>
      <c r="D9" s="53"/>
      <c r="E9" s="53"/>
      <c r="F9" s="53"/>
      <c r="G9" s="53"/>
      <c r="H9" s="53"/>
      <c r="I9" s="53"/>
      <c r="J9" s="53"/>
      <c r="K9" s="53"/>
      <c r="L9" s="53"/>
      <c r="M9" s="53"/>
      <c r="N9" s="417"/>
      <c r="O9" s="463"/>
      <c r="P9" s="463"/>
      <c r="Q9" s="463"/>
      <c r="R9" s="464"/>
      <c r="S9" s="464"/>
      <c r="T9" s="464"/>
    </row>
    <row r="10" spans="1:20" ht="11.25" customHeight="1">
      <c r="A10" s="62"/>
      <c r="B10" s="56"/>
      <c r="C10" s="56"/>
      <c r="D10" s="56"/>
      <c r="E10" s="56"/>
      <c r="F10" s="56"/>
      <c r="G10" s="56"/>
      <c r="H10" s="56"/>
      <c r="I10" s="56"/>
      <c r="J10" s="56"/>
      <c r="K10" s="56"/>
      <c r="L10" s="56"/>
      <c r="M10" s="56"/>
      <c r="N10" s="418"/>
      <c r="O10" s="465"/>
      <c r="P10" s="465"/>
      <c r="Q10" s="465"/>
      <c r="R10" s="464"/>
      <c r="S10" s="464"/>
      <c r="T10" s="464"/>
    </row>
    <row r="11" spans="1:20" ht="11.25" customHeight="1">
      <c r="A11" s="65"/>
      <c r="B11" s="65"/>
      <c r="C11" s="65"/>
      <c r="D11" s="65"/>
      <c r="E11" s="65"/>
      <c r="F11" s="65"/>
      <c r="G11" s="65"/>
      <c r="H11" s="65"/>
      <c r="I11" s="65"/>
      <c r="J11" s="65"/>
      <c r="K11" s="65"/>
      <c r="L11" s="65"/>
      <c r="M11" s="65"/>
      <c r="N11" s="420"/>
      <c r="O11" s="468"/>
      <c r="P11" s="468"/>
      <c r="Q11" s="468"/>
    </row>
    <row r="12" spans="1:20" ht="26.25" customHeight="1">
      <c r="A12" s="79" t="s">
        <v>23</v>
      </c>
      <c r="B12" s="894" t="s">
        <v>832</v>
      </c>
      <c r="C12" s="894"/>
      <c r="D12" s="894"/>
      <c r="E12" s="894"/>
      <c r="F12" s="894"/>
      <c r="G12" s="894"/>
      <c r="H12" s="894"/>
      <c r="I12" s="894"/>
      <c r="J12" s="894"/>
      <c r="K12" s="894"/>
      <c r="L12" s="894"/>
      <c r="M12" s="894"/>
      <c r="N12" s="418"/>
      <c r="O12" s="465"/>
      <c r="P12" s="465"/>
      <c r="Q12" s="465"/>
    </row>
    <row r="13" spans="1:20" ht="12.75" customHeight="1">
      <c r="A13" s="51"/>
      <c r="B13" s="81"/>
      <c r="C13" s="81"/>
      <c r="D13" s="81"/>
      <c r="E13" s="81"/>
      <c r="F13" s="81"/>
      <c r="G13" s="81"/>
      <c r="H13" s="81"/>
      <c r="I13" s="81"/>
      <c r="J13" s="81"/>
      <c r="K13" s="81"/>
      <c r="L13" s="81"/>
      <c r="M13" s="56"/>
      <c r="N13" s="418"/>
      <c r="O13" s="465"/>
      <c r="P13" s="465"/>
      <c r="Q13" s="465"/>
    </row>
    <row r="14" spans="1:20" ht="28.5" customHeight="1">
      <c r="A14" s="79" t="s">
        <v>23</v>
      </c>
      <c r="B14" s="894" t="s">
        <v>833</v>
      </c>
      <c r="C14" s="894"/>
      <c r="D14" s="894"/>
      <c r="E14" s="894"/>
      <c r="F14" s="894"/>
      <c r="G14" s="894"/>
      <c r="H14" s="894"/>
      <c r="I14" s="894"/>
      <c r="J14" s="894"/>
      <c r="K14" s="894"/>
      <c r="L14" s="894"/>
      <c r="M14" s="894"/>
      <c r="N14" s="418"/>
      <c r="O14" s="465"/>
      <c r="P14" s="465"/>
      <c r="Q14" s="465"/>
    </row>
    <row r="15" spans="1:20" ht="15" customHeight="1">
      <c r="A15" s="80"/>
      <c r="B15" s="81"/>
      <c r="C15" s="81"/>
      <c r="D15" s="81"/>
      <c r="E15" s="81"/>
      <c r="F15" s="81"/>
      <c r="G15" s="81"/>
      <c r="H15" s="81"/>
      <c r="I15" s="81"/>
      <c r="J15" s="81"/>
      <c r="K15" s="81"/>
      <c r="L15" s="81"/>
      <c r="M15" s="56"/>
      <c r="N15" s="418"/>
      <c r="O15" s="465"/>
      <c r="P15" s="465"/>
      <c r="Q15" s="465"/>
    </row>
    <row r="16" spans="1:20" ht="59.25" customHeight="1">
      <c r="A16" s="79" t="s">
        <v>23</v>
      </c>
      <c r="B16" s="894" t="s">
        <v>834</v>
      </c>
      <c r="C16" s="894"/>
      <c r="D16" s="894"/>
      <c r="E16" s="894"/>
      <c r="F16" s="894"/>
      <c r="G16" s="894"/>
      <c r="H16" s="894"/>
      <c r="I16" s="894"/>
      <c r="J16" s="894"/>
      <c r="K16" s="894"/>
      <c r="L16" s="894"/>
      <c r="M16" s="894"/>
      <c r="N16" s="418"/>
      <c r="O16" s="465"/>
      <c r="P16" s="465"/>
      <c r="Q16" s="465"/>
    </row>
    <row r="17" spans="1:18" ht="17.25" customHeight="1">
      <c r="A17" s="56"/>
      <c r="B17" s="56"/>
      <c r="C17" s="56"/>
      <c r="D17" s="56"/>
      <c r="E17" s="56"/>
      <c r="F17" s="56"/>
      <c r="G17" s="56"/>
      <c r="H17" s="56"/>
      <c r="I17" s="56"/>
      <c r="J17" s="56"/>
      <c r="K17" s="56"/>
      <c r="L17" s="56"/>
      <c r="M17" s="56"/>
      <c r="N17" s="418"/>
      <c r="O17" s="465"/>
      <c r="P17" s="465"/>
      <c r="Q17" s="465"/>
    </row>
    <row r="18" spans="1:18" ht="25.5" customHeight="1">
      <c r="A18" s="78" t="s">
        <v>23</v>
      </c>
      <c r="B18" s="893" t="s">
        <v>835</v>
      </c>
      <c r="C18" s="893"/>
      <c r="D18" s="893"/>
      <c r="E18" s="893"/>
      <c r="F18" s="893"/>
      <c r="G18" s="893"/>
      <c r="H18" s="893"/>
      <c r="I18" s="893"/>
      <c r="J18" s="893"/>
      <c r="K18" s="893"/>
      <c r="L18" s="893"/>
      <c r="M18" s="893"/>
      <c r="N18" s="418"/>
      <c r="O18" s="465"/>
      <c r="P18" s="465"/>
      <c r="Q18" s="465"/>
    </row>
    <row r="19" spans="1:18" ht="11.25" customHeight="1">
      <c r="A19" s="56"/>
      <c r="B19" s="56"/>
      <c r="C19" s="56"/>
      <c r="D19" s="56"/>
      <c r="E19" s="56"/>
      <c r="F19" s="56"/>
      <c r="G19" s="56"/>
      <c r="H19" s="56"/>
      <c r="I19" s="56"/>
      <c r="J19" s="56"/>
      <c r="K19" s="56"/>
      <c r="L19" s="56"/>
      <c r="M19" s="56"/>
      <c r="N19" s="418"/>
      <c r="O19" s="465"/>
      <c r="P19" s="465"/>
      <c r="Q19" s="465"/>
    </row>
    <row r="20" spans="1:18" ht="15.75" customHeight="1">
      <c r="A20" s="56"/>
      <c r="B20" s="56"/>
      <c r="C20" s="889" t="str">
        <f>+UPPER(Q4)&amp;" "&amp;Q5</f>
        <v>NOVIEMBRE 2018</v>
      </c>
      <c r="D20" s="890"/>
      <c r="E20" s="51"/>
      <c r="F20" s="51"/>
      <c r="G20" s="51"/>
      <c r="H20" s="51"/>
      <c r="I20" s="889" t="str">
        <f>+UPPER(Q4)&amp;" "&amp;Q5-1</f>
        <v>NOVIEMBRE 2017</v>
      </c>
      <c r="J20" s="889"/>
      <c r="K20" s="889"/>
      <c r="L20" s="56"/>
      <c r="M20" s="56"/>
      <c r="Q20" s="465"/>
    </row>
    <row r="21" spans="1:18" ht="11.25" customHeight="1">
      <c r="A21" s="56"/>
      <c r="B21" s="56"/>
      <c r="C21" s="56"/>
      <c r="D21" s="56"/>
      <c r="E21" s="56"/>
      <c r="F21" s="56"/>
      <c r="G21" s="56"/>
      <c r="H21" s="56"/>
      <c r="I21" s="56"/>
      <c r="J21" s="56"/>
      <c r="K21" s="56"/>
      <c r="L21" s="56"/>
      <c r="M21" s="56"/>
      <c r="Q21" s="465"/>
    </row>
    <row r="22" spans="1:18" ht="11.25" customHeight="1">
      <c r="A22" s="66"/>
      <c r="B22" s="67"/>
      <c r="C22" s="67"/>
      <c r="D22" s="67"/>
      <c r="E22" s="67"/>
      <c r="F22" s="67"/>
      <c r="G22" s="67"/>
      <c r="H22" s="67"/>
      <c r="I22" s="67"/>
      <c r="J22" s="67"/>
      <c r="K22" s="67"/>
      <c r="L22" s="67"/>
      <c r="M22" s="67"/>
      <c r="N22" s="509" t="s">
        <v>31</v>
      </c>
      <c r="O22" s="469">
        <v>43282</v>
      </c>
      <c r="P22" s="469">
        <v>42917</v>
      </c>
    </row>
    <row r="23" spans="1:18" ht="11.25" customHeight="1">
      <c r="A23" s="66"/>
      <c r="B23" s="67"/>
      <c r="C23" s="67"/>
      <c r="D23" s="67"/>
      <c r="E23" s="67"/>
      <c r="F23" s="67"/>
      <c r="G23" s="67"/>
      <c r="H23" s="67"/>
      <c r="I23" s="67"/>
      <c r="J23" s="67"/>
      <c r="K23" s="67"/>
      <c r="L23" s="67"/>
      <c r="M23" s="67"/>
      <c r="N23" s="509" t="s">
        <v>24</v>
      </c>
      <c r="O23" s="470">
        <v>2593.2451959425016</v>
      </c>
      <c r="P23" s="470">
        <v>2172.4580953895452</v>
      </c>
      <c r="Q23" s="471"/>
    </row>
    <row r="24" spans="1:18" ht="11.25" customHeight="1">
      <c r="A24" s="56"/>
      <c r="B24" s="56"/>
      <c r="C24" s="56"/>
      <c r="D24" s="56"/>
      <c r="E24" s="60"/>
      <c r="F24" s="68"/>
      <c r="G24" s="68"/>
      <c r="H24" s="68"/>
      <c r="I24" s="68"/>
      <c r="J24" s="68"/>
      <c r="K24" s="68"/>
      <c r="L24" s="68"/>
      <c r="M24" s="60"/>
      <c r="N24" s="510" t="s">
        <v>25</v>
      </c>
      <c r="O24" s="472">
        <v>1448.6025090099999</v>
      </c>
      <c r="P24" s="472">
        <v>1731.6006390561104</v>
      </c>
      <c r="Q24" s="470"/>
      <c r="R24" s="470"/>
    </row>
    <row r="25" spans="1:18" ht="11.25" customHeight="1">
      <c r="A25" s="56"/>
      <c r="B25" s="56"/>
      <c r="C25" s="56"/>
      <c r="D25" s="56"/>
      <c r="E25" s="56"/>
      <c r="F25" s="56"/>
      <c r="G25" s="56"/>
      <c r="H25" s="56"/>
      <c r="I25" s="56"/>
      <c r="J25" s="69"/>
      <c r="K25" s="69"/>
      <c r="L25" s="56"/>
      <c r="M25" s="56"/>
      <c r="N25" s="510" t="s">
        <v>26</v>
      </c>
      <c r="O25" s="472">
        <v>0</v>
      </c>
      <c r="P25" s="472">
        <v>3.2455075075683499</v>
      </c>
      <c r="Q25" s="473"/>
    </row>
    <row r="26" spans="1:18" ht="11.25" customHeight="1">
      <c r="A26" s="56"/>
      <c r="B26" s="56"/>
      <c r="C26" s="56"/>
      <c r="D26" s="56"/>
      <c r="E26" s="56"/>
      <c r="F26" s="56"/>
      <c r="G26" s="56"/>
      <c r="H26" s="56"/>
      <c r="I26" s="56"/>
      <c r="J26" s="69"/>
      <c r="K26" s="69"/>
      <c r="L26" s="56"/>
      <c r="M26" s="56"/>
      <c r="N26" s="511" t="s">
        <v>27</v>
      </c>
      <c r="O26" s="470">
        <v>7.7113963749999996</v>
      </c>
      <c r="P26" s="470">
        <v>4.2803198153604001</v>
      </c>
      <c r="Q26" s="473"/>
    </row>
    <row r="27" spans="1:18" ht="11.25" customHeight="1">
      <c r="A27" s="56"/>
      <c r="B27" s="56"/>
      <c r="C27" s="56"/>
      <c r="D27" s="56"/>
      <c r="E27" s="56"/>
      <c r="F27" s="56"/>
      <c r="G27" s="56"/>
      <c r="H27" s="56"/>
      <c r="I27" s="56"/>
      <c r="J27" s="69"/>
      <c r="K27" s="56"/>
      <c r="L27" s="56"/>
      <c r="M27" s="56"/>
      <c r="N27" s="509" t="s">
        <v>28</v>
      </c>
      <c r="O27" s="470">
        <v>13.922272724999999</v>
      </c>
      <c r="P27" s="470">
        <v>11.327390491253649</v>
      </c>
      <c r="Q27" s="473"/>
    </row>
    <row r="28" spans="1:18" ht="11.25" customHeight="1">
      <c r="A28" s="56"/>
      <c r="B28" s="56"/>
      <c r="C28" s="69"/>
      <c r="D28" s="69"/>
      <c r="E28" s="69"/>
      <c r="F28" s="69"/>
      <c r="G28" s="69"/>
      <c r="H28" s="69"/>
      <c r="I28" s="69"/>
      <c r="J28" s="69"/>
      <c r="K28" s="69"/>
      <c r="L28" s="56"/>
      <c r="M28" s="56"/>
      <c r="N28" s="509" t="s">
        <v>29</v>
      </c>
      <c r="O28" s="470">
        <v>139.23549507999999</v>
      </c>
      <c r="P28" s="470">
        <v>87.449800560601815</v>
      </c>
      <c r="Q28" s="473"/>
    </row>
    <row r="29" spans="1:18" ht="11.25" customHeight="1">
      <c r="A29" s="56"/>
      <c r="B29" s="56"/>
      <c r="C29" s="69"/>
      <c r="D29" s="69"/>
      <c r="E29" s="69"/>
      <c r="F29" s="69"/>
      <c r="G29" s="69"/>
      <c r="H29" s="69"/>
      <c r="I29" s="69"/>
      <c r="J29" s="69"/>
      <c r="K29" s="69"/>
      <c r="L29" s="56"/>
      <c r="M29" s="56"/>
      <c r="N29" s="509" t="s">
        <v>30</v>
      </c>
      <c r="O29" s="470">
        <v>76.693364965000001</v>
      </c>
      <c r="P29" s="470">
        <v>42.536049889621268</v>
      </c>
      <c r="Q29" s="473"/>
    </row>
    <row r="30" spans="1:18" ht="11.25" customHeight="1">
      <c r="A30" s="56"/>
      <c r="B30" s="56"/>
      <c r="C30" s="69"/>
      <c r="D30" s="69"/>
      <c r="E30" s="69"/>
      <c r="F30" s="69"/>
      <c r="G30" s="69"/>
      <c r="H30" s="69"/>
      <c r="I30" s="69"/>
      <c r="J30" s="69"/>
      <c r="K30" s="69"/>
      <c r="L30" s="56"/>
      <c r="M30" s="56"/>
      <c r="N30" s="512"/>
      <c r="O30" s="474"/>
      <c r="P30" s="474"/>
      <c r="Q30" s="473"/>
    </row>
    <row r="31" spans="1:18" ht="11.25" customHeight="1">
      <c r="A31" s="56"/>
      <c r="B31" s="56"/>
      <c r="C31" s="69"/>
      <c r="D31" s="69"/>
      <c r="E31" s="69"/>
      <c r="F31" s="69"/>
      <c r="G31" s="69"/>
      <c r="H31" s="69"/>
      <c r="I31" s="69"/>
      <c r="J31" s="69"/>
      <c r="K31" s="69"/>
      <c r="L31" s="56"/>
      <c r="M31" s="56"/>
      <c r="O31" s="537"/>
      <c r="P31" s="537"/>
      <c r="Q31" s="538"/>
    </row>
    <row r="32" spans="1:18" ht="11.25" customHeight="1">
      <c r="A32" s="56"/>
      <c r="B32" s="56"/>
      <c r="C32" s="69"/>
      <c r="D32" s="69"/>
      <c r="E32" s="69"/>
      <c r="F32" s="69"/>
      <c r="G32" s="69"/>
      <c r="H32" s="69"/>
      <c r="I32" s="69"/>
      <c r="J32" s="69"/>
      <c r="K32" s="69"/>
      <c r="L32" s="56"/>
      <c r="M32" s="56"/>
      <c r="Q32" s="465"/>
    </row>
    <row r="33" spans="1:17" ht="11.25" customHeight="1">
      <c r="A33" s="56"/>
      <c r="B33" s="56"/>
      <c r="C33" s="69"/>
      <c r="D33" s="69"/>
      <c r="E33" s="69"/>
      <c r="F33" s="69"/>
      <c r="G33" s="69"/>
      <c r="H33" s="69"/>
      <c r="I33" s="69"/>
      <c r="J33" s="69"/>
      <c r="K33" s="69"/>
      <c r="L33" s="56"/>
      <c r="M33" s="56"/>
      <c r="Q33" s="465"/>
    </row>
    <row r="34" spans="1:17" ht="11.25" customHeight="1">
      <c r="A34" s="56"/>
      <c r="B34" s="56"/>
      <c r="C34" s="69"/>
      <c r="D34" s="69"/>
      <c r="E34" s="69"/>
      <c r="F34" s="69"/>
      <c r="G34" s="69"/>
      <c r="H34" s="69"/>
      <c r="I34" s="69"/>
      <c r="J34" s="69"/>
      <c r="K34" s="69"/>
      <c r="L34" s="56"/>
      <c r="M34" s="56"/>
      <c r="Q34" s="465"/>
    </row>
    <row r="35" spans="1:17" ht="11.25" customHeight="1">
      <c r="A35" s="70"/>
      <c r="B35" s="70"/>
      <c r="C35" s="71"/>
      <c r="D35" s="71"/>
      <c r="E35" s="71"/>
      <c r="F35" s="71"/>
      <c r="G35" s="71"/>
      <c r="H35" s="71"/>
      <c r="I35" s="71"/>
      <c r="J35" s="70"/>
      <c r="K35" s="70"/>
      <c r="L35" s="70"/>
      <c r="M35" s="70"/>
      <c r="Q35" s="465"/>
    </row>
    <row r="36" spans="1:17" ht="11.25" customHeight="1">
      <c r="A36" s="70"/>
      <c r="B36" s="70"/>
      <c r="C36" s="71"/>
      <c r="D36" s="71"/>
      <c r="E36" s="71"/>
      <c r="F36" s="71"/>
      <c r="G36" s="71"/>
      <c r="H36" s="71"/>
      <c r="I36" s="71"/>
      <c r="J36" s="70"/>
      <c r="K36" s="70"/>
      <c r="L36" s="70"/>
      <c r="M36" s="70"/>
      <c r="Q36" s="465"/>
    </row>
    <row r="37" spans="1:17" ht="11.25" customHeight="1">
      <c r="A37" s="70"/>
      <c r="B37" s="70"/>
      <c r="C37" s="71"/>
      <c r="D37" s="71"/>
      <c r="E37" s="71"/>
      <c r="F37" s="71"/>
      <c r="G37" s="71"/>
      <c r="H37" s="71"/>
      <c r="I37" s="71"/>
      <c r="J37" s="70"/>
      <c r="K37" s="70"/>
      <c r="L37" s="70"/>
      <c r="M37" s="70"/>
      <c r="N37" s="418"/>
      <c r="O37" s="465"/>
      <c r="P37" s="465"/>
      <c r="Q37" s="465"/>
    </row>
    <row r="38" spans="1:17" ht="11.25" customHeight="1">
      <c r="A38" s="70"/>
      <c r="B38" s="70"/>
      <c r="C38" s="71"/>
      <c r="D38" s="71"/>
      <c r="E38" s="71"/>
      <c r="F38" s="71"/>
      <c r="G38" s="71"/>
      <c r="H38" s="71"/>
      <c r="I38" s="71"/>
      <c r="J38" s="70"/>
      <c r="K38" s="70"/>
      <c r="L38" s="70"/>
      <c r="M38" s="70"/>
      <c r="N38" s="418"/>
      <c r="O38" s="465"/>
      <c r="P38" s="465"/>
      <c r="Q38" s="465"/>
    </row>
    <row r="39" spans="1:17" ht="11.25" customHeight="1">
      <c r="A39" s="70"/>
      <c r="B39" s="70"/>
      <c r="C39" s="71"/>
      <c r="D39" s="71"/>
      <c r="E39" s="71"/>
      <c r="F39" s="71"/>
      <c r="G39" s="71"/>
      <c r="H39" s="71"/>
      <c r="I39" s="71"/>
      <c r="J39" s="70"/>
      <c r="K39" s="70"/>
      <c r="L39" s="70"/>
      <c r="M39" s="70"/>
      <c r="N39" s="418"/>
      <c r="O39" s="465"/>
      <c r="P39" s="465"/>
      <c r="Q39" s="465"/>
    </row>
    <row r="40" spans="1:17" ht="11.25" customHeight="1">
      <c r="A40" s="70"/>
      <c r="B40" s="70"/>
      <c r="C40" s="71"/>
      <c r="D40" s="71"/>
      <c r="E40" s="71"/>
      <c r="F40" s="71"/>
      <c r="G40" s="71"/>
      <c r="H40" s="71"/>
      <c r="I40" s="71"/>
      <c r="J40" s="70"/>
      <c r="K40" s="70"/>
      <c r="L40" s="70"/>
      <c r="M40" s="70"/>
      <c r="N40" s="418"/>
      <c r="O40" s="465"/>
      <c r="P40" s="465"/>
      <c r="Q40" s="465"/>
    </row>
    <row r="41" spans="1:17" ht="11.25" customHeight="1">
      <c r="A41" s="70"/>
      <c r="B41" s="70"/>
      <c r="C41" s="70"/>
      <c r="D41" s="71"/>
      <c r="E41" s="71"/>
      <c r="F41" s="71"/>
      <c r="G41" s="71"/>
      <c r="H41" s="70"/>
      <c r="I41" s="70"/>
      <c r="J41" s="70"/>
      <c r="K41" s="70"/>
      <c r="L41" s="70"/>
      <c r="M41" s="70"/>
      <c r="N41" s="418"/>
      <c r="O41" s="465"/>
      <c r="P41" s="465"/>
      <c r="Q41" s="465"/>
    </row>
    <row r="42" spans="1:17" ht="11.25" customHeight="1">
      <c r="A42" s="70"/>
      <c r="B42" s="70"/>
      <c r="C42" s="71"/>
      <c r="D42" s="71"/>
      <c r="E42" s="71"/>
      <c r="F42" s="71"/>
      <c r="G42" s="71"/>
      <c r="H42" s="71"/>
      <c r="I42" s="71"/>
      <c r="J42" s="70"/>
      <c r="K42" s="70"/>
      <c r="L42" s="70"/>
      <c r="M42" s="70"/>
      <c r="N42" s="418"/>
      <c r="O42" s="465"/>
      <c r="P42" s="465"/>
      <c r="Q42" s="465"/>
    </row>
    <row r="43" spans="1:17" ht="11.25" customHeight="1">
      <c r="A43" s="70"/>
      <c r="B43" s="70"/>
      <c r="C43" s="71"/>
      <c r="D43" s="71"/>
      <c r="E43" s="71"/>
      <c r="F43" s="71"/>
      <c r="G43" s="71"/>
      <c r="H43" s="71"/>
      <c r="I43" s="71"/>
      <c r="J43" s="70"/>
      <c r="K43" s="70"/>
      <c r="L43" s="70"/>
      <c r="M43" s="70"/>
      <c r="N43" s="418"/>
      <c r="O43" s="465"/>
      <c r="P43" s="465"/>
      <c r="Q43" s="465"/>
    </row>
    <row r="44" spans="1:17" ht="11.25" customHeight="1">
      <c r="A44" s="70"/>
      <c r="B44" s="70"/>
      <c r="C44" s="71"/>
      <c r="D44" s="71"/>
      <c r="E44" s="71"/>
      <c r="F44" s="71"/>
      <c r="G44" s="71"/>
      <c r="H44" s="71"/>
      <c r="I44" s="71"/>
      <c r="J44" s="70"/>
      <c r="K44" s="70"/>
      <c r="L44" s="70"/>
      <c r="M44" s="70"/>
      <c r="N44" s="418"/>
      <c r="O44" s="465"/>
      <c r="P44" s="465"/>
      <c r="Q44" s="465"/>
    </row>
    <row r="45" spans="1:17" ht="11.25" customHeight="1">
      <c r="A45" s="70"/>
      <c r="B45" s="70"/>
      <c r="C45" s="71"/>
      <c r="D45" s="71"/>
      <c r="E45" s="71"/>
      <c r="F45" s="71"/>
      <c r="G45" s="71"/>
      <c r="H45" s="71"/>
      <c r="I45" s="71"/>
      <c r="J45" s="70"/>
      <c r="K45" s="70"/>
      <c r="L45" s="70"/>
      <c r="M45" s="70"/>
      <c r="N45" s="418"/>
      <c r="O45" s="465"/>
      <c r="P45" s="465"/>
      <c r="Q45" s="465"/>
    </row>
    <row r="46" spans="1:17" ht="11.25" customHeight="1">
      <c r="A46" s="70"/>
      <c r="B46" s="70"/>
      <c r="C46" s="70"/>
      <c r="D46" s="70"/>
      <c r="E46" s="70"/>
      <c r="F46" s="70"/>
      <c r="G46" s="70"/>
      <c r="H46" s="70"/>
      <c r="I46" s="70"/>
      <c r="J46" s="70"/>
      <c r="K46" s="70"/>
      <c r="L46" s="70"/>
      <c r="M46" s="70"/>
      <c r="N46" s="418"/>
      <c r="O46" s="465"/>
      <c r="P46" s="465"/>
      <c r="Q46" s="465"/>
    </row>
    <row r="47" spans="1:17" ht="16.5" customHeight="1">
      <c r="A47" s="70"/>
      <c r="B47" s="892" t="str">
        <f>"Total = "&amp;TEXT(ROUND(SUM(O23:O29),2),"0 000,00")&amp;" GWh"</f>
        <v>Total = 4 279,41 GWh</v>
      </c>
      <c r="C47" s="892"/>
      <c r="D47" s="892"/>
      <c r="E47" s="892"/>
      <c r="F47" s="70"/>
      <c r="G47" s="70"/>
      <c r="H47" s="891" t="str">
        <f>"Total = "&amp;TEXT(ROUND(SUM(P23:P29),2),"0 000,00")&amp;" GWh"</f>
        <v>Total = 4 052,90 GWh</v>
      </c>
      <c r="I47" s="891"/>
      <c r="J47" s="891"/>
      <c r="K47" s="891"/>
      <c r="L47" s="70"/>
      <c r="M47" s="70"/>
      <c r="N47" s="418"/>
      <c r="O47" s="465"/>
      <c r="P47" s="465"/>
      <c r="Q47" s="465"/>
    </row>
    <row r="48" spans="1:17" ht="11.25" customHeight="1">
      <c r="H48" s="70"/>
      <c r="I48" s="70"/>
      <c r="J48" s="70"/>
      <c r="K48" s="70"/>
      <c r="L48" s="70"/>
      <c r="M48" s="70"/>
      <c r="N48" s="418"/>
      <c r="O48" s="465"/>
      <c r="P48" s="465"/>
      <c r="Q48" s="465"/>
    </row>
    <row r="49" spans="1:17" ht="11.25" customHeight="1">
      <c r="B49" s="888" t="str">
        <f>"Gráfico 1: Comparación de producción mensual de electricidad en "&amp;Q4&amp;" por tipo de recurso energético."</f>
        <v>Gráfico 1: Comparación de producción mensual de electricidad en noviembre por tipo de recurso energético.</v>
      </c>
      <c r="C49" s="888"/>
      <c r="D49" s="888"/>
      <c r="E49" s="888"/>
      <c r="F49" s="888"/>
      <c r="G49" s="888"/>
      <c r="H49" s="888"/>
      <c r="I49" s="888"/>
      <c r="J49" s="888"/>
      <c r="K49" s="888"/>
      <c r="L49" s="888"/>
      <c r="M49" s="309"/>
      <c r="N49" s="421"/>
      <c r="O49" s="465"/>
      <c r="P49" s="465"/>
      <c r="Q49" s="465"/>
    </row>
    <row r="50" spans="1:17" ht="11.25" customHeight="1">
      <c r="A50" s="70"/>
      <c r="B50" s="70"/>
      <c r="C50" s="57"/>
      <c r="D50" s="57"/>
      <c r="E50" s="70"/>
      <c r="F50" s="70"/>
      <c r="G50" s="70"/>
      <c r="H50" s="70"/>
      <c r="I50" s="70"/>
      <c r="J50" s="70"/>
      <c r="K50" s="70"/>
      <c r="L50" s="70"/>
      <c r="M50" s="70"/>
      <c r="N50" s="418"/>
      <c r="O50" s="465"/>
      <c r="P50" s="465"/>
      <c r="Q50" s="465"/>
    </row>
    <row r="51" spans="1:17" ht="11.25" customHeight="1">
      <c r="A51" s="70"/>
      <c r="B51" s="70"/>
      <c r="C51" s="70"/>
      <c r="D51" s="70"/>
      <c r="E51" s="70"/>
      <c r="F51" s="70"/>
      <c r="G51" s="70"/>
      <c r="H51" s="70"/>
      <c r="I51" s="70"/>
      <c r="J51" s="70"/>
      <c r="K51" s="70"/>
      <c r="L51" s="70"/>
      <c r="M51" s="70"/>
      <c r="N51" s="418"/>
      <c r="O51" s="465"/>
      <c r="P51" s="465"/>
      <c r="Q51" s="465"/>
    </row>
    <row r="52" spans="1:17" ht="11.25" customHeight="1">
      <c r="A52" s="70"/>
      <c r="B52" s="70"/>
      <c r="C52" s="70"/>
      <c r="D52" s="70"/>
      <c r="E52" s="70"/>
      <c r="F52" s="70"/>
      <c r="G52" s="70"/>
      <c r="H52" s="70"/>
      <c r="I52" s="70"/>
      <c r="J52" s="70"/>
      <c r="K52" s="70"/>
      <c r="L52" s="70"/>
      <c r="M52" s="70"/>
      <c r="N52" s="418"/>
      <c r="O52" s="465"/>
      <c r="P52" s="465"/>
      <c r="Q52" s="465"/>
    </row>
    <row r="53" spans="1:17" ht="11.25" customHeight="1">
      <c r="A53" s="70"/>
      <c r="B53" s="70"/>
      <c r="C53" s="70"/>
      <c r="D53" s="70"/>
      <c r="E53" s="70"/>
      <c r="F53" s="70"/>
      <c r="G53" s="70"/>
      <c r="H53" s="70"/>
      <c r="I53" s="70"/>
      <c r="J53" s="70"/>
      <c r="K53" s="70"/>
      <c r="L53" s="70"/>
      <c r="M53" s="70"/>
      <c r="N53" s="418"/>
      <c r="O53" s="465"/>
      <c r="P53" s="465"/>
      <c r="Q53" s="465"/>
    </row>
    <row r="54" spans="1:17" ht="11.25" customHeight="1">
      <c r="A54" s="11"/>
      <c r="B54" s="72"/>
      <c r="C54" s="72"/>
      <c r="D54" s="72"/>
      <c r="E54" s="72"/>
      <c r="F54" s="72"/>
      <c r="G54" s="72"/>
      <c r="H54" s="72"/>
      <c r="I54" s="72"/>
      <c r="J54" s="72"/>
      <c r="K54" s="73"/>
      <c r="L54" s="74"/>
    </row>
    <row r="55" spans="1:17" ht="11.25" customHeight="1">
      <c r="A55" s="11"/>
      <c r="B55" s="72"/>
      <c r="C55" s="72"/>
      <c r="D55" s="72"/>
      <c r="E55" s="72"/>
      <c r="F55" s="72"/>
      <c r="G55" s="72"/>
      <c r="H55" s="72"/>
      <c r="I55" s="72"/>
      <c r="J55" s="72"/>
      <c r="K55" s="73"/>
      <c r="L55" s="74"/>
    </row>
    <row r="56" spans="1:17" ht="11.25" customHeight="1">
      <c r="A56" s="75"/>
      <c r="B56" s="75"/>
      <c r="C56" s="75"/>
      <c r="D56" s="75"/>
      <c r="E56" s="75"/>
      <c r="F56" s="75"/>
      <c r="G56" s="75"/>
      <c r="H56" s="75"/>
      <c r="I56" s="75"/>
      <c r="J56" s="75"/>
      <c r="K56" s="75"/>
      <c r="L56" s="75"/>
    </row>
    <row r="57" spans="1:17" ht="11.25" customHeight="1">
      <c r="A57" s="76"/>
      <c r="B57" s="76"/>
      <c r="C57" s="76"/>
      <c r="D57" s="76"/>
      <c r="E57" s="76"/>
      <c r="F57" s="76"/>
      <c r="G57" s="76"/>
      <c r="H57" s="76"/>
      <c r="I57" s="76"/>
      <c r="J57" s="76"/>
      <c r="K57" s="76"/>
      <c r="L57" s="76"/>
    </row>
    <row r="58" spans="1:17" ht="11.25" customHeight="1">
      <c r="A58" s="76"/>
      <c r="B58" s="76"/>
      <c r="C58" s="76"/>
      <c r="D58" s="76"/>
      <c r="E58" s="76"/>
      <c r="F58" s="76"/>
      <c r="G58" s="76"/>
      <c r="H58" s="76"/>
      <c r="I58" s="76"/>
      <c r="J58" s="76"/>
      <c r="K58" s="76"/>
      <c r="L58" s="76"/>
    </row>
    <row r="59" spans="1:17" ht="11.25" customHeight="1">
      <c r="A59" s="76"/>
      <c r="B59" s="76"/>
      <c r="C59" s="76"/>
      <c r="D59" s="76"/>
      <c r="E59" s="76"/>
      <c r="F59" s="76"/>
      <c r="G59" s="76"/>
      <c r="H59" s="76"/>
      <c r="I59" s="76"/>
      <c r="J59" s="76"/>
      <c r="K59" s="76"/>
      <c r="L59" s="76"/>
    </row>
    <row r="60" spans="1:17" ht="11.25" customHeight="1">
      <c r="A60" s="76"/>
      <c r="B60" s="76"/>
      <c r="C60" s="76"/>
      <c r="D60" s="76"/>
      <c r="E60" s="76"/>
      <c r="F60" s="76"/>
      <c r="G60" s="76"/>
      <c r="H60" s="76"/>
      <c r="I60" s="76"/>
      <c r="J60" s="76"/>
      <c r="K60" s="76"/>
      <c r="L60" s="76"/>
    </row>
    <row r="61" spans="1:17" ht="12">
      <c r="A61" s="76"/>
      <c r="B61" s="76"/>
      <c r="C61" s="76"/>
      <c r="D61" s="76"/>
      <c r="E61" s="76"/>
      <c r="F61" s="76"/>
      <c r="G61" s="76"/>
      <c r="H61" s="76"/>
      <c r="I61" s="76"/>
      <c r="J61" s="76"/>
      <c r="K61" s="76"/>
      <c r="L61" s="76"/>
    </row>
    <row r="62" spans="1:17" ht="12">
      <c r="A62" s="76"/>
      <c r="B62" s="76"/>
      <c r="C62" s="76"/>
      <c r="D62" s="76"/>
      <c r="E62" s="76"/>
      <c r="F62" s="76"/>
      <c r="G62" s="76"/>
      <c r="H62" s="76"/>
      <c r="I62" s="76"/>
      <c r="J62" s="76"/>
      <c r="K62" s="76"/>
      <c r="L62" s="76"/>
    </row>
    <row r="63" spans="1:17" ht="12">
      <c r="A63" s="76"/>
      <c r="B63" s="76"/>
      <c r="C63" s="76"/>
      <c r="D63" s="76"/>
      <c r="E63" s="76"/>
      <c r="F63" s="76"/>
      <c r="G63" s="76"/>
      <c r="H63" s="76"/>
      <c r="I63" s="76"/>
      <c r="J63" s="76"/>
      <c r="K63" s="76"/>
      <c r="L63" s="76"/>
    </row>
    <row r="64" spans="1:17" ht="12">
      <c r="A64" s="76"/>
      <c r="B64" s="76"/>
      <c r="C64" s="76"/>
      <c r="D64" s="76"/>
      <c r="E64" s="76"/>
      <c r="F64" s="76"/>
      <c r="G64" s="76"/>
      <c r="H64" s="76"/>
      <c r="I64" s="76"/>
      <c r="J64" s="76"/>
      <c r="K64" s="76"/>
      <c r="L64" s="76"/>
    </row>
    <row r="65" spans="1:12" ht="12">
      <c r="A65" s="76"/>
      <c r="B65" s="76"/>
      <c r="C65" s="76"/>
      <c r="D65" s="76"/>
      <c r="E65" s="76"/>
      <c r="F65" s="76"/>
      <c r="G65" s="76"/>
      <c r="H65" s="76"/>
      <c r="I65" s="76"/>
      <c r="J65" s="76"/>
      <c r="K65" s="76"/>
      <c r="L65" s="76"/>
    </row>
    <row r="66" spans="1:12" ht="12">
      <c r="A66" s="76"/>
      <c r="B66" s="76"/>
      <c r="C66" s="76"/>
      <c r="D66" s="76"/>
      <c r="E66" s="76"/>
      <c r="F66" s="76"/>
      <c r="G66" s="76"/>
      <c r="H66" s="76"/>
      <c r="I66" s="76"/>
      <c r="J66" s="76"/>
      <c r="K66" s="76"/>
      <c r="L66" s="76"/>
    </row>
    <row r="67" spans="1:12" ht="12">
      <c r="A67" s="76"/>
      <c r="B67" s="76"/>
      <c r="C67" s="76"/>
      <c r="D67" s="76"/>
      <c r="E67" s="76"/>
      <c r="F67" s="76"/>
      <c r="G67" s="76"/>
      <c r="H67" s="76"/>
      <c r="I67" s="76"/>
      <c r="J67" s="76"/>
      <c r="K67" s="76"/>
      <c r="L67" s="76"/>
    </row>
  </sheetData>
  <mergeCells count="11">
    <mergeCell ref="A1:M1"/>
    <mergeCell ref="B49:L49"/>
    <mergeCell ref="C20:D20"/>
    <mergeCell ref="H47:K47"/>
    <mergeCell ref="B47:E47"/>
    <mergeCell ref="I20:K20"/>
    <mergeCell ref="B18:M18"/>
    <mergeCell ref="B12:M12"/>
    <mergeCell ref="B14:M14"/>
    <mergeCell ref="B16:M16"/>
    <mergeCell ref="C3:J3"/>
  </mergeCells>
  <pageMargins left="0.5803571428571429" right="0.38690476190476192" top="0.83333333333333337" bottom="0.64950980392156865" header="0.3" footer="0.3"/>
  <pageSetup orientation="portrait" r:id="rId1"/>
  <headerFooter>
    <oddHeader>&amp;R&amp;7Informe de la Operación Mensual - Noviembre 2018
INFSGI-MES-11-2018
10/12/2018
Versión: 01</oddHeader>
    <oddFooter>&amp;LCOES, 2018&amp;C1&amp;RDirección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0917-C62A-4DA6-967C-AD9CC3FC7C9B}">
  <sheetPr>
    <tabColor theme="4"/>
  </sheetPr>
  <dimension ref="A1:J139"/>
  <sheetViews>
    <sheetView showGridLines="0" view="pageBreakPreview" zoomScale="145" zoomScaleNormal="100" zoomScaleSheetLayoutView="145" zoomScalePageLayoutView="145" workbookViewId="0">
      <selection activeCell="B3" sqref="B3"/>
    </sheetView>
  </sheetViews>
  <sheetFormatPr defaultColWidth="9.33203125" defaultRowHeight="9"/>
  <cols>
    <col min="1" max="1" width="16.1640625" style="398" customWidth="1"/>
    <col min="2" max="2" width="19.6640625" style="398" customWidth="1"/>
    <col min="3" max="3" width="12.1640625" style="398" bestFit="1" customWidth="1"/>
    <col min="4" max="4" width="47.1640625" style="398" customWidth="1"/>
    <col min="5" max="5" width="11.5" style="398" customWidth="1"/>
    <col min="6" max="6" width="10.5" style="398" customWidth="1"/>
    <col min="7" max="8" width="9.33203125" style="398" customWidth="1"/>
    <col min="9" max="10" width="9.33203125" style="398"/>
    <col min="11" max="16384" width="9.33203125" style="407"/>
  </cols>
  <sheetData>
    <row r="1" spans="1:9" s="398" customFormat="1" ht="30" customHeight="1">
      <c r="A1" s="815" t="s">
        <v>280</v>
      </c>
      <c r="B1" s="816" t="s">
        <v>454</v>
      </c>
      <c r="C1" s="815" t="s">
        <v>443</v>
      </c>
      <c r="D1" s="817" t="s">
        <v>455</v>
      </c>
      <c r="E1" s="818" t="s">
        <v>456</v>
      </c>
      <c r="F1" s="818" t="s">
        <v>457</v>
      </c>
      <c r="G1" s="388"/>
      <c r="H1" s="399"/>
      <c r="I1" s="386"/>
    </row>
    <row r="2" spans="1:9" s="398" customFormat="1" ht="117.75" customHeight="1">
      <c r="A2" s="409" t="s">
        <v>625</v>
      </c>
      <c r="B2" s="409" t="s">
        <v>626</v>
      </c>
      <c r="C2" s="410">
        <v>43415.107638888891</v>
      </c>
      <c r="D2" s="545" t="s">
        <v>701</v>
      </c>
      <c r="E2" s="411">
        <v>31.01</v>
      </c>
      <c r="F2" s="411"/>
      <c r="G2" s="387"/>
      <c r="H2" s="387"/>
      <c r="I2" s="404"/>
    </row>
    <row r="3" spans="1:9" s="398" customFormat="1" ht="84.75" customHeight="1">
      <c r="A3" s="409" t="s">
        <v>702</v>
      </c>
      <c r="B3" s="409" t="s">
        <v>703</v>
      </c>
      <c r="C3" s="410">
        <v>43415.435416666667</v>
      </c>
      <c r="D3" s="545" t="s">
        <v>704</v>
      </c>
      <c r="E3" s="411">
        <v>267.62</v>
      </c>
      <c r="F3" s="411"/>
      <c r="G3" s="387"/>
      <c r="H3" s="387"/>
      <c r="I3" s="402"/>
    </row>
    <row r="4" spans="1:9" s="398" customFormat="1" ht="105" customHeight="1">
      <c r="A4" s="409" t="s">
        <v>634</v>
      </c>
      <c r="B4" s="409" t="s">
        <v>705</v>
      </c>
      <c r="C4" s="410">
        <v>43415.615972222222</v>
      </c>
      <c r="D4" s="545" t="s">
        <v>706</v>
      </c>
      <c r="E4" s="411">
        <v>60.13</v>
      </c>
      <c r="F4" s="411"/>
      <c r="G4" s="387"/>
      <c r="H4" s="387"/>
      <c r="I4" s="402"/>
    </row>
    <row r="5" spans="1:9" s="398" customFormat="1" ht="163.5" customHeight="1">
      <c r="A5" s="409" t="s">
        <v>99</v>
      </c>
      <c r="B5" s="409" t="s">
        <v>707</v>
      </c>
      <c r="C5" s="410">
        <v>43416.588888888888</v>
      </c>
      <c r="D5" s="545" t="s">
        <v>708</v>
      </c>
      <c r="E5" s="411">
        <v>15.93</v>
      </c>
      <c r="F5" s="411">
        <v>86.75</v>
      </c>
      <c r="G5" s="387"/>
      <c r="H5" s="387"/>
      <c r="I5" s="402"/>
    </row>
    <row r="6" spans="1:9" s="398" customFormat="1" ht="69.75" customHeight="1">
      <c r="A6" s="409" t="s">
        <v>458</v>
      </c>
      <c r="B6" s="409" t="s">
        <v>624</v>
      </c>
      <c r="C6" s="410">
        <v>43418.006249999999</v>
      </c>
      <c r="D6" s="545" t="s">
        <v>709</v>
      </c>
      <c r="E6" s="411">
        <v>0.65</v>
      </c>
      <c r="F6" s="411"/>
      <c r="G6" s="387"/>
      <c r="H6" s="387"/>
      <c r="I6" s="402"/>
    </row>
    <row r="7" spans="1:9" s="398" customFormat="1" ht="75" customHeight="1">
      <c r="A7" s="409" t="s">
        <v>458</v>
      </c>
      <c r="B7" s="409" t="s">
        <v>622</v>
      </c>
      <c r="C7" s="410">
        <v>43418.445138888892</v>
      </c>
      <c r="D7" s="545" t="s">
        <v>710</v>
      </c>
      <c r="E7" s="411">
        <v>4.78</v>
      </c>
      <c r="F7" s="411"/>
      <c r="G7" s="387"/>
      <c r="H7" s="389"/>
      <c r="I7" s="402"/>
    </row>
    <row r="8" spans="1:9" ht="76.5" customHeight="1">
      <c r="A8" s="409" t="s">
        <v>459</v>
      </c>
      <c r="B8" s="409" t="s">
        <v>620</v>
      </c>
      <c r="C8" s="410">
        <v>43419.091666666667</v>
      </c>
      <c r="D8" s="545" t="s">
        <v>711</v>
      </c>
      <c r="E8" s="411">
        <v>5.3</v>
      </c>
      <c r="F8" s="411"/>
    </row>
    <row r="9" spans="1:9">
      <c r="E9" s="408"/>
      <c r="F9" s="408"/>
    </row>
    <row r="10" spans="1:9">
      <c r="E10" s="408"/>
      <c r="F10" s="408"/>
    </row>
    <row r="11" spans="1:9">
      <c r="E11" s="408"/>
      <c r="F11" s="408"/>
    </row>
    <row r="12" spans="1:9">
      <c r="E12" s="408"/>
      <c r="F12" s="408"/>
    </row>
    <row r="13" spans="1:9">
      <c r="E13" s="408"/>
      <c r="F13" s="408"/>
    </row>
    <row r="14" spans="1:9">
      <c r="E14" s="408"/>
      <c r="F14" s="408"/>
    </row>
    <row r="15" spans="1:9">
      <c r="E15" s="408"/>
      <c r="F15" s="408"/>
    </row>
    <row r="16" spans="1:9">
      <c r="E16" s="408"/>
      <c r="F16" s="408"/>
    </row>
    <row r="17" spans="5:6">
      <c r="E17" s="408"/>
      <c r="F17" s="408"/>
    </row>
    <row r="18" spans="5:6">
      <c r="E18" s="408"/>
      <c r="F18" s="408"/>
    </row>
    <row r="19" spans="5:6">
      <c r="E19" s="408"/>
      <c r="F19" s="408"/>
    </row>
    <row r="20" spans="5:6">
      <c r="E20" s="408"/>
      <c r="F20" s="408"/>
    </row>
    <row r="21" spans="5:6">
      <c r="E21" s="408"/>
      <c r="F21" s="408"/>
    </row>
    <row r="22" spans="5:6">
      <c r="E22" s="408"/>
      <c r="F22" s="408"/>
    </row>
    <row r="23" spans="5:6">
      <c r="E23" s="408"/>
      <c r="F23" s="408"/>
    </row>
    <row r="24" spans="5:6">
      <c r="E24" s="408"/>
      <c r="F24" s="408"/>
    </row>
    <row r="25" spans="5:6">
      <c r="E25" s="408"/>
      <c r="F25" s="408"/>
    </row>
    <row r="26" spans="5:6">
      <c r="E26" s="408"/>
      <c r="F26" s="408"/>
    </row>
    <row r="27" spans="5:6">
      <c r="E27" s="408"/>
      <c r="F27" s="408"/>
    </row>
    <row r="28" spans="5:6">
      <c r="E28" s="408"/>
      <c r="F28" s="408"/>
    </row>
    <row r="29" spans="5:6">
      <c r="E29" s="408"/>
      <c r="F29" s="408"/>
    </row>
    <row r="30" spans="5:6">
      <c r="E30" s="408"/>
      <c r="F30" s="408"/>
    </row>
    <row r="31" spans="5:6">
      <c r="E31" s="408"/>
      <c r="F31" s="408"/>
    </row>
    <row r="32" spans="5:6">
      <c r="E32" s="408"/>
      <c r="F32" s="408"/>
    </row>
    <row r="33" spans="5:6">
      <c r="E33" s="408"/>
      <c r="F33" s="408"/>
    </row>
    <row r="34" spans="5:6">
      <c r="E34" s="408"/>
      <c r="F34" s="408"/>
    </row>
    <row r="35" spans="5:6">
      <c r="E35" s="408"/>
      <c r="F35" s="408"/>
    </row>
    <row r="36" spans="5:6">
      <c r="E36" s="408"/>
      <c r="F36" s="408"/>
    </row>
    <row r="37" spans="5:6">
      <c r="E37" s="408"/>
      <c r="F37" s="408"/>
    </row>
    <row r="38" spans="5:6">
      <c r="E38" s="408"/>
      <c r="F38" s="408"/>
    </row>
    <row r="39" spans="5:6">
      <c r="E39" s="408"/>
      <c r="F39" s="408"/>
    </row>
    <row r="40" spans="5:6">
      <c r="E40" s="408"/>
      <c r="F40" s="408"/>
    </row>
    <row r="41" spans="5:6">
      <c r="E41" s="408"/>
      <c r="F41" s="408"/>
    </row>
    <row r="42" spans="5:6">
      <c r="E42" s="408"/>
      <c r="F42" s="408"/>
    </row>
    <row r="43" spans="5:6">
      <c r="E43" s="408"/>
      <c r="F43" s="408"/>
    </row>
    <row r="44" spans="5:6">
      <c r="E44" s="408"/>
      <c r="F44" s="408"/>
    </row>
    <row r="45" spans="5:6">
      <c r="E45" s="408"/>
      <c r="F45" s="408"/>
    </row>
    <row r="46" spans="5:6">
      <c r="E46" s="408"/>
      <c r="F46" s="408"/>
    </row>
    <row r="47" spans="5:6">
      <c r="E47" s="408"/>
      <c r="F47" s="408"/>
    </row>
    <row r="48" spans="5:6">
      <c r="E48" s="408"/>
      <c r="F48" s="408"/>
    </row>
    <row r="49" spans="5:6">
      <c r="E49" s="408"/>
      <c r="F49" s="408"/>
    </row>
    <row r="50" spans="5:6">
      <c r="E50" s="408"/>
      <c r="F50" s="408"/>
    </row>
    <row r="51" spans="5:6">
      <c r="E51" s="408"/>
      <c r="F51" s="408"/>
    </row>
    <row r="52" spans="5:6">
      <c r="E52" s="408"/>
      <c r="F52" s="408"/>
    </row>
    <row r="53" spans="5:6">
      <c r="E53" s="408"/>
      <c r="F53" s="408"/>
    </row>
    <row r="54" spans="5:6">
      <c r="E54" s="408"/>
      <c r="F54" s="408"/>
    </row>
    <row r="55" spans="5:6">
      <c r="E55" s="408"/>
      <c r="F55" s="408"/>
    </row>
    <row r="56" spans="5:6">
      <c r="E56" s="408"/>
      <c r="F56" s="408"/>
    </row>
    <row r="57" spans="5:6">
      <c r="E57" s="408"/>
      <c r="F57" s="408"/>
    </row>
    <row r="58" spans="5:6">
      <c r="E58" s="408"/>
      <c r="F58" s="408"/>
    </row>
    <row r="59" spans="5:6">
      <c r="E59" s="408"/>
      <c r="F59" s="408"/>
    </row>
    <row r="60" spans="5:6">
      <c r="E60" s="408"/>
      <c r="F60" s="408"/>
    </row>
    <row r="61" spans="5:6">
      <c r="E61" s="408"/>
      <c r="F61" s="408"/>
    </row>
    <row r="62" spans="5:6">
      <c r="E62" s="408"/>
      <c r="F62" s="408"/>
    </row>
    <row r="63" spans="5:6">
      <c r="E63" s="408"/>
      <c r="F63" s="408"/>
    </row>
    <row r="64" spans="5:6">
      <c r="E64" s="408"/>
      <c r="F64" s="408"/>
    </row>
    <row r="65" spans="5:6">
      <c r="E65" s="408"/>
      <c r="F65" s="408"/>
    </row>
    <row r="66" spans="5:6">
      <c r="E66" s="408"/>
      <c r="F66" s="408"/>
    </row>
    <row r="67" spans="5:6">
      <c r="E67" s="408"/>
      <c r="F67" s="408"/>
    </row>
    <row r="68" spans="5:6">
      <c r="E68" s="408"/>
      <c r="F68" s="408"/>
    </row>
    <row r="69" spans="5:6">
      <c r="E69" s="408"/>
      <c r="F69" s="408"/>
    </row>
    <row r="70" spans="5:6">
      <c r="E70" s="408"/>
      <c r="F70" s="408"/>
    </row>
    <row r="71" spans="5:6">
      <c r="E71" s="408"/>
      <c r="F71" s="408"/>
    </row>
    <row r="72" spans="5:6">
      <c r="E72" s="408"/>
      <c r="F72" s="408"/>
    </row>
    <row r="73" spans="5:6">
      <c r="E73" s="408"/>
      <c r="F73" s="408"/>
    </row>
    <row r="74" spans="5:6">
      <c r="E74" s="408"/>
      <c r="F74" s="408"/>
    </row>
    <row r="75" spans="5:6">
      <c r="E75" s="408"/>
      <c r="F75" s="408"/>
    </row>
    <row r="76" spans="5:6">
      <c r="E76" s="408"/>
      <c r="F76" s="408"/>
    </row>
    <row r="77" spans="5:6">
      <c r="E77" s="408"/>
      <c r="F77" s="408"/>
    </row>
    <row r="78" spans="5:6">
      <c r="E78" s="408"/>
      <c r="F78" s="408"/>
    </row>
    <row r="79" spans="5:6">
      <c r="E79" s="408"/>
      <c r="F79" s="408"/>
    </row>
    <row r="80" spans="5:6">
      <c r="E80" s="408"/>
      <c r="F80" s="408"/>
    </row>
    <row r="81" spans="5:6">
      <c r="E81" s="408"/>
      <c r="F81" s="408"/>
    </row>
    <row r="82" spans="5:6">
      <c r="E82" s="408"/>
      <c r="F82" s="408"/>
    </row>
    <row r="83" spans="5:6">
      <c r="E83" s="408"/>
      <c r="F83" s="408"/>
    </row>
    <row r="84" spans="5:6">
      <c r="E84" s="408"/>
      <c r="F84" s="408"/>
    </row>
    <row r="85" spans="5:6">
      <c r="E85" s="408"/>
      <c r="F85" s="408"/>
    </row>
    <row r="86" spans="5:6">
      <c r="E86" s="408"/>
      <c r="F86" s="408"/>
    </row>
    <row r="87" spans="5:6">
      <c r="E87" s="408"/>
      <c r="F87" s="408"/>
    </row>
    <row r="88" spans="5:6">
      <c r="E88" s="408"/>
      <c r="F88" s="408"/>
    </row>
    <row r="89" spans="5:6">
      <c r="E89" s="408"/>
      <c r="F89" s="408"/>
    </row>
    <row r="90" spans="5:6">
      <c r="E90" s="408"/>
      <c r="F90" s="408"/>
    </row>
    <row r="91" spans="5:6">
      <c r="E91" s="408"/>
      <c r="F91" s="408"/>
    </row>
    <row r="92" spans="5:6">
      <c r="E92" s="408"/>
      <c r="F92" s="408"/>
    </row>
    <row r="93" spans="5:6">
      <c r="E93" s="408"/>
      <c r="F93" s="408"/>
    </row>
    <row r="94" spans="5:6">
      <c r="E94" s="408"/>
      <c r="F94" s="408"/>
    </row>
    <row r="95" spans="5:6">
      <c r="E95" s="408"/>
      <c r="F95" s="408"/>
    </row>
    <row r="96" spans="5:6">
      <c r="E96" s="408"/>
      <c r="F96" s="408"/>
    </row>
    <row r="97" spans="5:6">
      <c r="E97" s="408"/>
      <c r="F97" s="408"/>
    </row>
    <row r="98" spans="5:6">
      <c r="E98" s="408"/>
      <c r="F98" s="408"/>
    </row>
    <row r="99" spans="5:6">
      <c r="E99" s="408"/>
      <c r="F99" s="408"/>
    </row>
    <row r="100" spans="5:6">
      <c r="E100" s="408"/>
      <c r="F100" s="408"/>
    </row>
    <row r="101" spans="5:6">
      <c r="E101" s="408"/>
      <c r="F101" s="408"/>
    </row>
    <row r="102" spans="5:6">
      <c r="E102" s="408"/>
      <c r="F102" s="408"/>
    </row>
    <row r="103" spans="5:6">
      <c r="E103" s="408"/>
      <c r="F103" s="408"/>
    </row>
    <row r="104" spans="5:6">
      <c r="E104" s="408"/>
      <c r="F104" s="408"/>
    </row>
    <row r="105" spans="5:6">
      <c r="E105" s="408"/>
      <c r="F105" s="408"/>
    </row>
    <row r="106" spans="5:6">
      <c r="E106" s="408"/>
      <c r="F106" s="408"/>
    </row>
    <row r="107" spans="5:6">
      <c r="E107" s="408"/>
      <c r="F107" s="408"/>
    </row>
    <row r="108" spans="5:6">
      <c r="E108" s="408"/>
      <c r="F108" s="408"/>
    </row>
    <row r="109" spans="5:6">
      <c r="E109" s="408"/>
      <c r="F109" s="408"/>
    </row>
    <row r="110" spans="5:6">
      <c r="E110" s="408"/>
      <c r="F110" s="408"/>
    </row>
    <row r="111" spans="5:6">
      <c r="E111" s="408"/>
      <c r="F111" s="408"/>
    </row>
    <row r="112" spans="5:6">
      <c r="E112" s="408"/>
      <c r="F112" s="408"/>
    </row>
    <row r="113" spans="5:6">
      <c r="E113" s="408"/>
      <c r="F113" s="408"/>
    </row>
    <row r="114" spans="5:6">
      <c r="E114" s="408"/>
      <c r="F114" s="408"/>
    </row>
    <row r="115" spans="5:6">
      <c r="E115" s="408"/>
      <c r="F115" s="408"/>
    </row>
    <row r="116" spans="5:6">
      <c r="E116" s="408"/>
      <c r="F116" s="408"/>
    </row>
    <row r="117" spans="5:6">
      <c r="E117" s="408"/>
      <c r="F117" s="408"/>
    </row>
    <row r="118" spans="5:6">
      <c r="E118" s="408"/>
      <c r="F118" s="408"/>
    </row>
    <row r="119" spans="5:6">
      <c r="E119" s="408"/>
      <c r="F119" s="408"/>
    </row>
    <row r="120" spans="5:6">
      <c r="E120" s="408"/>
      <c r="F120" s="408"/>
    </row>
    <row r="121" spans="5:6">
      <c r="E121" s="408"/>
      <c r="F121" s="408"/>
    </row>
    <row r="122" spans="5:6">
      <c r="E122" s="408"/>
      <c r="F122" s="408"/>
    </row>
    <row r="123" spans="5:6">
      <c r="E123" s="408"/>
      <c r="F123" s="408"/>
    </row>
    <row r="124" spans="5:6">
      <c r="E124" s="408"/>
      <c r="F124" s="408"/>
    </row>
    <row r="125" spans="5:6">
      <c r="E125" s="408"/>
      <c r="F125" s="408"/>
    </row>
    <row r="126" spans="5:6">
      <c r="E126" s="408"/>
      <c r="F126" s="408"/>
    </row>
    <row r="127" spans="5:6">
      <c r="E127" s="408"/>
      <c r="F127" s="408"/>
    </row>
    <row r="128" spans="5:6">
      <c r="E128" s="408"/>
      <c r="F128" s="408"/>
    </row>
    <row r="129" spans="5:6">
      <c r="E129" s="408"/>
      <c r="F129" s="408"/>
    </row>
    <row r="130" spans="5:6">
      <c r="E130" s="408"/>
      <c r="F130" s="408"/>
    </row>
    <row r="131" spans="5:6">
      <c r="E131" s="408"/>
      <c r="F131" s="408"/>
    </row>
    <row r="132" spans="5:6">
      <c r="E132" s="408"/>
      <c r="F132" s="408"/>
    </row>
    <row r="133" spans="5:6">
      <c r="E133" s="408"/>
      <c r="F133" s="408"/>
    </row>
    <row r="134" spans="5:6">
      <c r="E134" s="408"/>
      <c r="F134" s="408"/>
    </row>
    <row r="135" spans="5:6">
      <c r="E135" s="408"/>
      <c r="F135" s="408"/>
    </row>
    <row r="136" spans="5:6">
      <c r="E136" s="408"/>
      <c r="F136" s="408"/>
    </row>
    <row r="137" spans="5:6">
      <c r="E137" s="408"/>
      <c r="F137" s="408"/>
    </row>
    <row r="138" spans="5:6">
      <c r="E138" s="408"/>
      <c r="F138" s="408"/>
    </row>
    <row r="139" spans="5:6">
      <c r="E139" s="408"/>
      <c r="F139" s="408"/>
    </row>
  </sheetData>
  <pageMargins left="0.7" right="0.51432291666666663" top="0.86956521739130432" bottom="0.61458333333333337" header="0.3" footer="0.3"/>
  <pageSetup orientation="portrait" r:id="rId1"/>
  <headerFooter>
    <oddHeader>&amp;R&amp;7Informe de la Operación Mensual - Noviembre 2018
INFSGI-MES-11-2018
10/12/2018
Versión: 01</oddHeader>
    <oddFooter>&amp;L&amp;7COES, 2018&amp;C28&amp;R&amp;7Dirección Ejecutiva
Sub Dirección de Gestión de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10DEA-92F4-4DE2-8E70-52B58FC201E2}">
  <sheetPr>
    <tabColor theme="4"/>
  </sheetPr>
  <dimension ref="A1:J149"/>
  <sheetViews>
    <sheetView showGridLines="0" view="pageBreakPreview" zoomScale="145" zoomScaleNormal="100" zoomScaleSheetLayoutView="145" zoomScalePageLayoutView="145" workbookViewId="0">
      <selection activeCell="A2" sqref="A2"/>
    </sheetView>
  </sheetViews>
  <sheetFormatPr defaultColWidth="9.33203125" defaultRowHeight="9"/>
  <cols>
    <col min="1" max="1" width="16.1640625" style="398" customWidth="1"/>
    <col min="2" max="2" width="19.6640625" style="398" customWidth="1"/>
    <col min="3" max="3" width="12.1640625" style="398" bestFit="1" customWidth="1"/>
    <col min="4" max="4" width="47.1640625" style="398" customWidth="1"/>
    <col min="5" max="5" width="11.5" style="398" customWidth="1"/>
    <col min="6" max="6" width="10.5" style="398" customWidth="1"/>
    <col min="7" max="8" width="9.33203125" style="398" customWidth="1"/>
    <col min="9" max="10" width="9.33203125" style="398"/>
    <col min="11" max="16384" width="9.33203125" style="407"/>
  </cols>
  <sheetData>
    <row r="1" spans="1:9" s="398" customFormat="1" ht="30" customHeight="1">
      <c r="A1" s="815" t="s">
        <v>280</v>
      </c>
      <c r="B1" s="816" t="s">
        <v>454</v>
      </c>
      <c r="C1" s="815" t="s">
        <v>443</v>
      </c>
      <c r="D1" s="817" t="s">
        <v>455</v>
      </c>
      <c r="E1" s="818" t="s">
        <v>456</v>
      </c>
      <c r="F1" s="818" t="s">
        <v>457</v>
      </c>
      <c r="G1" s="388"/>
      <c r="H1" s="399"/>
      <c r="I1" s="386"/>
    </row>
    <row r="2" spans="1:9" s="398" customFormat="1" ht="73.5" customHeight="1">
      <c r="A2" s="409" t="s">
        <v>458</v>
      </c>
      <c r="B2" s="409" t="s">
        <v>622</v>
      </c>
      <c r="C2" s="410">
        <v>43419.533333333333</v>
      </c>
      <c r="D2" s="545" t="s">
        <v>712</v>
      </c>
      <c r="E2" s="411">
        <v>9.74</v>
      </c>
      <c r="F2" s="411"/>
      <c r="G2" s="387"/>
      <c r="H2" s="389"/>
      <c r="I2" s="402"/>
    </row>
    <row r="3" spans="1:9" s="398" customFormat="1" ht="69.75" customHeight="1">
      <c r="A3" s="409" t="s">
        <v>631</v>
      </c>
      <c r="B3" s="409" t="s">
        <v>691</v>
      </c>
      <c r="C3" s="410">
        <v>43419.65625</v>
      </c>
      <c r="D3" s="545" t="s">
        <v>713</v>
      </c>
      <c r="E3" s="411"/>
      <c r="F3" s="411">
        <v>13.92</v>
      </c>
      <c r="G3" s="387"/>
      <c r="H3" s="389"/>
      <c r="I3" s="402"/>
    </row>
    <row r="4" spans="1:9" s="398" customFormat="1" ht="70.5" customHeight="1">
      <c r="A4" s="409" t="s">
        <v>458</v>
      </c>
      <c r="B4" s="409" t="s">
        <v>622</v>
      </c>
      <c r="C4" s="410">
        <v>43420.499305555553</v>
      </c>
      <c r="D4" s="545" t="s">
        <v>714</v>
      </c>
      <c r="E4" s="411">
        <v>9.66</v>
      </c>
      <c r="F4" s="411"/>
      <c r="G4" s="387"/>
      <c r="H4" s="389"/>
      <c r="I4" s="402"/>
    </row>
    <row r="5" spans="1:9" s="398" customFormat="1" ht="72" customHeight="1">
      <c r="A5" s="409" t="s">
        <v>99</v>
      </c>
      <c r="B5" s="409" t="s">
        <v>715</v>
      </c>
      <c r="C5" s="410">
        <v>43420.729861111111</v>
      </c>
      <c r="D5" s="545" t="s">
        <v>716</v>
      </c>
      <c r="E5" s="411"/>
      <c r="F5" s="411">
        <v>1.29</v>
      </c>
      <c r="G5" s="387"/>
      <c r="H5" s="389"/>
      <c r="I5" s="402"/>
    </row>
    <row r="6" spans="1:9" s="398" customFormat="1" ht="62.25" customHeight="1">
      <c r="A6" s="409" t="s">
        <v>717</v>
      </c>
      <c r="B6" s="409" t="s">
        <v>718</v>
      </c>
      <c r="C6" s="410">
        <v>43421.684027777781</v>
      </c>
      <c r="D6" s="545" t="s">
        <v>719</v>
      </c>
      <c r="E6" s="411"/>
      <c r="F6" s="411">
        <v>53.8</v>
      </c>
      <c r="G6" s="387"/>
      <c r="H6" s="389"/>
      <c r="I6" s="405"/>
    </row>
    <row r="7" spans="1:9" s="398" customFormat="1" ht="70.5" customHeight="1">
      <c r="A7" s="409" t="s">
        <v>460</v>
      </c>
      <c r="B7" s="409" t="s">
        <v>720</v>
      </c>
      <c r="C7" s="410">
        <v>43422.390972222223</v>
      </c>
      <c r="D7" s="545" t="s">
        <v>721</v>
      </c>
      <c r="E7" s="411">
        <v>11.9</v>
      </c>
      <c r="F7" s="411"/>
      <c r="G7" s="387"/>
      <c r="H7" s="389"/>
      <c r="I7" s="402"/>
    </row>
    <row r="8" spans="1:9" ht="103.5" customHeight="1">
      <c r="A8" s="409" t="s">
        <v>460</v>
      </c>
      <c r="B8" s="409" t="s">
        <v>722</v>
      </c>
      <c r="C8" s="410">
        <v>43422.487500000003</v>
      </c>
      <c r="D8" s="545" t="s">
        <v>723</v>
      </c>
      <c r="E8" s="411">
        <v>5.3</v>
      </c>
      <c r="F8" s="411"/>
    </row>
    <row r="9" spans="1:9" ht="63" customHeight="1">
      <c r="A9" s="409" t="s">
        <v>458</v>
      </c>
      <c r="B9" s="409" t="s">
        <v>622</v>
      </c>
      <c r="C9" s="410">
        <v>43422.556944444441</v>
      </c>
      <c r="D9" s="545" t="s">
        <v>724</v>
      </c>
      <c r="E9" s="411">
        <v>5.77</v>
      </c>
      <c r="F9" s="411"/>
    </row>
    <row r="10" spans="1:9" ht="56.25" customHeight="1">
      <c r="A10" s="409" t="s">
        <v>617</v>
      </c>
      <c r="B10" s="409" t="s">
        <v>618</v>
      </c>
      <c r="C10" s="410">
        <v>43423.529166666667</v>
      </c>
      <c r="D10" s="545" t="s">
        <v>725</v>
      </c>
      <c r="E10" s="411">
        <v>7.66</v>
      </c>
      <c r="F10" s="411"/>
    </row>
    <row r="11" spans="1:9" ht="78.75" customHeight="1">
      <c r="A11" s="409" t="s">
        <v>460</v>
      </c>
      <c r="B11" s="409" t="s">
        <v>726</v>
      </c>
      <c r="C11" s="410">
        <v>43423.740277777775</v>
      </c>
      <c r="D11" s="545" t="s">
        <v>727</v>
      </c>
      <c r="E11" s="411">
        <v>73.430000000000007</v>
      </c>
      <c r="F11" s="411"/>
    </row>
    <row r="12" spans="1:9" ht="13.5" customHeight="1">
      <c r="A12" s="406"/>
      <c r="B12" s="406"/>
      <c r="C12" s="406"/>
      <c r="D12" s="406"/>
      <c r="E12" s="405"/>
      <c r="F12" s="405"/>
    </row>
    <row r="13" spans="1:9" ht="13.5" customHeight="1">
      <c r="A13" s="406"/>
      <c r="B13" s="406"/>
      <c r="C13" s="406"/>
      <c r="D13" s="406"/>
      <c r="E13" s="405"/>
      <c r="F13" s="405"/>
    </row>
    <row r="14" spans="1:9">
      <c r="A14" s="406"/>
      <c r="B14" s="406"/>
      <c r="C14" s="406"/>
      <c r="D14" s="406"/>
      <c r="E14" s="405"/>
      <c r="F14" s="405"/>
    </row>
    <row r="15" spans="1:9">
      <c r="A15" s="406"/>
      <c r="B15" s="406"/>
      <c r="C15" s="406"/>
      <c r="D15" s="406"/>
      <c r="E15" s="405"/>
      <c r="F15" s="405"/>
    </row>
    <row r="16" spans="1:9">
      <c r="A16" s="406"/>
      <c r="B16" s="406"/>
      <c r="C16" s="406"/>
      <c r="D16" s="406"/>
      <c r="E16" s="405"/>
      <c r="F16" s="405"/>
    </row>
    <row r="17" spans="1:6">
      <c r="A17" s="406"/>
      <c r="B17" s="406"/>
      <c r="C17" s="406"/>
      <c r="D17" s="406"/>
      <c r="E17" s="405"/>
      <c r="F17" s="405"/>
    </row>
    <row r="18" spans="1:6">
      <c r="A18" s="406"/>
      <c r="B18" s="406"/>
      <c r="C18" s="406"/>
      <c r="D18" s="406"/>
      <c r="E18" s="405"/>
      <c r="F18" s="405"/>
    </row>
    <row r="19" spans="1:6">
      <c r="A19" s="406"/>
      <c r="B19" s="406"/>
      <c r="C19" s="406"/>
      <c r="D19" s="406"/>
      <c r="E19" s="405"/>
      <c r="F19" s="405"/>
    </row>
    <row r="20" spans="1:6">
      <c r="E20" s="408"/>
      <c r="F20" s="408"/>
    </row>
    <row r="21" spans="1:6">
      <c r="E21" s="408"/>
      <c r="F21" s="408"/>
    </row>
    <row r="22" spans="1:6">
      <c r="E22" s="408"/>
      <c r="F22" s="408"/>
    </row>
    <row r="23" spans="1:6">
      <c r="E23" s="408"/>
      <c r="F23" s="408"/>
    </row>
    <row r="24" spans="1:6">
      <c r="E24" s="408"/>
      <c r="F24" s="408"/>
    </row>
    <row r="25" spans="1:6">
      <c r="E25" s="408"/>
      <c r="F25" s="408"/>
    </row>
    <row r="26" spans="1:6">
      <c r="E26" s="408"/>
      <c r="F26" s="408"/>
    </row>
    <row r="27" spans="1:6">
      <c r="E27" s="408"/>
      <c r="F27" s="408"/>
    </row>
    <row r="28" spans="1:6">
      <c r="E28" s="408"/>
      <c r="F28" s="408"/>
    </row>
    <row r="29" spans="1:6">
      <c r="E29" s="408"/>
      <c r="F29" s="408"/>
    </row>
    <row r="30" spans="1:6">
      <c r="E30" s="408"/>
      <c r="F30" s="408"/>
    </row>
    <row r="31" spans="1:6">
      <c r="E31" s="408"/>
      <c r="F31" s="408"/>
    </row>
    <row r="32" spans="1:6">
      <c r="E32" s="408"/>
      <c r="F32" s="408"/>
    </row>
    <row r="33" spans="5:6">
      <c r="E33" s="408"/>
      <c r="F33" s="408"/>
    </row>
    <row r="34" spans="5:6">
      <c r="E34" s="408"/>
      <c r="F34" s="408"/>
    </row>
    <row r="35" spans="5:6">
      <c r="E35" s="408"/>
      <c r="F35" s="408"/>
    </row>
    <row r="36" spans="5:6">
      <c r="E36" s="408"/>
      <c r="F36" s="408"/>
    </row>
    <row r="37" spans="5:6">
      <c r="E37" s="408"/>
      <c r="F37" s="408"/>
    </row>
    <row r="38" spans="5:6">
      <c r="E38" s="408"/>
      <c r="F38" s="408"/>
    </row>
    <row r="39" spans="5:6">
      <c r="E39" s="408"/>
      <c r="F39" s="408"/>
    </row>
    <row r="40" spans="5:6">
      <c r="E40" s="408"/>
      <c r="F40" s="408"/>
    </row>
    <row r="41" spans="5:6">
      <c r="E41" s="408"/>
      <c r="F41" s="408"/>
    </row>
    <row r="42" spans="5:6">
      <c r="E42" s="408"/>
      <c r="F42" s="408"/>
    </row>
    <row r="43" spans="5:6">
      <c r="E43" s="408"/>
      <c r="F43" s="408"/>
    </row>
    <row r="44" spans="5:6">
      <c r="E44" s="408"/>
      <c r="F44" s="408"/>
    </row>
    <row r="45" spans="5:6">
      <c r="E45" s="408"/>
      <c r="F45" s="408"/>
    </row>
    <row r="46" spans="5:6">
      <c r="E46" s="408"/>
      <c r="F46" s="408"/>
    </row>
    <row r="47" spans="5:6">
      <c r="E47" s="408"/>
      <c r="F47" s="408"/>
    </row>
    <row r="48" spans="5:6">
      <c r="E48" s="408"/>
      <c r="F48" s="408"/>
    </row>
    <row r="49" spans="5:6">
      <c r="E49" s="408"/>
      <c r="F49" s="408"/>
    </row>
    <row r="50" spans="5:6">
      <c r="E50" s="408"/>
      <c r="F50" s="408"/>
    </row>
    <row r="51" spans="5:6">
      <c r="E51" s="408"/>
      <c r="F51" s="408"/>
    </row>
    <row r="52" spans="5:6">
      <c r="E52" s="408"/>
      <c r="F52" s="408"/>
    </row>
    <row r="53" spans="5:6">
      <c r="E53" s="408"/>
      <c r="F53" s="408"/>
    </row>
    <row r="54" spans="5:6">
      <c r="E54" s="408"/>
      <c r="F54" s="408"/>
    </row>
    <row r="55" spans="5:6">
      <c r="E55" s="408"/>
      <c r="F55" s="408"/>
    </row>
    <row r="56" spans="5:6">
      <c r="E56" s="408"/>
      <c r="F56" s="408"/>
    </row>
    <row r="57" spans="5:6">
      <c r="E57" s="408"/>
      <c r="F57" s="408"/>
    </row>
    <row r="58" spans="5:6">
      <c r="E58" s="408"/>
      <c r="F58" s="408"/>
    </row>
    <row r="59" spans="5:6">
      <c r="E59" s="408"/>
      <c r="F59" s="408"/>
    </row>
    <row r="60" spans="5:6">
      <c r="E60" s="408"/>
      <c r="F60" s="408"/>
    </row>
    <row r="61" spans="5:6">
      <c r="E61" s="408"/>
      <c r="F61" s="408"/>
    </row>
    <row r="62" spans="5:6">
      <c r="E62" s="408"/>
      <c r="F62" s="408"/>
    </row>
    <row r="63" spans="5:6">
      <c r="E63" s="408"/>
      <c r="F63" s="408"/>
    </row>
    <row r="64" spans="5:6">
      <c r="E64" s="408"/>
      <c r="F64" s="408"/>
    </row>
    <row r="65" spans="5:6">
      <c r="E65" s="408"/>
      <c r="F65" s="408"/>
    </row>
    <row r="66" spans="5:6">
      <c r="E66" s="408"/>
      <c r="F66" s="408"/>
    </row>
    <row r="67" spans="5:6">
      <c r="E67" s="408"/>
      <c r="F67" s="408"/>
    </row>
    <row r="68" spans="5:6">
      <c r="E68" s="408"/>
      <c r="F68" s="408"/>
    </row>
    <row r="69" spans="5:6">
      <c r="E69" s="408"/>
      <c r="F69" s="408"/>
    </row>
    <row r="70" spans="5:6">
      <c r="E70" s="408"/>
      <c r="F70" s="408"/>
    </row>
    <row r="71" spans="5:6">
      <c r="E71" s="408"/>
      <c r="F71" s="408"/>
    </row>
    <row r="72" spans="5:6">
      <c r="E72" s="408"/>
      <c r="F72" s="408"/>
    </row>
    <row r="73" spans="5:6">
      <c r="E73" s="408"/>
      <c r="F73" s="408"/>
    </row>
    <row r="74" spans="5:6">
      <c r="E74" s="408"/>
      <c r="F74" s="408"/>
    </row>
    <row r="75" spans="5:6">
      <c r="E75" s="408"/>
      <c r="F75" s="408"/>
    </row>
    <row r="76" spans="5:6">
      <c r="E76" s="408"/>
      <c r="F76" s="408"/>
    </row>
    <row r="77" spans="5:6">
      <c r="E77" s="408"/>
      <c r="F77" s="408"/>
    </row>
    <row r="78" spans="5:6">
      <c r="E78" s="408"/>
      <c r="F78" s="408"/>
    </row>
    <row r="79" spans="5:6">
      <c r="E79" s="408"/>
      <c r="F79" s="408"/>
    </row>
    <row r="80" spans="5:6">
      <c r="E80" s="408"/>
      <c r="F80" s="408"/>
    </row>
    <row r="81" spans="5:6">
      <c r="E81" s="408"/>
      <c r="F81" s="408"/>
    </row>
    <row r="82" spans="5:6">
      <c r="E82" s="408"/>
      <c r="F82" s="408"/>
    </row>
    <row r="83" spans="5:6">
      <c r="E83" s="408"/>
      <c r="F83" s="408"/>
    </row>
    <row r="84" spans="5:6">
      <c r="E84" s="408"/>
      <c r="F84" s="408"/>
    </row>
    <row r="85" spans="5:6">
      <c r="E85" s="408"/>
      <c r="F85" s="408"/>
    </row>
    <row r="86" spans="5:6">
      <c r="E86" s="408"/>
      <c r="F86" s="408"/>
    </row>
    <row r="87" spans="5:6">
      <c r="E87" s="408"/>
      <c r="F87" s="408"/>
    </row>
    <row r="88" spans="5:6">
      <c r="E88" s="408"/>
      <c r="F88" s="408"/>
    </row>
    <row r="89" spans="5:6">
      <c r="E89" s="408"/>
      <c r="F89" s="408"/>
    </row>
    <row r="90" spans="5:6">
      <c r="E90" s="408"/>
      <c r="F90" s="408"/>
    </row>
    <row r="91" spans="5:6">
      <c r="E91" s="408"/>
      <c r="F91" s="408"/>
    </row>
    <row r="92" spans="5:6">
      <c r="E92" s="408"/>
      <c r="F92" s="408"/>
    </row>
    <row r="93" spans="5:6">
      <c r="E93" s="408"/>
      <c r="F93" s="408"/>
    </row>
    <row r="94" spans="5:6">
      <c r="E94" s="408"/>
      <c r="F94" s="408"/>
    </row>
    <row r="95" spans="5:6">
      <c r="E95" s="408"/>
      <c r="F95" s="408"/>
    </row>
    <row r="96" spans="5:6">
      <c r="E96" s="408"/>
      <c r="F96" s="408"/>
    </row>
    <row r="97" spans="5:6">
      <c r="E97" s="408"/>
      <c r="F97" s="408"/>
    </row>
    <row r="98" spans="5:6">
      <c r="E98" s="408"/>
      <c r="F98" s="408"/>
    </row>
    <row r="99" spans="5:6">
      <c r="E99" s="408"/>
      <c r="F99" s="408"/>
    </row>
    <row r="100" spans="5:6">
      <c r="E100" s="408"/>
      <c r="F100" s="408"/>
    </row>
    <row r="101" spans="5:6">
      <c r="E101" s="408"/>
      <c r="F101" s="408"/>
    </row>
    <row r="102" spans="5:6">
      <c r="E102" s="408"/>
      <c r="F102" s="408"/>
    </row>
    <row r="103" spans="5:6">
      <c r="E103" s="408"/>
      <c r="F103" s="408"/>
    </row>
    <row r="104" spans="5:6">
      <c r="E104" s="408"/>
      <c r="F104" s="408"/>
    </row>
    <row r="105" spans="5:6">
      <c r="E105" s="408"/>
      <c r="F105" s="408"/>
    </row>
    <row r="106" spans="5:6">
      <c r="E106" s="408"/>
      <c r="F106" s="408"/>
    </row>
    <row r="107" spans="5:6">
      <c r="E107" s="408"/>
      <c r="F107" s="408"/>
    </row>
    <row r="108" spans="5:6">
      <c r="E108" s="408"/>
      <c r="F108" s="408"/>
    </row>
    <row r="109" spans="5:6">
      <c r="E109" s="408"/>
      <c r="F109" s="408"/>
    </row>
    <row r="110" spans="5:6">
      <c r="E110" s="408"/>
      <c r="F110" s="408"/>
    </row>
    <row r="111" spans="5:6">
      <c r="E111" s="408"/>
      <c r="F111" s="408"/>
    </row>
    <row r="112" spans="5:6">
      <c r="E112" s="408"/>
      <c r="F112" s="408"/>
    </row>
    <row r="113" spans="5:6">
      <c r="E113" s="408"/>
      <c r="F113" s="408"/>
    </row>
    <row r="114" spans="5:6">
      <c r="E114" s="408"/>
      <c r="F114" s="408"/>
    </row>
    <row r="115" spans="5:6">
      <c r="E115" s="408"/>
      <c r="F115" s="408"/>
    </row>
    <row r="116" spans="5:6">
      <c r="E116" s="408"/>
      <c r="F116" s="408"/>
    </row>
    <row r="117" spans="5:6">
      <c r="E117" s="408"/>
      <c r="F117" s="408"/>
    </row>
    <row r="118" spans="5:6">
      <c r="E118" s="408"/>
      <c r="F118" s="408"/>
    </row>
    <row r="119" spans="5:6">
      <c r="E119" s="408"/>
      <c r="F119" s="408"/>
    </row>
    <row r="120" spans="5:6">
      <c r="E120" s="408"/>
      <c r="F120" s="408"/>
    </row>
    <row r="121" spans="5:6">
      <c r="E121" s="408"/>
      <c r="F121" s="408"/>
    </row>
    <row r="122" spans="5:6">
      <c r="E122" s="408"/>
      <c r="F122" s="408"/>
    </row>
    <row r="123" spans="5:6">
      <c r="E123" s="408"/>
      <c r="F123" s="408"/>
    </row>
    <row r="124" spans="5:6">
      <c r="E124" s="408"/>
      <c r="F124" s="408"/>
    </row>
    <row r="125" spans="5:6">
      <c r="E125" s="408"/>
      <c r="F125" s="408"/>
    </row>
    <row r="126" spans="5:6">
      <c r="E126" s="408"/>
      <c r="F126" s="408"/>
    </row>
    <row r="127" spans="5:6">
      <c r="E127" s="408"/>
      <c r="F127" s="408"/>
    </row>
    <row r="128" spans="5:6">
      <c r="E128" s="408"/>
      <c r="F128" s="408"/>
    </row>
    <row r="129" spans="5:6">
      <c r="E129" s="408"/>
      <c r="F129" s="408"/>
    </row>
    <row r="130" spans="5:6">
      <c r="E130" s="408"/>
      <c r="F130" s="408"/>
    </row>
    <row r="131" spans="5:6">
      <c r="E131" s="408"/>
      <c r="F131" s="408"/>
    </row>
    <row r="132" spans="5:6">
      <c r="E132" s="408"/>
      <c r="F132" s="408"/>
    </row>
    <row r="133" spans="5:6">
      <c r="E133" s="408"/>
      <c r="F133" s="408"/>
    </row>
    <row r="134" spans="5:6">
      <c r="E134" s="408"/>
      <c r="F134" s="408"/>
    </row>
    <row r="135" spans="5:6">
      <c r="E135" s="408"/>
      <c r="F135" s="408"/>
    </row>
    <row r="136" spans="5:6">
      <c r="E136" s="408"/>
      <c r="F136" s="408"/>
    </row>
    <row r="137" spans="5:6">
      <c r="E137" s="408"/>
      <c r="F137" s="408"/>
    </row>
    <row r="138" spans="5:6">
      <c r="E138" s="408"/>
      <c r="F138" s="408"/>
    </row>
    <row r="139" spans="5:6">
      <c r="E139" s="408"/>
      <c r="F139" s="408"/>
    </row>
    <row r="140" spans="5:6">
      <c r="E140" s="408"/>
      <c r="F140" s="408"/>
    </row>
    <row r="141" spans="5:6">
      <c r="E141" s="408"/>
      <c r="F141" s="408"/>
    </row>
    <row r="142" spans="5:6">
      <c r="E142" s="408"/>
      <c r="F142" s="408"/>
    </row>
    <row r="143" spans="5:6">
      <c r="E143" s="408"/>
      <c r="F143" s="408"/>
    </row>
    <row r="144" spans="5:6">
      <c r="E144" s="408"/>
      <c r="F144" s="408"/>
    </row>
    <row r="145" spans="5:6">
      <c r="E145" s="408"/>
      <c r="F145" s="408"/>
    </row>
    <row r="146" spans="5:6">
      <c r="E146" s="408"/>
      <c r="F146" s="408"/>
    </row>
    <row r="147" spans="5:6">
      <c r="E147" s="408"/>
      <c r="F147" s="408"/>
    </row>
    <row r="148" spans="5:6">
      <c r="E148" s="408"/>
      <c r="F148" s="408"/>
    </row>
    <row r="149" spans="5:6">
      <c r="E149" s="408"/>
      <c r="F149" s="408"/>
    </row>
  </sheetData>
  <pageMargins left="0.7" right="0.51432291666666663" top="0.86956521739130432" bottom="0.61458333333333337" header="0.3" footer="0.3"/>
  <pageSetup orientation="portrait" r:id="rId1"/>
  <headerFooter>
    <oddHeader>&amp;R&amp;7Informe de la Operación Mensual - Noviembre 2018
INFSGI-MES-11-2018
10/12/2018
Versión: 01</oddHeader>
    <oddFooter>&amp;L&amp;7COES, 2018&amp;C29&amp;R&amp;7Dirección Ejecutiva
Sub Dirección de Gestión de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E7843-A189-4542-93CA-C7D6C8C67ECB}">
  <sheetPr>
    <tabColor theme="4"/>
  </sheetPr>
  <dimension ref="A1:J145"/>
  <sheetViews>
    <sheetView showGridLines="0" view="pageBreakPreview" zoomScale="145" zoomScaleNormal="100" zoomScaleSheetLayoutView="145" zoomScalePageLayoutView="145" workbookViewId="0">
      <selection activeCell="C3" sqref="C3"/>
    </sheetView>
  </sheetViews>
  <sheetFormatPr defaultColWidth="9.33203125" defaultRowHeight="9"/>
  <cols>
    <col min="1" max="1" width="16.1640625" style="398" customWidth="1"/>
    <col min="2" max="2" width="19.6640625" style="398" customWidth="1"/>
    <col min="3" max="3" width="12.5" style="398" bestFit="1" customWidth="1"/>
    <col min="4" max="4" width="47.1640625" style="398" customWidth="1"/>
    <col min="5" max="5" width="11.5" style="398" customWidth="1"/>
    <col min="6" max="6" width="10.5" style="398" customWidth="1"/>
    <col min="7" max="8" width="9.33203125" style="398" customWidth="1"/>
    <col min="9" max="10" width="9.33203125" style="398"/>
    <col min="11" max="16384" width="9.33203125" style="407"/>
  </cols>
  <sheetData>
    <row r="1" spans="1:9" s="398" customFormat="1" ht="30" customHeight="1">
      <c r="A1" s="815" t="s">
        <v>280</v>
      </c>
      <c r="B1" s="816" t="s">
        <v>454</v>
      </c>
      <c r="C1" s="815" t="s">
        <v>443</v>
      </c>
      <c r="D1" s="817" t="s">
        <v>455</v>
      </c>
      <c r="E1" s="818" t="s">
        <v>456</v>
      </c>
      <c r="F1" s="818" t="s">
        <v>457</v>
      </c>
      <c r="G1" s="388"/>
      <c r="H1" s="399"/>
      <c r="I1" s="386"/>
    </row>
    <row r="2" spans="1:9" s="398" customFormat="1" ht="66.75" customHeight="1">
      <c r="A2" s="409" t="s">
        <v>459</v>
      </c>
      <c r="B2" s="409" t="s">
        <v>633</v>
      </c>
      <c r="C2" s="410">
        <v>43424.236805555556</v>
      </c>
      <c r="D2" s="545" t="s">
        <v>728</v>
      </c>
      <c r="E2" s="411">
        <v>2.5</v>
      </c>
      <c r="F2" s="411"/>
      <c r="G2" s="387"/>
      <c r="H2" s="389"/>
      <c r="I2" s="402"/>
    </row>
    <row r="3" spans="1:9" s="398" customFormat="1" ht="74.25" customHeight="1">
      <c r="A3" s="409" t="s">
        <v>458</v>
      </c>
      <c r="B3" s="409" t="s">
        <v>624</v>
      </c>
      <c r="C3" s="410">
        <v>43424.546527777777</v>
      </c>
      <c r="D3" s="545" t="s">
        <v>729</v>
      </c>
      <c r="E3" s="411">
        <v>0.76</v>
      </c>
      <c r="F3" s="411"/>
      <c r="G3" s="387"/>
      <c r="H3" s="389"/>
      <c r="I3" s="402"/>
    </row>
    <row r="4" spans="1:9" s="398" customFormat="1" ht="70.5" customHeight="1">
      <c r="A4" s="409" t="s">
        <v>458</v>
      </c>
      <c r="B4" s="409" t="s">
        <v>622</v>
      </c>
      <c r="C4" s="410">
        <v>43424.575694444444</v>
      </c>
      <c r="D4" s="545" t="s">
        <v>730</v>
      </c>
      <c r="E4" s="411">
        <v>8.49</v>
      </c>
      <c r="F4" s="411"/>
      <c r="G4" s="387"/>
      <c r="H4" s="389"/>
      <c r="I4" s="402"/>
    </row>
    <row r="5" spans="1:9" s="398" customFormat="1" ht="66" customHeight="1">
      <c r="A5" s="409" t="s">
        <v>458</v>
      </c>
      <c r="B5" s="409" t="s">
        <v>622</v>
      </c>
      <c r="C5" s="410">
        <v>43424.647222222222</v>
      </c>
      <c r="D5" s="545" t="s">
        <v>731</v>
      </c>
      <c r="E5" s="411">
        <v>6.57</v>
      </c>
      <c r="F5" s="411"/>
      <c r="G5" s="387"/>
      <c r="H5" s="389"/>
      <c r="I5" s="406"/>
    </row>
    <row r="6" spans="1:9" s="398" customFormat="1" ht="70.5" customHeight="1">
      <c r="A6" s="409" t="s">
        <v>682</v>
      </c>
      <c r="B6" s="409" t="s">
        <v>683</v>
      </c>
      <c r="C6" s="410">
        <v>43424.720833333333</v>
      </c>
      <c r="D6" s="545" t="s">
        <v>732</v>
      </c>
      <c r="E6" s="411"/>
      <c r="F6" s="411">
        <v>111.9</v>
      </c>
      <c r="G6" s="387"/>
      <c r="H6" s="389"/>
    </row>
    <row r="7" spans="1:9" s="398" customFormat="1" ht="50.25" customHeight="1">
      <c r="A7" s="409" t="s">
        <v>460</v>
      </c>
      <c r="B7" s="409" t="s">
        <v>733</v>
      </c>
      <c r="C7" s="410">
        <v>43424.729166666664</v>
      </c>
      <c r="D7" s="545" t="s">
        <v>734</v>
      </c>
      <c r="E7" s="411"/>
      <c r="F7" s="411">
        <v>6.7</v>
      </c>
      <c r="G7" s="387"/>
      <c r="H7" s="389"/>
    </row>
    <row r="8" spans="1:9" s="398" customFormat="1" ht="100.5" customHeight="1">
      <c r="A8" s="409" t="s">
        <v>670</v>
      </c>
      <c r="B8" s="409" t="s">
        <v>616</v>
      </c>
      <c r="C8" s="410">
        <v>43425.643750000003</v>
      </c>
      <c r="D8" s="545" t="s">
        <v>735</v>
      </c>
      <c r="E8" s="411">
        <v>27.6</v>
      </c>
      <c r="F8" s="411"/>
    </row>
    <row r="9" spans="1:9" s="398" customFormat="1" ht="70.5" customHeight="1">
      <c r="A9" s="409" t="s">
        <v>458</v>
      </c>
      <c r="B9" s="409" t="s">
        <v>622</v>
      </c>
      <c r="C9" s="410">
        <v>43425.769444444442</v>
      </c>
      <c r="D9" s="545" t="s">
        <v>736</v>
      </c>
      <c r="E9" s="411">
        <v>5.07</v>
      </c>
      <c r="F9" s="411"/>
    </row>
    <row r="10" spans="1:9" s="398" customFormat="1" ht="54" customHeight="1">
      <c r="A10" s="409" t="s">
        <v>459</v>
      </c>
      <c r="B10" s="409" t="s">
        <v>737</v>
      </c>
      <c r="C10" s="410">
        <v>43426.21875</v>
      </c>
      <c r="D10" s="545" t="s">
        <v>738</v>
      </c>
      <c r="E10" s="411">
        <v>14.24</v>
      </c>
      <c r="F10" s="411"/>
    </row>
    <row r="11" spans="1:9" s="398" customFormat="1" ht="93.75" customHeight="1">
      <c r="A11" s="409" t="s">
        <v>576</v>
      </c>
      <c r="B11" s="409" t="s">
        <v>739</v>
      </c>
      <c r="C11" s="410">
        <v>43426.417361111111</v>
      </c>
      <c r="D11" s="545" t="s">
        <v>740</v>
      </c>
      <c r="E11" s="411">
        <v>15.9</v>
      </c>
      <c r="F11" s="411"/>
    </row>
    <row r="12" spans="1:9" s="398" customFormat="1">
      <c r="A12" s="597"/>
      <c r="B12" s="597"/>
      <c r="C12" s="598"/>
      <c r="D12" s="599"/>
      <c r="E12" s="600"/>
      <c r="F12" s="600"/>
    </row>
    <row r="13" spans="1:9" s="398" customFormat="1">
      <c r="E13" s="408"/>
      <c r="F13" s="408"/>
    </row>
    <row r="14" spans="1:9" s="398" customFormat="1">
      <c r="E14" s="408"/>
      <c r="F14" s="408"/>
    </row>
    <row r="15" spans="1:9" s="398" customFormat="1">
      <c r="E15" s="408"/>
      <c r="F15" s="408"/>
    </row>
    <row r="16" spans="1:9" s="398" customFormat="1">
      <c r="E16" s="408"/>
      <c r="F16" s="408"/>
    </row>
    <row r="17" spans="5:6" s="398" customFormat="1">
      <c r="E17" s="408"/>
      <c r="F17" s="408"/>
    </row>
    <row r="18" spans="5:6" s="398" customFormat="1">
      <c r="E18" s="408"/>
      <c r="F18" s="408"/>
    </row>
    <row r="19" spans="5:6" s="398" customFormat="1">
      <c r="E19" s="408"/>
      <c r="F19" s="408"/>
    </row>
    <row r="20" spans="5:6" s="398" customFormat="1">
      <c r="E20" s="408"/>
      <c r="F20" s="408"/>
    </row>
    <row r="21" spans="5:6" s="398" customFormat="1">
      <c r="E21" s="408"/>
      <c r="F21" s="408"/>
    </row>
    <row r="22" spans="5:6" s="398" customFormat="1">
      <c r="E22" s="408"/>
      <c r="F22" s="408"/>
    </row>
    <row r="23" spans="5:6" s="398" customFormat="1">
      <c r="E23" s="408"/>
      <c r="F23" s="408"/>
    </row>
    <row r="24" spans="5:6" s="398" customFormat="1">
      <c r="E24" s="408"/>
      <c r="F24" s="408"/>
    </row>
    <row r="25" spans="5:6" s="398" customFormat="1">
      <c r="E25" s="408"/>
      <c r="F25" s="408"/>
    </row>
    <row r="26" spans="5:6" s="398" customFormat="1">
      <c r="E26" s="408"/>
      <c r="F26" s="408"/>
    </row>
    <row r="27" spans="5:6" s="398" customFormat="1">
      <c r="E27" s="408"/>
      <c r="F27" s="408"/>
    </row>
    <row r="28" spans="5:6" s="398" customFormat="1">
      <c r="E28" s="408"/>
      <c r="F28" s="408"/>
    </row>
    <row r="29" spans="5:6" s="398" customFormat="1">
      <c r="E29" s="408"/>
      <c r="F29" s="408"/>
    </row>
    <row r="30" spans="5:6" s="398" customFormat="1">
      <c r="E30" s="408"/>
      <c r="F30" s="408"/>
    </row>
    <row r="31" spans="5:6" s="398" customFormat="1">
      <c r="E31" s="408"/>
      <c r="F31" s="408"/>
    </row>
    <row r="32" spans="5:6" s="398" customFormat="1">
      <c r="E32" s="408"/>
      <c r="F32" s="408"/>
    </row>
    <row r="33" spans="5:6" s="398" customFormat="1">
      <c r="E33" s="408"/>
      <c r="F33" s="408"/>
    </row>
    <row r="34" spans="5:6" s="398" customFormat="1">
      <c r="E34" s="408"/>
      <c r="F34" s="408"/>
    </row>
    <row r="35" spans="5:6" s="398" customFormat="1">
      <c r="E35" s="408"/>
      <c r="F35" s="408"/>
    </row>
    <row r="36" spans="5:6" s="398" customFormat="1">
      <c r="E36" s="408"/>
      <c r="F36" s="408"/>
    </row>
    <row r="37" spans="5:6" s="398" customFormat="1">
      <c r="E37" s="408"/>
      <c r="F37" s="408"/>
    </row>
    <row r="38" spans="5:6" s="398" customFormat="1">
      <c r="E38" s="408"/>
      <c r="F38" s="408"/>
    </row>
    <row r="39" spans="5:6" s="398" customFormat="1">
      <c r="E39" s="408"/>
      <c r="F39" s="408"/>
    </row>
    <row r="40" spans="5:6" s="398" customFormat="1">
      <c r="E40" s="408"/>
      <c r="F40" s="408"/>
    </row>
    <row r="41" spans="5:6" s="398" customFormat="1">
      <c r="E41" s="408"/>
      <c r="F41" s="408"/>
    </row>
    <row r="42" spans="5:6" s="398" customFormat="1">
      <c r="E42" s="408"/>
      <c r="F42" s="408"/>
    </row>
    <row r="43" spans="5:6" s="398" customFormat="1">
      <c r="E43" s="408"/>
      <c r="F43" s="408"/>
    </row>
    <row r="44" spans="5:6" s="398" customFormat="1">
      <c r="E44" s="408"/>
      <c r="F44" s="408"/>
    </row>
    <row r="45" spans="5:6" s="398" customFormat="1">
      <c r="E45" s="408"/>
      <c r="F45" s="408"/>
    </row>
    <row r="46" spans="5:6" s="398" customFormat="1">
      <c r="E46" s="408"/>
      <c r="F46" s="408"/>
    </row>
    <row r="47" spans="5:6" s="398" customFormat="1">
      <c r="E47" s="408"/>
      <c r="F47" s="408"/>
    </row>
    <row r="48" spans="5:6" s="398" customFormat="1">
      <c r="E48" s="408"/>
      <c r="F48" s="408"/>
    </row>
    <row r="49" spans="5:6" s="398" customFormat="1">
      <c r="E49" s="408"/>
      <c r="F49" s="408"/>
    </row>
    <row r="50" spans="5:6" s="398" customFormat="1">
      <c r="E50" s="408"/>
      <c r="F50" s="408"/>
    </row>
    <row r="51" spans="5:6" s="398" customFormat="1">
      <c r="E51" s="408"/>
      <c r="F51" s="408"/>
    </row>
    <row r="52" spans="5:6" s="398" customFormat="1">
      <c r="E52" s="408"/>
      <c r="F52" s="408"/>
    </row>
    <row r="53" spans="5:6" s="398" customFormat="1">
      <c r="E53" s="408"/>
      <c r="F53" s="408"/>
    </row>
    <row r="54" spans="5:6" s="398" customFormat="1">
      <c r="E54" s="408"/>
      <c r="F54" s="408"/>
    </row>
    <row r="55" spans="5:6" s="398" customFormat="1">
      <c r="E55" s="408"/>
      <c r="F55" s="408"/>
    </row>
    <row r="56" spans="5:6" s="398" customFormat="1">
      <c r="E56" s="408"/>
      <c r="F56" s="408"/>
    </row>
    <row r="57" spans="5:6" s="398" customFormat="1">
      <c r="E57" s="408"/>
      <c r="F57" s="408"/>
    </row>
    <row r="58" spans="5:6" s="398" customFormat="1">
      <c r="E58" s="408"/>
      <c r="F58" s="408"/>
    </row>
    <row r="59" spans="5:6" s="398" customFormat="1">
      <c r="E59" s="408"/>
      <c r="F59" s="408"/>
    </row>
    <row r="60" spans="5:6" s="398" customFormat="1">
      <c r="E60" s="408"/>
      <c r="F60" s="408"/>
    </row>
    <row r="61" spans="5:6" s="398" customFormat="1">
      <c r="E61" s="408"/>
      <c r="F61" s="408"/>
    </row>
    <row r="62" spans="5:6" s="398" customFormat="1">
      <c r="E62" s="408"/>
      <c r="F62" s="408"/>
    </row>
    <row r="63" spans="5:6" s="398" customFormat="1">
      <c r="E63" s="408"/>
      <c r="F63" s="408"/>
    </row>
    <row r="64" spans="5:6" s="398" customFormat="1">
      <c r="E64" s="408"/>
      <c r="F64" s="408"/>
    </row>
    <row r="65" spans="5:6" s="398" customFormat="1">
      <c r="E65" s="408"/>
      <c r="F65" s="408"/>
    </row>
    <row r="66" spans="5:6" s="398" customFormat="1">
      <c r="E66" s="408"/>
      <c r="F66" s="408"/>
    </row>
    <row r="67" spans="5:6" s="398" customFormat="1">
      <c r="E67" s="408"/>
      <c r="F67" s="408"/>
    </row>
    <row r="68" spans="5:6" s="398" customFormat="1">
      <c r="E68" s="408"/>
      <c r="F68" s="408"/>
    </row>
    <row r="69" spans="5:6" s="398" customFormat="1">
      <c r="E69" s="408"/>
      <c r="F69" s="408"/>
    </row>
    <row r="70" spans="5:6" s="398" customFormat="1">
      <c r="E70" s="408"/>
      <c r="F70" s="408"/>
    </row>
    <row r="71" spans="5:6" s="398" customFormat="1">
      <c r="E71" s="408"/>
      <c r="F71" s="408"/>
    </row>
    <row r="72" spans="5:6" s="398" customFormat="1">
      <c r="E72" s="408"/>
      <c r="F72" s="408"/>
    </row>
    <row r="73" spans="5:6" s="398" customFormat="1">
      <c r="E73" s="408"/>
      <c r="F73" s="408"/>
    </row>
    <row r="74" spans="5:6" s="398" customFormat="1">
      <c r="E74" s="408"/>
      <c r="F74" s="408"/>
    </row>
    <row r="75" spans="5:6" s="398" customFormat="1">
      <c r="E75" s="408"/>
      <c r="F75" s="408"/>
    </row>
    <row r="76" spans="5:6" s="398" customFormat="1">
      <c r="E76" s="408"/>
      <c r="F76" s="408"/>
    </row>
    <row r="77" spans="5:6" s="398" customFormat="1">
      <c r="E77" s="408"/>
      <c r="F77" s="408"/>
    </row>
    <row r="78" spans="5:6" s="398" customFormat="1">
      <c r="E78" s="408"/>
      <c r="F78" s="408"/>
    </row>
    <row r="79" spans="5:6" s="398" customFormat="1">
      <c r="E79" s="408"/>
      <c r="F79" s="408"/>
    </row>
    <row r="80" spans="5:6" s="398" customFormat="1">
      <c r="E80" s="408"/>
      <c r="F80" s="408"/>
    </row>
    <row r="81" spans="5:6" s="398" customFormat="1">
      <c r="E81" s="408"/>
      <c r="F81" s="408"/>
    </row>
    <row r="82" spans="5:6" s="398" customFormat="1">
      <c r="E82" s="408"/>
      <c r="F82" s="408"/>
    </row>
    <row r="83" spans="5:6" s="398" customFormat="1">
      <c r="E83" s="408"/>
      <c r="F83" s="408"/>
    </row>
    <row r="84" spans="5:6" s="398" customFormat="1">
      <c r="E84" s="408"/>
      <c r="F84" s="408"/>
    </row>
    <row r="85" spans="5:6" s="398" customFormat="1">
      <c r="E85" s="408"/>
      <c r="F85" s="408"/>
    </row>
    <row r="86" spans="5:6" s="398" customFormat="1">
      <c r="E86" s="408"/>
      <c r="F86" s="408"/>
    </row>
    <row r="87" spans="5:6" s="398" customFormat="1">
      <c r="E87" s="408"/>
      <c r="F87" s="408"/>
    </row>
    <row r="88" spans="5:6" s="398" customFormat="1">
      <c r="E88" s="408"/>
      <c r="F88" s="408"/>
    </row>
    <row r="89" spans="5:6" s="398" customFormat="1">
      <c r="E89" s="408"/>
      <c r="F89" s="408"/>
    </row>
    <row r="90" spans="5:6" s="398" customFormat="1">
      <c r="E90" s="408"/>
      <c r="F90" s="408"/>
    </row>
    <row r="91" spans="5:6" s="398" customFormat="1">
      <c r="E91" s="408"/>
      <c r="F91" s="408"/>
    </row>
    <row r="92" spans="5:6" s="398" customFormat="1">
      <c r="E92" s="408"/>
      <c r="F92" s="408"/>
    </row>
    <row r="93" spans="5:6" s="398" customFormat="1">
      <c r="E93" s="408"/>
      <c r="F93" s="408"/>
    </row>
    <row r="94" spans="5:6" s="398" customFormat="1">
      <c r="E94" s="408"/>
      <c r="F94" s="408"/>
    </row>
    <row r="95" spans="5:6" s="398" customFormat="1">
      <c r="E95" s="408"/>
      <c r="F95" s="408"/>
    </row>
    <row r="96" spans="5:6" s="398" customFormat="1">
      <c r="E96" s="408"/>
      <c r="F96" s="408"/>
    </row>
    <row r="97" spans="5:6" s="398" customFormat="1">
      <c r="E97" s="408"/>
      <c r="F97" s="408"/>
    </row>
    <row r="98" spans="5:6" s="398" customFormat="1">
      <c r="E98" s="408"/>
      <c r="F98" s="408"/>
    </row>
    <row r="99" spans="5:6" s="398" customFormat="1">
      <c r="E99" s="408"/>
      <c r="F99" s="408"/>
    </row>
    <row r="100" spans="5:6" s="398" customFormat="1">
      <c r="E100" s="408"/>
      <c r="F100" s="408"/>
    </row>
    <row r="101" spans="5:6" s="398" customFormat="1">
      <c r="E101" s="408"/>
      <c r="F101" s="408"/>
    </row>
    <row r="102" spans="5:6" s="398" customFormat="1">
      <c r="E102" s="408"/>
      <c r="F102" s="408"/>
    </row>
    <row r="103" spans="5:6" s="398" customFormat="1">
      <c r="E103" s="408"/>
      <c r="F103" s="408"/>
    </row>
    <row r="104" spans="5:6" s="398" customFormat="1">
      <c r="E104" s="408"/>
      <c r="F104" s="408"/>
    </row>
    <row r="105" spans="5:6" s="398" customFormat="1">
      <c r="E105" s="408"/>
      <c r="F105" s="408"/>
    </row>
    <row r="106" spans="5:6" s="398" customFormat="1">
      <c r="E106" s="408"/>
      <c r="F106" s="408"/>
    </row>
    <row r="107" spans="5:6" s="398" customFormat="1">
      <c r="E107" s="408"/>
      <c r="F107" s="408"/>
    </row>
    <row r="108" spans="5:6" s="398" customFormat="1">
      <c r="E108" s="408"/>
      <c r="F108" s="408"/>
    </row>
    <row r="109" spans="5:6" s="398" customFormat="1">
      <c r="E109" s="408"/>
      <c r="F109" s="408"/>
    </row>
    <row r="110" spans="5:6" s="398" customFormat="1">
      <c r="E110" s="408"/>
      <c r="F110" s="408"/>
    </row>
    <row r="111" spans="5:6" s="398" customFormat="1">
      <c r="E111" s="408"/>
      <c r="F111" s="408"/>
    </row>
    <row r="112" spans="5:6" s="398" customFormat="1">
      <c r="E112" s="408"/>
      <c r="F112" s="408"/>
    </row>
    <row r="113" spans="5:6" s="398" customFormat="1">
      <c r="E113" s="408"/>
      <c r="F113" s="408"/>
    </row>
    <row r="114" spans="5:6" s="398" customFormat="1">
      <c r="E114" s="408"/>
      <c r="F114" s="408"/>
    </row>
    <row r="115" spans="5:6" s="398" customFormat="1">
      <c r="E115" s="408"/>
      <c r="F115" s="408"/>
    </row>
    <row r="116" spans="5:6" s="398" customFormat="1">
      <c r="E116" s="408"/>
      <c r="F116" s="408"/>
    </row>
    <row r="117" spans="5:6" s="398" customFormat="1">
      <c r="E117" s="408"/>
      <c r="F117" s="408"/>
    </row>
    <row r="118" spans="5:6" s="398" customFormat="1">
      <c r="E118" s="408"/>
      <c r="F118" s="408"/>
    </row>
    <row r="119" spans="5:6" s="398" customFormat="1">
      <c r="E119" s="408"/>
      <c r="F119" s="408"/>
    </row>
    <row r="120" spans="5:6" s="398" customFormat="1">
      <c r="E120" s="408"/>
      <c r="F120" s="408"/>
    </row>
    <row r="121" spans="5:6" s="398" customFormat="1">
      <c r="E121" s="408"/>
      <c r="F121" s="408"/>
    </row>
    <row r="122" spans="5:6" s="398" customFormat="1">
      <c r="E122" s="408"/>
      <c r="F122" s="408"/>
    </row>
    <row r="123" spans="5:6" s="398" customFormat="1">
      <c r="E123" s="408"/>
      <c r="F123" s="408"/>
    </row>
    <row r="124" spans="5:6" s="398" customFormat="1">
      <c r="E124" s="408"/>
      <c r="F124" s="408"/>
    </row>
    <row r="125" spans="5:6" s="398" customFormat="1">
      <c r="E125" s="408"/>
      <c r="F125" s="408"/>
    </row>
    <row r="126" spans="5:6" s="398" customFormat="1">
      <c r="E126" s="408"/>
      <c r="F126" s="408"/>
    </row>
    <row r="127" spans="5:6" s="398" customFormat="1">
      <c r="E127" s="408"/>
      <c r="F127" s="408"/>
    </row>
    <row r="128" spans="5:6" s="398" customFormat="1">
      <c r="E128" s="408"/>
      <c r="F128" s="408"/>
    </row>
    <row r="129" spans="5:6" s="398" customFormat="1">
      <c r="E129" s="408"/>
      <c r="F129" s="408"/>
    </row>
    <row r="130" spans="5:6" s="398" customFormat="1">
      <c r="E130" s="408"/>
      <c r="F130" s="408"/>
    </row>
    <row r="131" spans="5:6" s="398" customFormat="1">
      <c r="E131" s="408"/>
      <c r="F131" s="408"/>
    </row>
    <row r="132" spans="5:6" s="398" customFormat="1">
      <c r="E132" s="408"/>
      <c r="F132" s="408"/>
    </row>
    <row r="133" spans="5:6" s="398" customFormat="1">
      <c r="E133" s="408"/>
      <c r="F133" s="408"/>
    </row>
    <row r="134" spans="5:6" s="398" customFormat="1">
      <c r="E134" s="408"/>
      <c r="F134" s="408"/>
    </row>
    <row r="135" spans="5:6" s="398" customFormat="1">
      <c r="E135" s="408"/>
      <c r="F135" s="408"/>
    </row>
    <row r="136" spans="5:6" s="398" customFormat="1">
      <c r="E136" s="408"/>
      <c r="F136" s="408"/>
    </row>
    <row r="137" spans="5:6" s="398" customFormat="1">
      <c r="E137" s="408"/>
      <c r="F137" s="408"/>
    </row>
    <row r="138" spans="5:6" s="398" customFormat="1">
      <c r="E138" s="408"/>
      <c r="F138" s="408"/>
    </row>
    <row r="139" spans="5:6" s="398" customFormat="1">
      <c r="E139" s="408"/>
      <c r="F139" s="408"/>
    </row>
    <row r="140" spans="5:6" s="398" customFormat="1">
      <c r="E140" s="408"/>
      <c r="F140" s="408"/>
    </row>
    <row r="141" spans="5:6" s="398" customFormat="1">
      <c r="E141" s="408"/>
      <c r="F141" s="408"/>
    </row>
    <row r="142" spans="5:6" s="398" customFormat="1">
      <c r="E142" s="408"/>
      <c r="F142" s="408"/>
    </row>
    <row r="143" spans="5:6" s="398" customFormat="1">
      <c r="E143" s="408"/>
      <c r="F143" s="408"/>
    </row>
    <row r="144" spans="5:6" s="398" customFormat="1">
      <c r="E144" s="408"/>
      <c r="F144" s="408"/>
    </row>
    <row r="145" spans="5:6" s="398" customFormat="1">
      <c r="E145" s="408"/>
      <c r="F145" s="408"/>
    </row>
  </sheetData>
  <pageMargins left="0.7" right="0.51432291666666663" top="0.86956521739130432" bottom="0.61458333333333337" header="0.3" footer="0.3"/>
  <pageSetup orientation="portrait" r:id="rId1"/>
  <headerFooter>
    <oddHeader>&amp;R&amp;7Informe de la Operación Mensual - Noviembre 2018
INFSGI-MES-11-2018
10/12/2018
Versión: 01</oddHeader>
    <oddFooter>&amp;L&amp;7COES SINAC, 2018
&amp;C30&amp;R&amp;7Dirección Ejecutiva
Sub Dirección de Gestión de Información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4D7C7-3912-4BF5-8840-22D7E1433002}">
  <sheetPr>
    <tabColor theme="4"/>
  </sheetPr>
  <dimension ref="A1:J154"/>
  <sheetViews>
    <sheetView showGridLines="0" view="pageBreakPreview" zoomScale="145" zoomScaleNormal="100" zoomScaleSheetLayoutView="145" zoomScalePageLayoutView="145" workbookViewId="0">
      <selection activeCell="B2" sqref="B2"/>
    </sheetView>
  </sheetViews>
  <sheetFormatPr defaultColWidth="9.33203125" defaultRowHeight="9"/>
  <cols>
    <col min="1" max="1" width="16.1640625" style="398" customWidth="1"/>
    <col min="2" max="2" width="19.6640625" style="398" customWidth="1"/>
    <col min="3" max="3" width="12.5" style="398" bestFit="1" customWidth="1"/>
    <col min="4" max="4" width="47.1640625" style="398" customWidth="1"/>
    <col min="5" max="5" width="11.5" style="398" customWidth="1"/>
    <col min="6" max="6" width="10.5" style="398" customWidth="1"/>
    <col min="7" max="8" width="9.33203125" style="398" customWidth="1"/>
    <col min="9" max="10" width="9.33203125" style="398"/>
    <col min="11" max="16384" width="9.33203125" style="407"/>
  </cols>
  <sheetData>
    <row r="1" spans="1:9" s="398" customFormat="1" ht="30" customHeight="1">
      <c r="A1" s="815" t="s">
        <v>280</v>
      </c>
      <c r="B1" s="816" t="s">
        <v>454</v>
      </c>
      <c r="C1" s="815" t="s">
        <v>443</v>
      </c>
      <c r="D1" s="817" t="s">
        <v>455</v>
      </c>
      <c r="E1" s="818" t="s">
        <v>456</v>
      </c>
      <c r="F1" s="818" t="s">
        <v>457</v>
      </c>
      <c r="G1" s="388"/>
      <c r="H1" s="399"/>
      <c r="I1" s="386"/>
    </row>
    <row r="2" spans="1:9" s="398" customFormat="1" ht="75" customHeight="1">
      <c r="A2" s="409" t="s">
        <v>576</v>
      </c>
      <c r="B2" s="409" t="s">
        <v>739</v>
      </c>
      <c r="C2" s="410">
        <v>43426.434027777781</v>
      </c>
      <c r="D2" s="545" t="s">
        <v>741</v>
      </c>
      <c r="E2" s="411">
        <v>10.54</v>
      </c>
      <c r="F2" s="411"/>
      <c r="G2" s="387"/>
      <c r="H2" s="389"/>
    </row>
    <row r="3" spans="1:9" s="398" customFormat="1" ht="117.75" customHeight="1">
      <c r="A3" s="409" t="s">
        <v>460</v>
      </c>
      <c r="B3" s="409" t="s">
        <v>742</v>
      </c>
      <c r="C3" s="410">
        <v>43426.502083333333</v>
      </c>
      <c r="D3" s="545" t="s">
        <v>743</v>
      </c>
      <c r="E3" s="411">
        <v>7.51</v>
      </c>
      <c r="F3" s="411"/>
      <c r="G3" s="387"/>
      <c r="H3" s="389"/>
    </row>
    <row r="4" spans="1:9" s="398" customFormat="1" ht="57.75" customHeight="1">
      <c r="A4" s="409" t="s">
        <v>744</v>
      </c>
      <c r="B4" s="409" t="s">
        <v>745</v>
      </c>
      <c r="C4" s="410">
        <v>43427.548611111109</v>
      </c>
      <c r="D4" s="545" t="s">
        <v>746</v>
      </c>
      <c r="E4" s="411">
        <v>22.5</v>
      </c>
      <c r="F4" s="411"/>
      <c r="G4" s="387"/>
      <c r="H4" s="389"/>
    </row>
    <row r="5" spans="1:9" s="398" customFormat="1" ht="66" customHeight="1">
      <c r="A5" s="409" t="s">
        <v>678</v>
      </c>
      <c r="B5" s="409" t="s">
        <v>747</v>
      </c>
      <c r="C5" s="410">
        <v>43427.548611111109</v>
      </c>
      <c r="D5" s="545" t="s">
        <v>748</v>
      </c>
      <c r="E5" s="411">
        <v>1.1000000000000001</v>
      </c>
      <c r="F5" s="411"/>
    </row>
    <row r="6" spans="1:9" s="398" customFormat="1" ht="93.75" customHeight="1">
      <c r="A6" s="409" t="s">
        <v>749</v>
      </c>
      <c r="B6" s="409" t="s">
        <v>750</v>
      </c>
      <c r="C6" s="410">
        <v>43427.656944444447</v>
      </c>
      <c r="D6" s="545" t="s">
        <v>751</v>
      </c>
      <c r="E6" s="411">
        <v>30.33</v>
      </c>
      <c r="F6" s="411"/>
    </row>
    <row r="7" spans="1:9" s="398" customFormat="1" ht="76.5" customHeight="1">
      <c r="A7" s="409" t="s">
        <v>459</v>
      </c>
      <c r="B7" s="409" t="s">
        <v>630</v>
      </c>
      <c r="C7" s="410">
        <v>43427.681944444441</v>
      </c>
      <c r="D7" s="545" t="s">
        <v>752</v>
      </c>
      <c r="E7" s="411">
        <v>26.85</v>
      </c>
      <c r="F7" s="411"/>
    </row>
    <row r="8" spans="1:9" s="398" customFormat="1" ht="57" customHeight="1">
      <c r="A8" s="409" t="s">
        <v>459</v>
      </c>
      <c r="B8" s="409" t="s">
        <v>621</v>
      </c>
      <c r="C8" s="410">
        <v>43427.772916666669</v>
      </c>
      <c r="D8" s="545" t="s">
        <v>753</v>
      </c>
      <c r="E8" s="411">
        <v>2.11</v>
      </c>
      <c r="F8" s="411"/>
    </row>
    <row r="9" spans="1:9" s="398" customFormat="1" ht="72.75" customHeight="1">
      <c r="A9" s="409" t="s">
        <v>459</v>
      </c>
      <c r="B9" s="409" t="s">
        <v>630</v>
      </c>
      <c r="C9" s="410">
        <v>43427.866666666669</v>
      </c>
      <c r="D9" s="545" t="s">
        <v>754</v>
      </c>
      <c r="E9" s="411">
        <v>19.28</v>
      </c>
      <c r="F9" s="411"/>
    </row>
    <row r="10" spans="1:9" s="398" customFormat="1" ht="99.75" customHeight="1">
      <c r="A10" s="409" t="s">
        <v>576</v>
      </c>
      <c r="B10" s="409" t="s">
        <v>739</v>
      </c>
      <c r="C10" s="410">
        <v>43428.182638888888</v>
      </c>
      <c r="D10" s="545" t="s">
        <v>755</v>
      </c>
      <c r="E10" s="411">
        <v>8.82</v>
      </c>
      <c r="F10" s="411"/>
    </row>
    <row r="11" spans="1:9" s="398" customFormat="1">
      <c r="E11" s="408"/>
      <c r="F11" s="408"/>
    </row>
    <row r="12" spans="1:9" s="398" customFormat="1">
      <c r="E12" s="408"/>
      <c r="F12" s="408"/>
    </row>
    <row r="13" spans="1:9" s="398" customFormat="1">
      <c r="E13" s="408"/>
      <c r="F13" s="408"/>
    </row>
    <row r="14" spans="1:9" s="398" customFormat="1">
      <c r="E14" s="408"/>
      <c r="F14" s="408"/>
    </row>
    <row r="15" spans="1:9" s="398" customFormat="1">
      <c r="E15" s="408"/>
      <c r="F15" s="408"/>
    </row>
    <row r="16" spans="1:9" s="398" customFormat="1">
      <c r="E16" s="408"/>
      <c r="F16" s="408"/>
    </row>
    <row r="17" spans="5:6" s="398" customFormat="1">
      <c r="E17" s="408"/>
      <c r="F17" s="408"/>
    </row>
    <row r="18" spans="5:6" s="398" customFormat="1">
      <c r="E18" s="408"/>
      <c r="F18" s="408"/>
    </row>
    <row r="19" spans="5:6" s="398" customFormat="1">
      <c r="E19" s="408"/>
      <c r="F19" s="408"/>
    </row>
    <row r="20" spans="5:6" s="398" customFormat="1">
      <c r="E20" s="408"/>
      <c r="F20" s="408"/>
    </row>
    <row r="21" spans="5:6" s="398" customFormat="1">
      <c r="E21" s="408"/>
      <c r="F21" s="408"/>
    </row>
    <row r="22" spans="5:6" s="398" customFormat="1">
      <c r="E22" s="408"/>
      <c r="F22" s="408"/>
    </row>
    <row r="23" spans="5:6" s="398" customFormat="1">
      <c r="E23" s="408"/>
      <c r="F23" s="408"/>
    </row>
    <row r="24" spans="5:6" s="398" customFormat="1">
      <c r="E24" s="408"/>
      <c r="F24" s="408"/>
    </row>
    <row r="25" spans="5:6" s="398" customFormat="1">
      <c r="E25" s="408"/>
      <c r="F25" s="408"/>
    </row>
    <row r="26" spans="5:6" s="398" customFormat="1">
      <c r="E26" s="408"/>
      <c r="F26" s="408"/>
    </row>
    <row r="27" spans="5:6" s="398" customFormat="1">
      <c r="E27" s="408"/>
      <c r="F27" s="408"/>
    </row>
    <row r="28" spans="5:6" s="398" customFormat="1">
      <c r="E28" s="408"/>
      <c r="F28" s="408"/>
    </row>
    <row r="29" spans="5:6" s="398" customFormat="1">
      <c r="E29" s="408"/>
      <c r="F29" s="408"/>
    </row>
    <row r="30" spans="5:6" s="398" customFormat="1">
      <c r="E30" s="408"/>
      <c r="F30" s="408"/>
    </row>
    <row r="31" spans="5:6" s="398" customFormat="1">
      <c r="E31" s="408"/>
      <c r="F31" s="408"/>
    </row>
    <row r="32" spans="5:6" s="398" customFormat="1">
      <c r="E32" s="408"/>
      <c r="F32" s="408"/>
    </row>
    <row r="33" spans="5:6" s="398" customFormat="1">
      <c r="E33" s="408"/>
      <c r="F33" s="408"/>
    </row>
    <row r="34" spans="5:6" s="398" customFormat="1">
      <c r="E34" s="408"/>
      <c r="F34" s="408"/>
    </row>
    <row r="35" spans="5:6" s="398" customFormat="1">
      <c r="E35" s="408"/>
      <c r="F35" s="408"/>
    </row>
    <row r="36" spans="5:6" s="398" customFormat="1">
      <c r="E36" s="408"/>
      <c r="F36" s="408"/>
    </row>
    <row r="37" spans="5:6" s="398" customFormat="1">
      <c r="E37" s="408"/>
      <c r="F37" s="408"/>
    </row>
    <row r="38" spans="5:6" s="398" customFormat="1">
      <c r="E38" s="408"/>
      <c r="F38" s="408"/>
    </row>
    <row r="39" spans="5:6" s="398" customFormat="1">
      <c r="E39" s="408"/>
      <c r="F39" s="408"/>
    </row>
    <row r="40" spans="5:6" s="398" customFormat="1">
      <c r="E40" s="408"/>
      <c r="F40" s="408"/>
    </row>
    <row r="41" spans="5:6" s="398" customFormat="1">
      <c r="E41" s="408"/>
      <c r="F41" s="408"/>
    </row>
    <row r="42" spans="5:6" s="398" customFormat="1">
      <c r="E42" s="408"/>
      <c r="F42" s="408"/>
    </row>
    <row r="43" spans="5:6" s="398" customFormat="1">
      <c r="E43" s="408"/>
      <c r="F43" s="408"/>
    </row>
    <row r="44" spans="5:6" s="398" customFormat="1">
      <c r="E44" s="408"/>
      <c r="F44" s="408"/>
    </row>
    <row r="45" spans="5:6" s="398" customFormat="1">
      <c r="E45" s="408"/>
      <c r="F45" s="408"/>
    </row>
    <row r="46" spans="5:6" s="398" customFormat="1">
      <c r="E46" s="408"/>
      <c r="F46" s="408"/>
    </row>
    <row r="47" spans="5:6" s="398" customFormat="1">
      <c r="E47" s="408"/>
      <c r="F47" s="408"/>
    </row>
    <row r="48" spans="5:6" s="398" customFormat="1">
      <c r="E48" s="408"/>
      <c r="F48" s="408"/>
    </row>
    <row r="49" spans="5:6" s="398" customFormat="1">
      <c r="E49" s="408"/>
      <c r="F49" s="408"/>
    </row>
    <row r="50" spans="5:6" s="398" customFormat="1">
      <c r="E50" s="408"/>
      <c r="F50" s="408"/>
    </row>
    <row r="51" spans="5:6" s="398" customFormat="1">
      <c r="E51" s="408"/>
      <c r="F51" s="408"/>
    </row>
    <row r="52" spans="5:6" s="398" customFormat="1">
      <c r="E52" s="408"/>
      <c r="F52" s="408"/>
    </row>
    <row r="53" spans="5:6" s="398" customFormat="1">
      <c r="E53" s="408"/>
      <c r="F53" s="408"/>
    </row>
    <row r="54" spans="5:6" s="398" customFormat="1">
      <c r="E54" s="408"/>
      <c r="F54" s="408"/>
    </row>
    <row r="55" spans="5:6" s="398" customFormat="1">
      <c r="E55" s="408"/>
      <c r="F55" s="408"/>
    </row>
    <row r="56" spans="5:6" s="398" customFormat="1">
      <c r="E56" s="408"/>
      <c r="F56" s="408"/>
    </row>
    <row r="57" spans="5:6" s="398" customFormat="1">
      <c r="E57" s="408"/>
      <c r="F57" s="408"/>
    </row>
    <row r="58" spans="5:6" s="398" customFormat="1">
      <c r="E58" s="408"/>
      <c r="F58" s="408"/>
    </row>
    <row r="59" spans="5:6" s="398" customFormat="1">
      <c r="E59" s="408"/>
      <c r="F59" s="408"/>
    </row>
    <row r="60" spans="5:6" s="398" customFormat="1">
      <c r="E60" s="408"/>
      <c r="F60" s="408"/>
    </row>
    <row r="61" spans="5:6" s="398" customFormat="1">
      <c r="E61" s="408"/>
      <c r="F61" s="408"/>
    </row>
    <row r="62" spans="5:6" s="398" customFormat="1">
      <c r="E62" s="408"/>
      <c r="F62" s="408"/>
    </row>
    <row r="63" spans="5:6" s="398" customFormat="1">
      <c r="E63" s="408"/>
      <c r="F63" s="408"/>
    </row>
    <row r="64" spans="5:6" s="398" customFormat="1">
      <c r="E64" s="408"/>
      <c r="F64" s="408"/>
    </row>
    <row r="65" spans="5:6" s="398" customFormat="1">
      <c r="E65" s="408"/>
      <c r="F65" s="408"/>
    </row>
    <row r="66" spans="5:6" s="398" customFormat="1">
      <c r="E66" s="408"/>
      <c r="F66" s="408"/>
    </row>
    <row r="67" spans="5:6" s="398" customFormat="1">
      <c r="E67" s="408"/>
      <c r="F67" s="408"/>
    </row>
    <row r="68" spans="5:6" s="398" customFormat="1">
      <c r="E68" s="408"/>
      <c r="F68" s="408"/>
    </row>
    <row r="69" spans="5:6" s="398" customFormat="1">
      <c r="E69" s="408"/>
      <c r="F69" s="408"/>
    </row>
    <row r="70" spans="5:6" s="398" customFormat="1">
      <c r="E70" s="408"/>
      <c r="F70" s="408"/>
    </row>
    <row r="71" spans="5:6" s="398" customFormat="1">
      <c r="E71" s="408"/>
      <c r="F71" s="408"/>
    </row>
    <row r="72" spans="5:6" s="398" customFormat="1">
      <c r="E72" s="408"/>
      <c r="F72" s="408"/>
    </row>
    <row r="73" spans="5:6" s="398" customFormat="1">
      <c r="E73" s="408"/>
      <c r="F73" s="408"/>
    </row>
    <row r="74" spans="5:6" s="398" customFormat="1">
      <c r="E74" s="408"/>
      <c r="F74" s="408"/>
    </row>
    <row r="75" spans="5:6" s="398" customFormat="1">
      <c r="E75" s="408"/>
      <c r="F75" s="408"/>
    </row>
    <row r="76" spans="5:6" s="398" customFormat="1">
      <c r="E76" s="408"/>
      <c r="F76" s="408"/>
    </row>
    <row r="77" spans="5:6" s="398" customFormat="1">
      <c r="E77" s="408"/>
      <c r="F77" s="408"/>
    </row>
    <row r="78" spans="5:6" s="398" customFormat="1">
      <c r="E78" s="408"/>
      <c r="F78" s="408"/>
    </row>
    <row r="79" spans="5:6" s="398" customFormat="1">
      <c r="E79" s="408"/>
      <c r="F79" s="408"/>
    </row>
    <row r="80" spans="5:6" s="398" customFormat="1">
      <c r="E80" s="408"/>
      <c r="F80" s="408"/>
    </row>
    <row r="81" spans="5:6" s="398" customFormat="1">
      <c r="E81" s="408"/>
      <c r="F81" s="408"/>
    </row>
    <row r="82" spans="5:6" s="398" customFormat="1">
      <c r="E82" s="408"/>
      <c r="F82" s="408"/>
    </row>
    <row r="83" spans="5:6" s="398" customFormat="1">
      <c r="E83" s="408"/>
      <c r="F83" s="408"/>
    </row>
    <row r="84" spans="5:6" s="398" customFormat="1">
      <c r="E84" s="408"/>
      <c r="F84" s="408"/>
    </row>
    <row r="85" spans="5:6" s="398" customFormat="1">
      <c r="E85" s="408"/>
      <c r="F85" s="408"/>
    </row>
    <row r="86" spans="5:6" s="398" customFormat="1">
      <c r="E86" s="408"/>
      <c r="F86" s="408"/>
    </row>
    <row r="87" spans="5:6" s="398" customFormat="1">
      <c r="E87" s="408"/>
      <c r="F87" s="408"/>
    </row>
    <row r="88" spans="5:6" s="398" customFormat="1">
      <c r="E88" s="408"/>
      <c r="F88" s="408"/>
    </row>
    <row r="89" spans="5:6" s="398" customFormat="1">
      <c r="E89" s="408"/>
      <c r="F89" s="408"/>
    </row>
    <row r="90" spans="5:6" s="398" customFormat="1">
      <c r="E90" s="408"/>
      <c r="F90" s="408"/>
    </row>
    <row r="91" spans="5:6" s="398" customFormat="1">
      <c r="E91" s="408"/>
      <c r="F91" s="408"/>
    </row>
    <row r="92" spans="5:6" s="398" customFormat="1">
      <c r="E92" s="408"/>
      <c r="F92" s="408"/>
    </row>
    <row r="93" spans="5:6" s="398" customFormat="1">
      <c r="E93" s="408"/>
      <c r="F93" s="408"/>
    </row>
    <row r="94" spans="5:6" s="398" customFormat="1">
      <c r="E94" s="408"/>
      <c r="F94" s="408"/>
    </row>
    <row r="95" spans="5:6" s="398" customFormat="1">
      <c r="E95" s="408"/>
      <c r="F95" s="408"/>
    </row>
    <row r="96" spans="5:6" s="398" customFormat="1">
      <c r="E96" s="408"/>
      <c r="F96" s="408"/>
    </row>
    <row r="97" spans="5:6" s="398" customFormat="1">
      <c r="E97" s="408"/>
      <c r="F97" s="408"/>
    </row>
    <row r="98" spans="5:6" s="398" customFormat="1">
      <c r="E98" s="408"/>
      <c r="F98" s="408"/>
    </row>
    <row r="99" spans="5:6" s="398" customFormat="1">
      <c r="E99" s="408"/>
      <c r="F99" s="408"/>
    </row>
    <row r="100" spans="5:6" s="398" customFormat="1">
      <c r="E100" s="408"/>
      <c r="F100" s="408"/>
    </row>
    <row r="101" spans="5:6" s="398" customFormat="1">
      <c r="E101" s="408"/>
      <c r="F101" s="408"/>
    </row>
    <row r="102" spans="5:6" s="398" customFormat="1">
      <c r="E102" s="408"/>
      <c r="F102" s="408"/>
    </row>
    <row r="103" spans="5:6" s="398" customFormat="1">
      <c r="E103" s="408"/>
      <c r="F103" s="408"/>
    </row>
    <row r="104" spans="5:6" s="398" customFormat="1">
      <c r="E104" s="408"/>
      <c r="F104" s="408"/>
    </row>
    <row r="105" spans="5:6" s="398" customFormat="1">
      <c r="E105" s="408"/>
      <c r="F105" s="408"/>
    </row>
    <row r="106" spans="5:6" s="398" customFormat="1">
      <c r="E106" s="408"/>
      <c r="F106" s="408"/>
    </row>
    <row r="107" spans="5:6" s="398" customFormat="1">
      <c r="E107" s="408"/>
      <c r="F107" s="408"/>
    </row>
    <row r="108" spans="5:6" s="398" customFormat="1">
      <c r="E108" s="408"/>
      <c r="F108" s="408"/>
    </row>
    <row r="109" spans="5:6" s="398" customFormat="1">
      <c r="E109" s="408"/>
      <c r="F109" s="408"/>
    </row>
    <row r="110" spans="5:6" s="398" customFormat="1">
      <c r="E110" s="408"/>
      <c r="F110" s="408"/>
    </row>
    <row r="111" spans="5:6" s="398" customFormat="1">
      <c r="E111" s="408"/>
      <c r="F111" s="408"/>
    </row>
    <row r="112" spans="5:6" s="398" customFormat="1">
      <c r="E112" s="408"/>
      <c r="F112" s="408"/>
    </row>
    <row r="113" spans="5:6" s="398" customFormat="1">
      <c r="E113" s="408"/>
      <c r="F113" s="408"/>
    </row>
    <row r="114" spans="5:6" s="398" customFormat="1">
      <c r="E114" s="408"/>
      <c r="F114" s="408"/>
    </row>
    <row r="115" spans="5:6" s="398" customFormat="1">
      <c r="E115" s="408"/>
      <c r="F115" s="408"/>
    </row>
    <row r="116" spans="5:6" s="398" customFormat="1">
      <c r="E116" s="408"/>
      <c r="F116" s="408"/>
    </row>
    <row r="117" spans="5:6" s="398" customFormat="1">
      <c r="E117" s="408"/>
      <c r="F117" s="408"/>
    </row>
    <row r="118" spans="5:6" s="398" customFormat="1">
      <c r="E118" s="408"/>
      <c r="F118" s="408"/>
    </row>
    <row r="119" spans="5:6" s="398" customFormat="1">
      <c r="E119" s="408"/>
      <c r="F119" s="408"/>
    </row>
    <row r="120" spans="5:6" s="398" customFormat="1">
      <c r="E120" s="408"/>
      <c r="F120" s="408"/>
    </row>
    <row r="121" spans="5:6" s="398" customFormat="1">
      <c r="E121" s="408"/>
      <c r="F121" s="408"/>
    </row>
    <row r="122" spans="5:6" s="398" customFormat="1">
      <c r="E122" s="408"/>
      <c r="F122" s="408"/>
    </row>
    <row r="123" spans="5:6" s="398" customFormat="1">
      <c r="E123" s="408"/>
      <c r="F123" s="408"/>
    </row>
    <row r="124" spans="5:6" s="398" customFormat="1">
      <c r="E124" s="408"/>
      <c r="F124" s="408"/>
    </row>
    <row r="125" spans="5:6" s="398" customFormat="1">
      <c r="E125" s="408"/>
      <c r="F125" s="408"/>
    </row>
    <row r="126" spans="5:6" s="398" customFormat="1">
      <c r="E126" s="408"/>
      <c r="F126" s="408"/>
    </row>
    <row r="127" spans="5:6" s="398" customFormat="1">
      <c r="E127" s="408"/>
      <c r="F127" s="408"/>
    </row>
    <row r="128" spans="5:6" s="398" customFormat="1">
      <c r="E128" s="408"/>
      <c r="F128" s="408"/>
    </row>
    <row r="129" spans="5:6" s="398" customFormat="1">
      <c r="E129" s="408"/>
      <c r="F129" s="408"/>
    </row>
    <row r="130" spans="5:6" s="398" customFormat="1">
      <c r="E130" s="408"/>
      <c r="F130" s="408"/>
    </row>
    <row r="131" spans="5:6" s="398" customFormat="1">
      <c r="E131" s="408"/>
      <c r="F131" s="408"/>
    </row>
    <row r="132" spans="5:6" s="398" customFormat="1">
      <c r="E132" s="408"/>
      <c r="F132" s="408"/>
    </row>
    <row r="133" spans="5:6" s="398" customFormat="1">
      <c r="E133" s="408"/>
      <c r="F133" s="408"/>
    </row>
    <row r="134" spans="5:6" s="398" customFormat="1">
      <c r="E134" s="408"/>
      <c r="F134" s="408"/>
    </row>
    <row r="135" spans="5:6" s="398" customFormat="1">
      <c r="E135" s="408"/>
      <c r="F135" s="408"/>
    </row>
    <row r="136" spans="5:6" s="398" customFormat="1">
      <c r="E136" s="408"/>
      <c r="F136" s="408"/>
    </row>
    <row r="137" spans="5:6" s="398" customFormat="1">
      <c r="E137" s="408"/>
      <c r="F137" s="408"/>
    </row>
    <row r="138" spans="5:6" s="398" customFormat="1">
      <c r="E138" s="408"/>
      <c r="F138" s="408"/>
    </row>
    <row r="139" spans="5:6" s="398" customFormat="1">
      <c r="E139" s="408"/>
      <c r="F139" s="408"/>
    </row>
    <row r="140" spans="5:6" s="398" customFormat="1">
      <c r="E140" s="408"/>
      <c r="F140" s="408"/>
    </row>
    <row r="141" spans="5:6" s="398" customFormat="1">
      <c r="E141" s="408"/>
      <c r="F141" s="408"/>
    </row>
    <row r="142" spans="5:6" s="398" customFormat="1">
      <c r="E142" s="408"/>
      <c r="F142" s="408"/>
    </row>
    <row r="143" spans="5:6" s="398" customFormat="1">
      <c r="E143" s="408"/>
      <c r="F143" s="408"/>
    </row>
    <row r="144" spans="5:6" s="398" customFormat="1">
      <c r="E144" s="408"/>
      <c r="F144" s="408"/>
    </row>
    <row r="145" spans="5:6" s="398" customFormat="1">
      <c r="E145" s="408"/>
      <c r="F145" s="408"/>
    </row>
    <row r="146" spans="5:6" s="398" customFormat="1">
      <c r="E146" s="408"/>
      <c r="F146" s="408"/>
    </row>
    <row r="147" spans="5:6" s="398" customFormat="1">
      <c r="E147" s="408"/>
      <c r="F147" s="408"/>
    </row>
    <row r="148" spans="5:6" s="398" customFormat="1">
      <c r="E148" s="408"/>
      <c r="F148" s="408"/>
    </row>
    <row r="149" spans="5:6" s="398" customFormat="1">
      <c r="E149" s="408"/>
      <c r="F149" s="408"/>
    </row>
    <row r="150" spans="5:6" s="398" customFormat="1">
      <c r="E150" s="408"/>
      <c r="F150" s="408"/>
    </row>
    <row r="151" spans="5:6" s="398" customFormat="1">
      <c r="E151" s="408"/>
      <c r="F151" s="408"/>
    </row>
    <row r="152" spans="5:6" s="398" customFormat="1">
      <c r="E152" s="408"/>
      <c r="F152" s="408"/>
    </row>
    <row r="153" spans="5:6" s="398" customFormat="1">
      <c r="E153" s="408"/>
      <c r="F153" s="408"/>
    </row>
    <row r="154" spans="5:6" s="398" customFormat="1">
      <c r="E154" s="408"/>
      <c r="F154" s="408"/>
    </row>
  </sheetData>
  <pageMargins left="0.7" right="0.51432291666666663" top="0.86956521739130432" bottom="0.61458333333333337" header="0.3" footer="0.3"/>
  <pageSetup orientation="portrait" r:id="rId1"/>
  <headerFooter>
    <oddHeader>&amp;R&amp;7Informe de la Operación Mensual - Noviembre 2018
INFSGI-MES-11-2018
10/12/2018
Versión: 01</oddHeader>
    <oddFooter>&amp;L&amp;7COES SINAC, 2018
&amp;C31&amp;R&amp;7Dirección Ejecutiva
Sub Dirección de Gestión de Información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88CDA-B93B-4F18-9093-0714CC705FA2}">
  <sheetPr>
    <tabColor theme="4"/>
  </sheetPr>
  <dimension ref="A1:J143"/>
  <sheetViews>
    <sheetView showGridLines="0" view="pageBreakPreview" zoomScale="145" zoomScaleNormal="100" zoomScaleSheetLayoutView="145" zoomScalePageLayoutView="145" workbookViewId="0">
      <selection activeCell="B9" sqref="B9"/>
    </sheetView>
  </sheetViews>
  <sheetFormatPr defaultColWidth="9.33203125" defaultRowHeight="9"/>
  <cols>
    <col min="1" max="1" width="16.1640625" style="398" customWidth="1"/>
    <col min="2" max="2" width="19.6640625" style="398" customWidth="1"/>
    <col min="3" max="3" width="12.5" style="398" bestFit="1" customWidth="1"/>
    <col min="4" max="4" width="47.1640625" style="398" customWidth="1"/>
    <col min="5" max="5" width="11.5" style="398" customWidth="1"/>
    <col min="6" max="6" width="10.5" style="398" customWidth="1"/>
    <col min="7" max="8" width="9.33203125" style="398" customWidth="1"/>
    <col min="9" max="10" width="9.33203125" style="398"/>
    <col min="11" max="16384" width="9.33203125" style="407"/>
  </cols>
  <sheetData>
    <row r="1" spans="1:9" s="398" customFormat="1" ht="30" customHeight="1">
      <c r="A1" s="815" t="s">
        <v>280</v>
      </c>
      <c r="B1" s="816" t="s">
        <v>454</v>
      </c>
      <c r="C1" s="815" t="s">
        <v>443</v>
      </c>
      <c r="D1" s="817" t="s">
        <v>455</v>
      </c>
      <c r="E1" s="818" t="s">
        <v>456</v>
      </c>
      <c r="F1" s="818" t="s">
        <v>457</v>
      </c>
      <c r="G1" s="388"/>
      <c r="H1" s="399"/>
      <c r="I1" s="386"/>
    </row>
    <row r="2" spans="1:9" s="398" customFormat="1" ht="83.25" customHeight="1">
      <c r="A2" s="409" t="s">
        <v>459</v>
      </c>
      <c r="B2" s="409" t="s">
        <v>629</v>
      </c>
      <c r="C2" s="410">
        <v>43428.718055555553</v>
      </c>
      <c r="D2" s="545" t="s">
        <v>756</v>
      </c>
      <c r="E2" s="411">
        <v>4.3899999999999997</v>
      </c>
      <c r="F2" s="411"/>
      <c r="G2" s="387"/>
      <c r="H2" s="389"/>
    </row>
    <row r="3" spans="1:9" s="398" customFormat="1" ht="73.5" customHeight="1">
      <c r="A3" s="409" t="s">
        <v>458</v>
      </c>
      <c r="B3" s="409" t="s">
        <v>622</v>
      </c>
      <c r="C3" s="410">
        <v>43430.504861111112</v>
      </c>
      <c r="D3" s="545" t="s">
        <v>757</v>
      </c>
      <c r="E3" s="411">
        <v>4.3499999999999996</v>
      </c>
      <c r="F3" s="411"/>
      <c r="G3" s="387"/>
      <c r="H3" s="389"/>
    </row>
    <row r="4" spans="1:9" s="398" customFormat="1" ht="92.25" customHeight="1">
      <c r="A4" s="409" t="s">
        <v>460</v>
      </c>
      <c r="B4" s="409" t="s">
        <v>758</v>
      </c>
      <c r="C4" s="410">
        <v>43430.525694444441</v>
      </c>
      <c r="D4" s="545" t="s">
        <v>759</v>
      </c>
      <c r="E4" s="411">
        <v>29.78</v>
      </c>
      <c r="F4" s="411"/>
      <c r="G4" s="387"/>
      <c r="H4" s="389"/>
    </row>
    <row r="5" spans="1:9" s="398" customFormat="1" ht="57" customHeight="1">
      <c r="A5" s="409" t="s">
        <v>458</v>
      </c>
      <c r="B5" s="409" t="s">
        <v>619</v>
      </c>
      <c r="C5" s="410">
        <v>43430.707638888889</v>
      </c>
      <c r="D5" s="545" t="s">
        <v>760</v>
      </c>
      <c r="E5" s="411">
        <v>2.2999999999999998</v>
      </c>
      <c r="F5" s="411"/>
    </row>
    <row r="6" spans="1:9" s="398" customFormat="1" ht="99" customHeight="1">
      <c r="A6" s="409" t="s">
        <v>576</v>
      </c>
      <c r="B6" s="409" t="s">
        <v>739</v>
      </c>
      <c r="C6" s="410">
        <v>43431.157638888886</v>
      </c>
      <c r="D6" s="545" t="s">
        <v>761</v>
      </c>
      <c r="E6" s="411">
        <v>7.61</v>
      </c>
      <c r="F6" s="411"/>
    </row>
    <row r="7" spans="1:9" s="398" customFormat="1" ht="66" customHeight="1">
      <c r="A7" s="409" t="s">
        <v>458</v>
      </c>
      <c r="B7" s="409" t="s">
        <v>622</v>
      </c>
      <c r="C7" s="410">
        <v>43432.635416666664</v>
      </c>
      <c r="D7" s="545" t="s">
        <v>762</v>
      </c>
      <c r="E7" s="411">
        <v>7.47</v>
      </c>
      <c r="F7" s="411"/>
    </row>
    <row r="8" spans="1:9" s="398" customFormat="1" ht="83.25" customHeight="1">
      <c r="A8" s="409" t="s">
        <v>576</v>
      </c>
      <c r="B8" s="409" t="s">
        <v>623</v>
      </c>
      <c r="C8" s="410">
        <v>43432.805555555555</v>
      </c>
      <c r="D8" s="545" t="s">
        <v>763</v>
      </c>
      <c r="E8" s="411">
        <v>2</v>
      </c>
      <c r="F8" s="411"/>
    </row>
    <row r="9" spans="1:9" s="398" customFormat="1" ht="73.5" customHeight="1">
      <c r="A9" s="409" t="s">
        <v>459</v>
      </c>
      <c r="B9" s="409" t="s">
        <v>633</v>
      </c>
      <c r="C9" s="410">
        <v>43433.185416666667</v>
      </c>
      <c r="D9" s="545" t="s">
        <v>764</v>
      </c>
      <c r="E9" s="411">
        <v>3.85</v>
      </c>
      <c r="F9" s="411"/>
    </row>
    <row r="10" spans="1:9" s="398" customFormat="1" ht="72" customHeight="1">
      <c r="A10" s="409" t="s">
        <v>459</v>
      </c>
      <c r="B10" s="409" t="s">
        <v>633</v>
      </c>
      <c r="C10" s="410">
        <v>43434.120138888888</v>
      </c>
      <c r="D10" s="545" t="s">
        <v>765</v>
      </c>
      <c r="E10" s="411">
        <v>5.1100000000000003</v>
      </c>
      <c r="F10" s="411"/>
    </row>
    <row r="11" spans="1:9" s="398" customFormat="1">
      <c r="E11" s="408"/>
      <c r="F11" s="408"/>
    </row>
    <row r="12" spans="1:9" s="398" customFormat="1">
      <c r="E12" s="408"/>
      <c r="F12" s="408"/>
    </row>
    <row r="13" spans="1:9" s="398" customFormat="1">
      <c r="E13" s="408"/>
      <c r="F13" s="408"/>
    </row>
    <row r="14" spans="1:9" s="398" customFormat="1">
      <c r="E14" s="408"/>
      <c r="F14" s="408"/>
    </row>
    <row r="15" spans="1:9" s="398" customFormat="1">
      <c r="E15" s="408"/>
      <c r="F15" s="408"/>
    </row>
    <row r="16" spans="1:9" s="398" customFormat="1">
      <c r="E16" s="408"/>
      <c r="F16" s="408"/>
    </row>
    <row r="17" spans="5:6" s="398" customFormat="1">
      <c r="E17" s="408"/>
      <c r="F17" s="408"/>
    </row>
    <row r="18" spans="5:6" s="398" customFormat="1">
      <c r="E18" s="408"/>
      <c r="F18" s="408"/>
    </row>
    <row r="19" spans="5:6" s="398" customFormat="1">
      <c r="E19" s="408"/>
      <c r="F19" s="408"/>
    </row>
    <row r="20" spans="5:6" s="398" customFormat="1">
      <c r="E20" s="408"/>
      <c r="F20" s="408"/>
    </row>
    <row r="21" spans="5:6" s="398" customFormat="1">
      <c r="E21" s="408"/>
      <c r="F21" s="408"/>
    </row>
    <row r="22" spans="5:6" s="398" customFormat="1">
      <c r="E22" s="408"/>
      <c r="F22" s="408"/>
    </row>
    <row r="23" spans="5:6" s="398" customFormat="1">
      <c r="E23" s="408"/>
      <c r="F23" s="408"/>
    </row>
    <row r="24" spans="5:6" s="398" customFormat="1">
      <c r="E24" s="408"/>
      <c r="F24" s="408"/>
    </row>
    <row r="25" spans="5:6" s="398" customFormat="1">
      <c r="E25" s="408"/>
      <c r="F25" s="408"/>
    </row>
    <row r="26" spans="5:6" s="398" customFormat="1">
      <c r="E26" s="408"/>
      <c r="F26" s="408"/>
    </row>
    <row r="27" spans="5:6" s="398" customFormat="1">
      <c r="E27" s="408"/>
      <c r="F27" s="408"/>
    </row>
    <row r="28" spans="5:6" s="398" customFormat="1">
      <c r="E28" s="408"/>
      <c r="F28" s="408"/>
    </row>
    <row r="29" spans="5:6" s="398" customFormat="1">
      <c r="E29" s="408"/>
      <c r="F29" s="408"/>
    </row>
    <row r="30" spans="5:6" s="398" customFormat="1">
      <c r="E30" s="408"/>
      <c r="F30" s="408"/>
    </row>
    <row r="31" spans="5:6" s="398" customFormat="1">
      <c r="E31" s="408"/>
      <c r="F31" s="408"/>
    </row>
    <row r="32" spans="5:6" s="398" customFormat="1">
      <c r="E32" s="408"/>
      <c r="F32" s="408"/>
    </row>
    <row r="33" spans="5:6" s="398" customFormat="1">
      <c r="E33" s="408"/>
      <c r="F33" s="408"/>
    </row>
    <row r="34" spans="5:6" s="398" customFormat="1">
      <c r="E34" s="408"/>
      <c r="F34" s="408"/>
    </row>
    <row r="35" spans="5:6" s="398" customFormat="1">
      <c r="E35" s="408"/>
      <c r="F35" s="408"/>
    </row>
    <row r="36" spans="5:6" s="398" customFormat="1">
      <c r="E36" s="408"/>
      <c r="F36" s="408"/>
    </row>
    <row r="37" spans="5:6" s="398" customFormat="1">
      <c r="E37" s="408"/>
      <c r="F37" s="408"/>
    </row>
    <row r="38" spans="5:6" s="398" customFormat="1">
      <c r="E38" s="408"/>
      <c r="F38" s="408"/>
    </row>
    <row r="39" spans="5:6" s="398" customFormat="1">
      <c r="E39" s="408"/>
      <c r="F39" s="408"/>
    </row>
    <row r="40" spans="5:6" s="398" customFormat="1">
      <c r="E40" s="408"/>
      <c r="F40" s="408"/>
    </row>
    <row r="41" spans="5:6" s="398" customFormat="1">
      <c r="E41" s="408"/>
      <c r="F41" s="408"/>
    </row>
    <row r="42" spans="5:6" s="398" customFormat="1">
      <c r="E42" s="408"/>
      <c r="F42" s="408"/>
    </row>
    <row r="43" spans="5:6" s="398" customFormat="1">
      <c r="E43" s="408"/>
      <c r="F43" s="408"/>
    </row>
    <row r="44" spans="5:6" s="398" customFormat="1">
      <c r="E44" s="408"/>
      <c r="F44" s="408"/>
    </row>
    <row r="45" spans="5:6" s="398" customFormat="1">
      <c r="E45" s="408"/>
      <c r="F45" s="408"/>
    </row>
    <row r="46" spans="5:6" s="398" customFormat="1">
      <c r="E46" s="408"/>
      <c r="F46" s="408"/>
    </row>
    <row r="47" spans="5:6" s="398" customFormat="1">
      <c r="E47" s="408"/>
      <c r="F47" s="408"/>
    </row>
    <row r="48" spans="5:6" s="398" customFormat="1">
      <c r="E48" s="408"/>
      <c r="F48" s="408"/>
    </row>
    <row r="49" spans="5:6" s="398" customFormat="1">
      <c r="E49" s="408"/>
      <c r="F49" s="408"/>
    </row>
    <row r="50" spans="5:6" s="398" customFormat="1">
      <c r="E50" s="408"/>
      <c r="F50" s="408"/>
    </row>
    <row r="51" spans="5:6" s="398" customFormat="1">
      <c r="E51" s="408"/>
      <c r="F51" s="408"/>
    </row>
    <row r="52" spans="5:6" s="398" customFormat="1">
      <c r="E52" s="408"/>
      <c r="F52" s="408"/>
    </row>
    <row r="53" spans="5:6" s="398" customFormat="1">
      <c r="E53" s="408"/>
      <c r="F53" s="408"/>
    </row>
    <row r="54" spans="5:6" s="398" customFormat="1">
      <c r="E54" s="408"/>
      <c r="F54" s="408"/>
    </row>
    <row r="55" spans="5:6" s="398" customFormat="1">
      <c r="E55" s="408"/>
      <c r="F55" s="408"/>
    </row>
    <row r="56" spans="5:6" s="398" customFormat="1">
      <c r="E56" s="408"/>
      <c r="F56" s="408"/>
    </row>
    <row r="57" spans="5:6" s="398" customFormat="1">
      <c r="E57" s="408"/>
      <c r="F57" s="408"/>
    </row>
    <row r="58" spans="5:6" s="398" customFormat="1">
      <c r="E58" s="408"/>
      <c r="F58" s="408"/>
    </row>
    <row r="59" spans="5:6" s="398" customFormat="1">
      <c r="E59" s="408"/>
      <c r="F59" s="408"/>
    </row>
    <row r="60" spans="5:6" s="398" customFormat="1">
      <c r="E60" s="408"/>
      <c r="F60" s="408"/>
    </row>
    <row r="61" spans="5:6" s="398" customFormat="1">
      <c r="E61" s="408"/>
      <c r="F61" s="408"/>
    </row>
    <row r="62" spans="5:6" s="398" customFormat="1">
      <c r="E62" s="408"/>
      <c r="F62" s="408"/>
    </row>
    <row r="63" spans="5:6" s="398" customFormat="1">
      <c r="E63" s="408"/>
      <c r="F63" s="408"/>
    </row>
    <row r="64" spans="5:6" s="398" customFormat="1">
      <c r="E64" s="408"/>
      <c r="F64" s="408"/>
    </row>
    <row r="65" spans="5:6" s="398" customFormat="1">
      <c r="E65" s="408"/>
      <c r="F65" s="408"/>
    </row>
    <row r="66" spans="5:6" s="398" customFormat="1">
      <c r="E66" s="408"/>
      <c r="F66" s="408"/>
    </row>
    <row r="67" spans="5:6" s="398" customFormat="1">
      <c r="E67" s="408"/>
      <c r="F67" s="408"/>
    </row>
    <row r="68" spans="5:6" s="398" customFormat="1">
      <c r="E68" s="408"/>
      <c r="F68" s="408"/>
    </row>
    <row r="69" spans="5:6" s="398" customFormat="1">
      <c r="E69" s="408"/>
      <c r="F69" s="408"/>
    </row>
    <row r="70" spans="5:6" s="398" customFormat="1">
      <c r="E70" s="408"/>
      <c r="F70" s="408"/>
    </row>
    <row r="71" spans="5:6" s="398" customFormat="1">
      <c r="E71" s="408"/>
      <c r="F71" s="408"/>
    </row>
    <row r="72" spans="5:6" s="398" customFormat="1">
      <c r="E72" s="408"/>
      <c r="F72" s="408"/>
    </row>
    <row r="73" spans="5:6" s="398" customFormat="1">
      <c r="E73" s="408"/>
      <c r="F73" s="408"/>
    </row>
    <row r="74" spans="5:6" s="398" customFormat="1">
      <c r="E74" s="408"/>
      <c r="F74" s="408"/>
    </row>
    <row r="75" spans="5:6" s="398" customFormat="1">
      <c r="E75" s="408"/>
      <c r="F75" s="408"/>
    </row>
    <row r="76" spans="5:6" s="398" customFormat="1">
      <c r="E76" s="408"/>
      <c r="F76" s="408"/>
    </row>
    <row r="77" spans="5:6" s="398" customFormat="1">
      <c r="E77" s="408"/>
      <c r="F77" s="408"/>
    </row>
    <row r="78" spans="5:6" s="398" customFormat="1">
      <c r="E78" s="408"/>
      <c r="F78" s="408"/>
    </row>
    <row r="79" spans="5:6" s="398" customFormat="1">
      <c r="E79" s="408"/>
      <c r="F79" s="408"/>
    </row>
    <row r="80" spans="5:6" s="398" customFormat="1">
      <c r="E80" s="408"/>
      <c r="F80" s="408"/>
    </row>
    <row r="81" spans="5:6" s="398" customFormat="1">
      <c r="E81" s="408"/>
      <c r="F81" s="408"/>
    </row>
    <row r="82" spans="5:6" s="398" customFormat="1">
      <c r="E82" s="408"/>
      <c r="F82" s="408"/>
    </row>
    <row r="83" spans="5:6" s="398" customFormat="1">
      <c r="E83" s="408"/>
      <c r="F83" s="408"/>
    </row>
    <row r="84" spans="5:6" s="398" customFormat="1">
      <c r="E84" s="408"/>
      <c r="F84" s="408"/>
    </row>
    <row r="85" spans="5:6" s="398" customFormat="1">
      <c r="E85" s="408"/>
      <c r="F85" s="408"/>
    </row>
    <row r="86" spans="5:6" s="398" customFormat="1">
      <c r="E86" s="408"/>
      <c r="F86" s="408"/>
    </row>
    <row r="87" spans="5:6" s="398" customFormat="1">
      <c r="E87" s="408"/>
      <c r="F87" s="408"/>
    </row>
    <row r="88" spans="5:6" s="398" customFormat="1">
      <c r="E88" s="408"/>
      <c r="F88" s="408"/>
    </row>
    <row r="89" spans="5:6" s="398" customFormat="1">
      <c r="E89" s="408"/>
      <c r="F89" s="408"/>
    </row>
    <row r="90" spans="5:6" s="398" customFormat="1">
      <c r="E90" s="408"/>
      <c r="F90" s="408"/>
    </row>
    <row r="91" spans="5:6" s="398" customFormat="1">
      <c r="E91" s="408"/>
      <c r="F91" s="408"/>
    </row>
    <row r="92" spans="5:6" s="398" customFormat="1">
      <c r="E92" s="408"/>
      <c r="F92" s="408"/>
    </row>
    <row r="93" spans="5:6" s="398" customFormat="1">
      <c r="E93" s="408"/>
      <c r="F93" s="408"/>
    </row>
    <row r="94" spans="5:6" s="398" customFormat="1">
      <c r="E94" s="408"/>
      <c r="F94" s="408"/>
    </row>
    <row r="95" spans="5:6" s="398" customFormat="1">
      <c r="E95" s="408"/>
      <c r="F95" s="408"/>
    </row>
    <row r="96" spans="5:6" s="398" customFormat="1">
      <c r="E96" s="408"/>
      <c r="F96" s="408"/>
    </row>
    <row r="97" spans="5:6" s="398" customFormat="1">
      <c r="E97" s="408"/>
      <c r="F97" s="408"/>
    </row>
    <row r="98" spans="5:6" s="398" customFormat="1">
      <c r="E98" s="408"/>
      <c r="F98" s="408"/>
    </row>
    <row r="99" spans="5:6" s="398" customFormat="1">
      <c r="E99" s="408"/>
      <c r="F99" s="408"/>
    </row>
    <row r="100" spans="5:6" s="398" customFormat="1">
      <c r="E100" s="408"/>
      <c r="F100" s="408"/>
    </row>
    <row r="101" spans="5:6" s="398" customFormat="1">
      <c r="E101" s="408"/>
      <c r="F101" s="408"/>
    </row>
    <row r="102" spans="5:6" s="398" customFormat="1">
      <c r="E102" s="408"/>
      <c r="F102" s="408"/>
    </row>
    <row r="103" spans="5:6" s="398" customFormat="1">
      <c r="E103" s="408"/>
      <c r="F103" s="408"/>
    </row>
    <row r="104" spans="5:6" s="398" customFormat="1">
      <c r="E104" s="408"/>
      <c r="F104" s="408"/>
    </row>
    <row r="105" spans="5:6" s="398" customFormat="1">
      <c r="E105" s="408"/>
      <c r="F105" s="408"/>
    </row>
    <row r="106" spans="5:6" s="398" customFormat="1">
      <c r="E106" s="408"/>
      <c r="F106" s="408"/>
    </row>
    <row r="107" spans="5:6" s="398" customFormat="1">
      <c r="E107" s="408"/>
      <c r="F107" s="408"/>
    </row>
    <row r="108" spans="5:6" s="398" customFormat="1">
      <c r="E108" s="408"/>
      <c r="F108" s="408"/>
    </row>
    <row r="109" spans="5:6" s="398" customFormat="1">
      <c r="E109" s="408"/>
      <c r="F109" s="408"/>
    </row>
    <row r="110" spans="5:6" s="398" customFormat="1">
      <c r="E110" s="408"/>
      <c r="F110" s="408"/>
    </row>
    <row r="111" spans="5:6" s="398" customFormat="1">
      <c r="E111" s="408"/>
      <c r="F111" s="408"/>
    </row>
    <row r="112" spans="5:6" s="398" customFormat="1">
      <c r="E112" s="408"/>
      <c r="F112" s="408"/>
    </row>
    <row r="113" spans="5:6" s="398" customFormat="1">
      <c r="E113" s="408"/>
      <c r="F113" s="408"/>
    </row>
    <row r="114" spans="5:6" s="398" customFormat="1">
      <c r="E114" s="408"/>
      <c r="F114" s="408"/>
    </row>
    <row r="115" spans="5:6" s="398" customFormat="1">
      <c r="E115" s="408"/>
      <c r="F115" s="408"/>
    </row>
    <row r="116" spans="5:6" s="398" customFormat="1">
      <c r="E116" s="408"/>
      <c r="F116" s="408"/>
    </row>
    <row r="117" spans="5:6" s="398" customFormat="1">
      <c r="E117" s="408"/>
      <c r="F117" s="408"/>
    </row>
    <row r="118" spans="5:6" s="398" customFormat="1">
      <c r="E118" s="408"/>
      <c r="F118" s="408"/>
    </row>
    <row r="119" spans="5:6" s="398" customFormat="1">
      <c r="E119" s="408"/>
      <c r="F119" s="408"/>
    </row>
    <row r="120" spans="5:6" s="398" customFormat="1">
      <c r="E120" s="408"/>
      <c r="F120" s="408"/>
    </row>
    <row r="121" spans="5:6" s="398" customFormat="1">
      <c r="E121" s="408"/>
      <c r="F121" s="408"/>
    </row>
    <row r="122" spans="5:6" s="398" customFormat="1">
      <c r="E122" s="408"/>
      <c r="F122" s="408"/>
    </row>
    <row r="123" spans="5:6" s="398" customFormat="1">
      <c r="E123" s="408"/>
      <c r="F123" s="408"/>
    </row>
    <row r="124" spans="5:6" s="398" customFormat="1">
      <c r="E124" s="408"/>
      <c r="F124" s="408"/>
    </row>
    <row r="125" spans="5:6" s="398" customFormat="1">
      <c r="E125" s="408"/>
      <c r="F125" s="408"/>
    </row>
    <row r="126" spans="5:6" s="398" customFormat="1">
      <c r="E126" s="408"/>
      <c r="F126" s="408"/>
    </row>
    <row r="127" spans="5:6" s="398" customFormat="1">
      <c r="E127" s="408"/>
      <c r="F127" s="408"/>
    </row>
    <row r="128" spans="5:6" s="398" customFormat="1">
      <c r="E128" s="408"/>
      <c r="F128" s="408"/>
    </row>
    <row r="129" spans="5:6" s="398" customFormat="1">
      <c r="E129" s="408"/>
      <c r="F129" s="408"/>
    </row>
    <row r="130" spans="5:6" s="398" customFormat="1">
      <c r="E130" s="408"/>
      <c r="F130" s="408"/>
    </row>
    <row r="131" spans="5:6" s="398" customFormat="1">
      <c r="E131" s="408"/>
      <c r="F131" s="408"/>
    </row>
    <row r="132" spans="5:6" s="398" customFormat="1">
      <c r="E132" s="408"/>
      <c r="F132" s="408"/>
    </row>
    <row r="133" spans="5:6" s="398" customFormat="1">
      <c r="E133" s="408"/>
      <c r="F133" s="408"/>
    </row>
    <row r="134" spans="5:6" s="398" customFormat="1">
      <c r="E134" s="408"/>
      <c r="F134" s="408"/>
    </row>
    <row r="135" spans="5:6" s="398" customFormat="1">
      <c r="E135" s="408"/>
      <c r="F135" s="408"/>
    </row>
    <row r="136" spans="5:6" s="398" customFormat="1">
      <c r="E136" s="408"/>
      <c r="F136" s="408"/>
    </row>
    <row r="137" spans="5:6" s="398" customFormat="1">
      <c r="E137" s="408"/>
      <c r="F137" s="408"/>
    </row>
    <row r="138" spans="5:6" s="398" customFormat="1">
      <c r="E138" s="408"/>
      <c r="F138" s="408"/>
    </row>
    <row r="139" spans="5:6" s="398" customFormat="1">
      <c r="E139" s="408"/>
      <c r="F139" s="408"/>
    </row>
    <row r="140" spans="5:6" s="398" customFormat="1">
      <c r="E140" s="408"/>
      <c r="F140" s="408"/>
    </row>
    <row r="141" spans="5:6" s="398" customFormat="1">
      <c r="E141" s="408"/>
      <c r="F141" s="408"/>
    </row>
    <row r="142" spans="5:6" s="398" customFormat="1">
      <c r="E142" s="408"/>
      <c r="F142" s="408"/>
    </row>
    <row r="143" spans="5:6" s="398" customFormat="1">
      <c r="E143" s="408"/>
      <c r="F143" s="408"/>
    </row>
  </sheetData>
  <pageMargins left="0.7" right="0.51432291666666663" top="0.86956521739130432" bottom="0.61458333333333337" header="0.3" footer="0.3"/>
  <pageSetup orientation="portrait" r:id="rId1"/>
  <headerFooter>
    <oddHeader>&amp;R&amp;7Informe de la Operación Mensual - Noviembre 2018
INFSGI-MES-11-2018
10/12/2018
Versión: 01</oddHeader>
    <oddFooter>&amp;L&amp;7COES SINAC, 2018
&amp;C31&amp;R&amp;7Dirección Ejecutiva
Sub Dirección de Gestión de Información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4CE4-BBB9-4355-A64B-7D0FC8878AC1}">
  <sheetPr>
    <tabColor theme="4"/>
  </sheetPr>
  <dimension ref="A1:J78"/>
  <sheetViews>
    <sheetView showGridLines="0" view="pageBreakPreview" zoomScale="145" zoomScaleNormal="100" zoomScaleSheetLayoutView="145" zoomScalePageLayoutView="145" workbookViewId="0">
      <selection activeCell="B9" sqref="B9"/>
    </sheetView>
  </sheetViews>
  <sheetFormatPr defaultColWidth="9.33203125" defaultRowHeight="9"/>
  <cols>
    <col min="1" max="1" width="16.1640625" style="398" customWidth="1"/>
    <col min="2" max="2" width="19.6640625" style="398" customWidth="1"/>
    <col min="3" max="3" width="12.5" style="398" bestFit="1" customWidth="1"/>
    <col min="4" max="4" width="47.1640625" style="398" customWidth="1"/>
    <col min="5" max="5" width="11.5" style="398" customWidth="1"/>
    <col min="6" max="6" width="10.5" style="398" customWidth="1"/>
    <col min="7" max="8" width="9.33203125" style="398" customWidth="1"/>
    <col min="9" max="10" width="9.33203125" style="398"/>
    <col min="11" max="16384" width="9.33203125" style="407"/>
  </cols>
  <sheetData>
    <row r="1" spans="1:9" s="398" customFormat="1" ht="30" customHeight="1">
      <c r="A1" s="815" t="s">
        <v>280</v>
      </c>
      <c r="B1" s="816" t="s">
        <v>454</v>
      </c>
      <c r="C1" s="815" t="s">
        <v>443</v>
      </c>
      <c r="D1" s="817" t="s">
        <v>455</v>
      </c>
      <c r="E1" s="818" t="s">
        <v>456</v>
      </c>
      <c r="F1" s="818" t="s">
        <v>457</v>
      </c>
      <c r="G1" s="388"/>
      <c r="H1" s="399"/>
      <c r="I1" s="386"/>
    </row>
    <row r="2" spans="1:9" s="398" customFormat="1" ht="69.75" customHeight="1">
      <c r="A2" s="409" t="s">
        <v>577</v>
      </c>
      <c r="B2" s="409" t="s">
        <v>766</v>
      </c>
      <c r="C2" s="410">
        <v>43434.630555555559</v>
      </c>
      <c r="D2" s="545" t="s">
        <v>767</v>
      </c>
      <c r="E2" s="411">
        <v>49.4</v>
      </c>
      <c r="F2" s="411"/>
      <c r="G2" s="387"/>
      <c r="H2" s="389"/>
    </row>
    <row r="3" spans="1:9" s="398" customFormat="1" ht="100.5" customHeight="1">
      <c r="A3" s="409" t="s">
        <v>459</v>
      </c>
      <c r="B3" s="409" t="s">
        <v>632</v>
      </c>
      <c r="C3" s="410">
        <v>43434.947222222225</v>
      </c>
      <c r="D3" s="545" t="s">
        <v>768</v>
      </c>
      <c r="E3" s="411">
        <v>54</v>
      </c>
      <c r="F3" s="411"/>
      <c r="G3" s="387"/>
      <c r="H3" s="389"/>
    </row>
    <row r="4" spans="1:9" s="398" customFormat="1">
      <c r="E4" s="408"/>
      <c r="F4" s="408"/>
    </row>
    <row r="5" spans="1:9" s="398" customFormat="1">
      <c r="E5" s="408"/>
      <c r="F5" s="408"/>
    </row>
    <row r="6" spans="1:9" s="398" customFormat="1">
      <c r="E6" s="408"/>
      <c r="F6" s="408"/>
    </row>
    <row r="7" spans="1:9" s="398" customFormat="1">
      <c r="E7" s="408"/>
      <c r="F7" s="408"/>
    </row>
    <row r="8" spans="1:9" s="398" customFormat="1">
      <c r="E8" s="408"/>
      <c r="F8" s="408"/>
    </row>
    <row r="9" spans="1:9" s="398" customFormat="1">
      <c r="E9" s="408"/>
      <c r="F9" s="408"/>
    </row>
    <row r="10" spans="1:9" s="398" customFormat="1">
      <c r="E10" s="408"/>
      <c r="F10" s="408"/>
    </row>
    <row r="11" spans="1:9" s="398" customFormat="1">
      <c r="E11" s="408"/>
      <c r="F11" s="408"/>
    </row>
    <row r="12" spans="1:9" s="398" customFormat="1">
      <c r="E12" s="408"/>
      <c r="F12" s="408"/>
    </row>
    <row r="13" spans="1:9" s="398" customFormat="1">
      <c r="E13" s="408"/>
      <c r="F13" s="408"/>
    </row>
    <row r="14" spans="1:9" s="398" customFormat="1">
      <c r="E14" s="408"/>
      <c r="F14" s="408"/>
    </row>
    <row r="15" spans="1:9" s="398" customFormat="1">
      <c r="E15" s="408"/>
      <c r="F15" s="408"/>
    </row>
    <row r="16" spans="1:9" s="398" customFormat="1">
      <c r="E16" s="408"/>
      <c r="F16" s="408"/>
    </row>
    <row r="17" spans="5:6" s="398" customFormat="1">
      <c r="E17" s="408"/>
      <c r="F17" s="408"/>
    </row>
    <row r="18" spans="5:6" s="398" customFormat="1">
      <c r="E18" s="408"/>
      <c r="F18" s="408"/>
    </row>
    <row r="19" spans="5:6" s="398" customFormat="1">
      <c r="E19" s="408"/>
      <c r="F19" s="408"/>
    </row>
    <row r="20" spans="5:6" s="398" customFormat="1">
      <c r="E20" s="408"/>
      <c r="F20" s="408"/>
    </row>
    <row r="21" spans="5:6" s="398" customFormat="1">
      <c r="E21" s="408"/>
      <c r="F21" s="408"/>
    </row>
    <row r="22" spans="5:6" s="398" customFormat="1">
      <c r="E22" s="408"/>
      <c r="F22" s="408"/>
    </row>
    <row r="23" spans="5:6" s="398" customFormat="1">
      <c r="E23" s="408"/>
      <c r="F23" s="408"/>
    </row>
    <row r="24" spans="5:6" s="398" customFormat="1">
      <c r="E24" s="408"/>
      <c r="F24" s="408"/>
    </row>
    <row r="25" spans="5:6" s="398" customFormat="1">
      <c r="E25" s="408"/>
      <c r="F25" s="408"/>
    </row>
    <row r="26" spans="5:6" s="398" customFormat="1">
      <c r="E26" s="408"/>
      <c r="F26" s="408"/>
    </row>
    <row r="27" spans="5:6" s="398" customFormat="1">
      <c r="E27" s="408"/>
      <c r="F27" s="408"/>
    </row>
    <row r="28" spans="5:6" s="398" customFormat="1">
      <c r="E28" s="408"/>
      <c r="F28" s="408"/>
    </row>
    <row r="29" spans="5:6" s="398" customFormat="1">
      <c r="E29" s="408"/>
      <c r="F29" s="408"/>
    </row>
    <row r="30" spans="5:6" s="398" customFormat="1">
      <c r="E30" s="408"/>
      <c r="F30" s="408"/>
    </row>
    <row r="31" spans="5:6" s="398" customFormat="1">
      <c r="E31" s="408"/>
      <c r="F31" s="408"/>
    </row>
    <row r="32" spans="5:6" s="398" customFormat="1">
      <c r="E32" s="408"/>
      <c r="F32" s="408"/>
    </row>
    <row r="33" spans="5:6" s="398" customFormat="1">
      <c r="E33" s="408"/>
      <c r="F33" s="408"/>
    </row>
    <row r="34" spans="5:6" s="398" customFormat="1">
      <c r="E34" s="408"/>
      <c r="F34" s="408"/>
    </row>
    <row r="35" spans="5:6" s="398" customFormat="1">
      <c r="E35" s="408"/>
      <c r="F35" s="408"/>
    </row>
    <row r="36" spans="5:6" s="398" customFormat="1">
      <c r="E36" s="408"/>
      <c r="F36" s="408"/>
    </row>
    <row r="37" spans="5:6" s="398" customFormat="1">
      <c r="E37" s="408"/>
      <c r="F37" s="408"/>
    </row>
    <row r="38" spans="5:6" s="398" customFormat="1">
      <c r="E38" s="408"/>
      <c r="F38" s="408"/>
    </row>
    <row r="39" spans="5:6" s="398" customFormat="1">
      <c r="E39" s="408"/>
      <c r="F39" s="408"/>
    </row>
    <row r="40" spans="5:6" s="398" customFormat="1">
      <c r="E40" s="408"/>
      <c r="F40" s="408"/>
    </row>
    <row r="41" spans="5:6" s="398" customFormat="1">
      <c r="E41" s="408"/>
      <c r="F41" s="408"/>
    </row>
    <row r="42" spans="5:6" s="398" customFormat="1">
      <c r="E42" s="408"/>
      <c r="F42" s="408"/>
    </row>
    <row r="43" spans="5:6" s="398" customFormat="1">
      <c r="E43" s="408"/>
      <c r="F43" s="408"/>
    </row>
    <row r="44" spans="5:6" s="398" customFormat="1">
      <c r="E44" s="408"/>
      <c r="F44" s="408"/>
    </row>
    <row r="45" spans="5:6" s="398" customFormat="1">
      <c r="E45" s="408"/>
      <c r="F45" s="408"/>
    </row>
    <row r="46" spans="5:6" s="398" customFormat="1">
      <c r="E46" s="408"/>
      <c r="F46" s="408"/>
    </row>
    <row r="47" spans="5:6" s="398" customFormat="1">
      <c r="E47" s="408"/>
      <c r="F47" s="408"/>
    </row>
    <row r="48" spans="5:6" s="398" customFormat="1">
      <c r="E48" s="408"/>
      <c r="F48" s="408"/>
    </row>
    <row r="49" spans="5:6" s="398" customFormat="1">
      <c r="E49" s="408"/>
      <c r="F49" s="408"/>
    </row>
    <row r="50" spans="5:6" s="398" customFormat="1">
      <c r="E50" s="408"/>
      <c r="F50" s="408"/>
    </row>
    <row r="51" spans="5:6" s="398" customFormat="1">
      <c r="E51" s="408"/>
      <c r="F51" s="408"/>
    </row>
    <row r="52" spans="5:6" s="398" customFormat="1">
      <c r="E52" s="408"/>
      <c r="F52" s="408"/>
    </row>
    <row r="53" spans="5:6" s="398" customFormat="1">
      <c r="E53" s="408"/>
      <c r="F53" s="408"/>
    </row>
    <row r="54" spans="5:6" s="398" customFormat="1">
      <c r="E54" s="408"/>
      <c r="F54" s="408"/>
    </row>
    <row r="55" spans="5:6" s="398" customFormat="1">
      <c r="E55" s="408"/>
      <c r="F55" s="408"/>
    </row>
    <row r="56" spans="5:6" s="398" customFormat="1">
      <c r="E56" s="408"/>
      <c r="F56" s="408"/>
    </row>
    <row r="57" spans="5:6" s="398" customFormat="1">
      <c r="E57" s="408"/>
      <c r="F57" s="408"/>
    </row>
    <row r="58" spans="5:6" s="398" customFormat="1">
      <c r="E58" s="408"/>
      <c r="F58" s="408"/>
    </row>
    <row r="59" spans="5:6" s="398" customFormat="1">
      <c r="E59" s="408"/>
      <c r="F59" s="408"/>
    </row>
    <row r="60" spans="5:6" s="398" customFormat="1">
      <c r="E60" s="408"/>
      <c r="F60" s="408"/>
    </row>
    <row r="61" spans="5:6" s="398" customFormat="1">
      <c r="E61" s="408"/>
      <c r="F61" s="408"/>
    </row>
    <row r="62" spans="5:6" s="398" customFormat="1">
      <c r="E62" s="408"/>
      <c r="F62" s="408"/>
    </row>
    <row r="63" spans="5:6" s="398" customFormat="1">
      <c r="E63" s="408"/>
      <c r="F63" s="408"/>
    </row>
    <row r="64" spans="5:6" s="398" customFormat="1">
      <c r="E64" s="408"/>
      <c r="F64" s="408"/>
    </row>
    <row r="65" spans="5:6" s="398" customFormat="1">
      <c r="E65" s="408"/>
      <c r="F65" s="408"/>
    </row>
    <row r="66" spans="5:6" s="398" customFormat="1">
      <c r="E66" s="408"/>
      <c r="F66" s="408"/>
    </row>
    <row r="67" spans="5:6" s="398" customFormat="1">
      <c r="E67" s="408"/>
      <c r="F67" s="408"/>
    </row>
    <row r="68" spans="5:6" s="398" customFormat="1">
      <c r="E68" s="408"/>
      <c r="F68" s="408"/>
    </row>
    <row r="69" spans="5:6" s="398" customFormat="1">
      <c r="E69" s="408"/>
      <c r="F69" s="408"/>
    </row>
    <row r="70" spans="5:6" s="398" customFormat="1">
      <c r="E70" s="408"/>
      <c r="F70" s="408"/>
    </row>
    <row r="71" spans="5:6" s="398" customFormat="1">
      <c r="E71" s="408"/>
      <c r="F71" s="408"/>
    </row>
    <row r="72" spans="5:6" s="398" customFormat="1">
      <c r="E72" s="408"/>
      <c r="F72" s="408"/>
    </row>
    <row r="73" spans="5:6" s="398" customFormat="1">
      <c r="E73" s="408"/>
      <c r="F73" s="408"/>
    </row>
    <row r="74" spans="5:6" s="398" customFormat="1">
      <c r="E74" s="408"/>
      <c r="F74" s="408"/>
    </row>
    <row r="75" spans="5:6" s="398" customFormat="1">
      <c r="E75" s="408"/>
      <c r="F75" s="408"/>
    </row>
    <row r="76" spans="5:6" s="398" customFormat="1">
      <c r="E76" s="408"/>
      <c r="F76" s="408"/>
    </row>
    <row r="77" spans="5:6" s="398" customFormat="1">
      <c r="E77" s="408"/>
      <c r="F77" s="408"/>
    </row>
    <row r="78" spans="5:6" s="398" customFormat="1">
      <c r="E78" s="408"/>
      <c r="F78" s="408"/>
    </row>
  </sheetData>
  <pageMargins left="0.7" right="0.51432291666666663" top="0.86956521739130432" bottom="0.61458333333333337" header="0.3" footer="0.3"/>
  <pageSetup orientation="portrait" r:id="rId1"/>
  <headerFooter>
    <oddHeader>&amp;R&amp;7Informe de la Operación Mensual - Noviembre 2018
INFSGI-MES-11-2018
10/12/2018
Versión: 01</oddHeader>
    <oddFooter>&amp;L&amp;7COES SINAC, 2018
&amp;C31&amp;R&amp;7Dirección Ejecutiva
Sub Dirección de Gestión de Información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93946-7A19-4C52-A4E6-47937C2A6AA0}">
  <sheetPr>
    <tabColor theme="4"/>
  </sheetPr>
  <dimension ref="B4:O65"/>
  <sheetViews>
    <sheetView showGridLines="0" view="pageBreakPreview" zoomScale="130" zoomScaleNormal="100" zoomScaleSheetLayoutView="130" workbookViewId="0">
      <selection activeCell="N27" sqref="N27"/>
    </sheetView>
  </sheetViews>
  <sheetFormatPr defaultColWidth="9.33203125" defaultRowHeight="11.25"/>
  <sheetData>
    <row r="4" spans="2:15">
      <c r="B4" s="412"/>
      <c r="C4" s="412"/>
      <c r="D4" s="412"/>
      <c r="E4" s="412"/>
      <c r="F4" s="412"/>
      <c r="G4" s="412"/>
      <c r="H4" s="412"/>
      <c r="I4" s="412"/>
      <c r="J4" s="412"/>
      <c r="K4" s="412"/>
      <c r="L4" s="412"/>
      <c r="M4" s="412"/>
      <c r="N4" s="412"/>
      <c r="O4" s="412"/>
    </row>
    <row r="5" spans="2:15">
      <c r="B5" s="412"/>
      <c r="C5" s="412"/>
      <c r="D5" s="412"/>
      <c r="E5" s="412"/>
      <c r="F5" s="412"/>
      <c r="G5" s="412"/>
      <c r="H5" s="412"/>
      <c r="I5" s="412"/>
      <c r="J5" s="412"/>
      <c r="K5" s="412"/>
      <c r="L5" s="412"/>
      <c r="M5" s="412"/>
      <c r="N5" s="412"/>
      <c r="O5" s="412"/>
    </row>
    <row r="6" spans="2:15">
      <c r="B6" s="412"/>
      <c r="C6" s="412"/>
      <c r="D6" s="412"/>
      <c r="E6" s="412"/>
      <c r="F6" s="412"/>
      <c r="G6" s="412"/>
      <c r="H6" s="412"/>
      <c r="I6" s="412"/>
      <c r="J6" s="412"/>
      <c r="K6" s="412"/>
      <c r="L6" s="412"/>
      <c r="M6" s="412"/>
      <c r="N6" s="412"/>
      <c r="O6" s="412"/>
    </row>
    <row r="7" spans="2:15">
      <c r="B7" s="413"/>
      <c r="C7" s="412"/>
      <c r="D7" s="412"/>
      <c r="E7" s="412"/>
      <c r="F7" s="412"/>
      <c r="G7" s="412"/>
      <c r="H7" s="412"/>
      <c r="I7" s="412"/>
      <c r="J7" s="412"/>
      <c r="K7" s="412"/>
      <c r="L7" s="412"/>
      <c r="M7" s="412"/>
      <c r="N7" s="412"/>
      <c r="O7" s="412"/>
    </row>
    <row r="8" spans="2:15">
      <c r="B8" s="413"/>
      <c r="C8" s="412"/>
      <c r="D8" s="412"/>
      <c r="E8" s="412"/>
      <c r="F8" s="412"/>
      <c r="G8" s="412"/>
      <c r="H8" s="412"/>
      <c r="I8" s="412"/>
      <c r="J8" s="412"/>
      <c r="K8" s="412"/>
      <c r="L8" s="412"/>
      <c r="M8" s="412"/>
      <c r="N8" s="412"/>
      <c r="O8" s="412"/>
    </row>
    <row r="9" spans="2:15">
      <c r="B9" s="413"/>
      <c r="C9" s="412"/>
      <c r="D9" s="412"/>
      <c r="E9" s="412"/>
      <c r="F9" s="412"/>
      <c r="G9" s="412"/>
      <c r="H9" s="412"/>
      <c r="I9" s="412"/>
      <c r="J9" s="412"/>
      <c r="K9" s="412"/>
      <c r="L9" s="412"/>
      <c r="M9" s="412"/>
      <c r="N9" s="412"/>
      <c r="O9" s="412"/>
    </row>
    <row r="10" spans="2:15">
      <c r="B10" s="412"/>
      <c r="C10" s="412"/>
      <c r="D10" s="412"/>
      <c r="E10" s="412"/>
      <c r="F10" s="412"/>
      <c r="G10" s="412"/>
      <c r="H10" s="412"/>
      <c r="I10" s="412"/>
      <c r="J10" s="412"/>
      <c r="K10" s="412"/>
      <c r="L10" s="412"/>
      <c r="M10" s="412"/>
      <c r="N10" s="412"/>
      <c r="O10" s="412"/>
    </row>
    <row r="11" spans="2:15">
      <c r="B11" s="412"/>
      <c r="C11" s="412"/>
      <c r="D11" s="412"/>
      <c r="E11" s="412"/>
      <c r="F11" s="412"/>
      <c r="G11" s="412"/>
      <c r="H11" s="412"/>
      <c r="I11" s="412"/>
      <c r="J11" s="412"/>
      <c r="K11" s="412"/>
      <c r="L11" s="412"/>
      <c r="M11" s="412"/>
      <c r="N11" s="412"/>
      <c r="O11" s="412"/>
    </row>
    <row r="12" spans="2:15">
      <c r="B12" s="412"/>
      <c r="C12" s="412"/>
      <c r="D12" s="412"/>
      <c r="E12" s="412"/>
      <c r="F12" s="412"/>
      <c r="G12" s="412"/>
      <c r="H12" s="412"/>
      <c r="I12" s="412"/>
      <c r="J12" s="412"/>
      <c r="K12" s="412"/>
      <c r="L12" s="412"/>
      <c r="M12" s="412"/>
      <c r="N12" s="412"/>
      <c r="O12" s="412"/>
    </row>
    <row r="13" spans="2:15" ht="12.75">
      <c r="B13" s="414"/>
      <c r="C13" s="412"/>
      <c r="D13" s="412"/>
      <c r="E13" s="412"/>
      <c r="F13" s="412"/>
      <c r="G13" s="412"/>
      <c r="H13" s="412"/>
      <c r="I13" s="412"/>
      <c r="J13" s="412"/>
      <c r="K13" s="412"/>
      <c r="L13" s="412"/>
      <c r="M13" s="412"/>
      <c r="N13" s="412"/>
      <c r="O13" s="412"/>
    </row>
    <row r="14" spans="2:15">
      <c r="B14" s="412"/>
      <c r="C14" s="412"/>
      <c r="D14" s="412"/>
      <c r="E14" s="412"/>
      <c r="F14" s="412"/>
      <c r="G14" s="412"/>
      <c r="H14" s="412"/>
      <c r="I14" s="412"/>
      <c r="J14" s="412"/>
      <c r="K14" s="412"/>
      <c r="L14" s="412"/>
      <c r="M14" s="412"/>
      <c r="N14" s="412"/>
      <c r="O14" s="412"/>
    </row>
    <row r="15" spans="2:15">
      <c r="B15" s="412"/>
      <c r="C15" s="412"/>
      <c r="D15" s="412"/>
      <c r="E15" s="412"/>
      <c r="F15" s="412"/>
      <c r="G15" s="412"/>
      <c r="H15" s="412"/>
      <c r="I15" s="412"/>
      <c r="J15" s="412"/>
      <c r="K15" s="412"/>
      <c r="L15" s="412"/>
      <c r="M15" s="412"/>
      <c r="N15" s="412"/>
      <c r="O15" s="412"/>
    </row>
    <row r="16" spans="2:15">
      <c r="B16" s="412"/>
      <c r="C16" s="412"/>
      <c r="D16" s="412"/>
      <c r="E16" s="412"/>
      <c r="F16" s="412"/>
      <c r="G16" s="412"/>
      <c r="H16" s="412"/>
      <c r="I16" s="412"/>
      <c r="J16" s="412"/>
      <c r="K16" s="412"/>
      <c r="L16" s="412"/>
      <c r="M16" s="412"/>
      <c r="N16" s="412"/>
      <c r="O16" s="412"/>
    </row>
    <row r="17" spans="2:15">
      <c r="B17" s="412"/>
      <c r="C17" s="412"/>
      <c r="D17" s="412"/>
      <c r="E17" s="412"/>
      <c r="F17" s="412"/>
      <c r="G17" s="412"/>
      <c r="H17" s="412"/>
      <c r="I17" s="412"/>
      <c r="J17" s="412"/>
      <c r="K17" s="412"/>
      <c r="L17" s="412"/>
      <c r="M17" s="412"/>
      <c r="N17" s="412"/>
      <c r="O17" s="412"/>
    </row>
    <row r="18" spans="2:15">
      <c r="B18" s="412"/>
      <c r="C18" s="412"/>
      <c r="D18" s="412"/>
      <c r="E18" s="412"/>
      <c r="F18" s="412"/>
      <c r="G18" s="412"/>
      <c r="H18" s="412"/>
      <c r="I18" s="412"/>
      <c r="J18" s="412"/>
      <c r="K18" s="412"/>
      <c r="L18" s="412"/>
      <c r="M18" s="412"/>
      <c r="N18" s="412"/>
      <c r="O18" s="412"/>
    </row>
    <row r="19" spans="2:15">
      <c r="B19" s="412"/>
      <c r="C19" s="412"/>
      <c r="D19" s="412"/>
      <c r="E19" s="412"/>
      <c r="F19" s="412"/>
      <c r="G19" s="412"/>
      <c r="H19" s="412"/>
      <c r="I19" s="412"/>
      <c r="J19" s="412" t="s">
        <v>8</v>
      </c>
      <c r="K19" s="412"/>
      <c r="L19" s="412"/>
      <c r="M19" s="412"/>
      <c r="N19" s="412"/>
      <c r="O19" s="412"/>
    </row>
    <row r="20" spans="2:15">
      <c r="B20" s="412"/>
      <c r="C20" s="412"/>
      <c r="D20" s="412"/>
      <c r="E20" s="412"/>
      <c r="F20" s="412"/>
      <c r="G20" s="412"/>
      <c r="H20" s="412"/>
      <c r="I20" s="412"/>
      <c r="J20" s="412"/>
      <c r="K20" s="412"/>
      <c r="L20" s="412"/>
      <c r="M20" s="412"/>
      <c r="N20" s="412"/>
      <c r="O20" s="412"/>
    </row>
    <row r="21" spans="2:15">
      <c r="B21" s="412"/>
      <c r="C21" s="412"/>
      <c r="D21" s="412"/>
      <c r="E21" s="412"/>
      <c r="F21" s="412"/>
      <c r="G21" s="412"/>
      <c r="H21" s="412"/>
      <c r="I21" s="412"/>
      <c r="J21" s="412"/>
      <c r="K21" s="412"/>
      <c r="L21" s="412"/>
      <c r="M21" s="412"/>
      <c r="N21" s="412"/>
      <c r="O21" s="412"/>
    </row>
    <row r="22" spans="2:15">
      <c r="B22" s="412"/>
      <c r="C22" s="412"/>
      <c r="D22" s="412"/>
      <c r="E22" s="412"/>
      <c r="F22" s="412"/>
      <c r="G22" s="412"/>
      <c r="H22" s="412"/>
      <c r="I22" s="412"/>
      <c r="J22" s="412"/>
      <c r="K22" s="412"/>
      <c r="L22" s="412"/>
      <c r="M22" s="412"/>
      <c r="N22" s="412"/>
      <c r="O22" s="412"/>
    </row>
    <row r="23" spans="2:15">
      <c r="B23" s="412"/>
      <c r="C23" s="412"/>
      <c r="D23" s="412"/>
      <c r="E23" s="412"/>
      <c r="F23" s="412"/>
      <c r="G23" s="412"/>
      <c r="H23" s="412"/>
      <c r="I23" s="412"/>
      <c r="J23" s="412"/>
      <c r="K23" s="412"/>
      <c r="L23" s="412"/>
      <c r="M23" s="412"/>
      <c r="N23" s="412"/>
      <c r="O23" s="412"/>
    </row>
    <row r="24" spans="2:15">
      <c r="B24" s="412"/>
      <c r="C24" s="412"/>
      <c r="D24" s="412"/>
      <c r="E24" s="412"/>
      <c r="F24" s="412"/>
      <c r="G24" s="412"/>
      <c r="H24" s="412"/>
      <c r="I24" s="412"/>
      <c r="J24" s="412"/>
      <c r="K24" s="412"/>
      <c r="L24" s="412"/>
      <c r="M24" s="412"/>
      <c r="N24" s="412"/>
      <c r="O24" s="412"/>
    </row>
    <row r="25" spans="2:15">
      <c r="B25" s="412"/>
      <c r="C25" s="412"/>
      <c r="D25" s="412"/>
      <c r="E25" s="412"/>
      <c r="F25" s="412"/>
      <c r="G25" s="412"/>
      <c r="H25" s="412"/>
      <c r="I25" s="412"/>
      <c r="J25" s="412"/>
      <c r="K25" s="412"/>
      <c r="L25" s="412"/>
      <c r="M25" s="412"/>
      <c r="N25" s="412"/>
      <c r="O25" s="412"/>
    </row>
    <row r="26" spans="2:15">
      <c r="B26" s="412"/>
      <c r="C26" s="412"/>
      <c r="D26" s="412"/>
      <c r="E26" s="412"/>
      <c r="F26" s="412"/>
      <c r="G26" s="412"/>
      <c r="H26" s="412"/>
      <c r="I26" s="412"/>
      <c r="J26" s="412"/>
      <c r="K26" s="412"/>
      <c r="L26" s="412"/>
      <c r="M26" s="412"/>
      <c r="N26" s="412"/>
      <c r="O26" s="412"/>
    </row>
    <row r="27" spans="2:15">
      <c r="B27" s="412"/>
      <c r="C27" s="412"/>
      <c r="D27" s="412"/>
      <c r="E27" s="412"/>
      <c r="F27" s="412"/>
      <c r="G27" s="412"/>
      <c r="H27" s="412"/>
      <c r="I27" s="412"/>
      <c r="J27" s="412"/>
      <c r="K27" s="412"/>
      <c r="L27" s="412"/>
      <c r="M27" s="412"/>
      <c r="N27" s="412"/>
      <c r="O27" s="412"/>
    </row>
    <row r="28" spans="2:15">
      <c r="B28" s="412"/>
      <c r="C28" s="412"/>
      <c r="D28" s="412"/>
      <c r="E28" s="412"/>
      <c r="F28" s="412"/>
      <c r="G28" s="412"/>
      <c r="H28" s="412"/>
      <c r="I28" s="412"/>
      <c r="J28" s="412"/>
      <c r="K28" s="412"/>
      <c r="L28" s="412"/>
      <c r="M28" s="412"/>
      <c r="N28" s="412"/>
      <c r="O28" s="412"/>
    </row>
    <row r="29" spans="2:15">
      <c r="B29" s="412"/>
      <c r="C29" s="412"/>
      <c r="D29" s="412"/>
      <c r="E29" s="412"/>
      <c r="F29" s="412"/>
      <c r="G29" s="412"/>
      <c r="H29" s="412"/>
      <c r="I29" s="412"/>
      <c r="J29" s="412"/>
      <c r="K29" s="412"/>
      <c r="L29" s="412"/>
      <c r="M29" s="412"/>
      <c r="N29" s="412"/>
      <c r="O29" s="412"/>
    </row>
    <row r="30" spans="2:15">
      <c r="B30" s="412"/>
      <c r="C30" s="412"/>
      <c r="D30" s="412"/>
      <c r="E30" s="412"/>
      <c r="F30" s="412"/>
      <c r="G30" s="412"/>
      <c r="H30" s="412"/>
      <c r="I30" s="412"/>
      <c r="J30" s="412"/>
      <c r="K30" s="412"/>
      <c r="L30" s="412"/>
      <c r="M30" s="412"/>
      <c r="N30" s="412"/>
      <c r="O30" s="412"/>
    </row>
    <row r="31" spans="2:15">
      <c r="B31" s="412"/>
      <c r="C31" s="412"/>
      <c r="D31" s="412"/>
      <c r="E31" s="412"/>
      <c r="F31" s="412"/>
      <c r="G31" s="412"/>
      <c r="H31" s="412"/>
      <c r="I31" s="412"/>
      <c r="J31" s="412"/>
      <c r="K31" s="412"/>
      <c r="L31" s="412"/>
      <c r="M31" s="412"/>
      <c r="N31" s="412"/>
      <c r="O31" s="412"/>
    </row>
    <row r="32" spans="2:15">
      <c r="B32" s="412"/>
      <c r="C32" s="412"/>
      <c r="D32" s="412"/>
      <c r="E32" s="412"/>
      <c r="F32" s="412"/>
      <c r="G32" s="412"/>
      <c r="H32" s="412"/>
      <c r="I32" s="412"/>
      <c r="J32" s="412"/>
      <c r="K32" s="412"/>
      <c r="L32" s="412"/>
      <c r="M32" s="412"/>
      <c r="N32" s="412"/>
      <c r="O32" s="412"/>
    </row>
    <row r="33" spans="2:15">
      <c r="B33" s="412"/>
      <c r="C33" s="412"/>
      <c r="D33" s="412"/>
      <c r="E33" s="412"/>
      <c r="F33" s="412"/>
      <c r="G33" s="412"/>
      <c r="H33" s="412"/>
      <c r="I33" s="412"/>
      <c r="J33" s="412"/>
      <c r="K33" s="412"/>
      <c r="L33" s="412"/>
      <c r="M33" s="412"/>
      <c r="N33" s="412"/>
      <c r="O33" s="412"/>
    </row>
    <row r="34" spans="2:15">
      <c r="B34" s="412"/>
      <c r="C34" s="412"/>
      <c r="D34" s="412"/>
      <c r="E34" s="412"/>
      <c r="F34" s="412"/>
      <c r="G34" s="412"/>
      <c r="H34" s="412"/>
      <c r="I34" s="412"/>
      <c r="J34" s="412"/>
      <c r="K34" s="412"/>
      <c r="L34" s="412"/>
      <c r="M34" s="412"/>
      <c r="N34" s="412"/>
      <c r="O34" s="412"/>
    </row>
    <row r="35" spans="2:15">
      <c r="B35" s="412"/>
      <c r="C35" s="412"/>
      <c r="D35" s="412"/>
      <c r="E35" s="412"/>
      <c r="F35" s="412"/>
      <c r="G35" s="412"/>
      <c r="H35" s="412"/>
      <c r="I35" s="412"/>
      <c r="J35" s="412"/>
      <c r="K35" s="412"/>
      <c r="L35" s="412"/>
      <c r="M35" s="412"/>
      <c r="N35" s="412"/>
      <c r="O35" s="412"/>
    </row>
    <row r="36" spans="2:15">
      <c r="B36" s="412"/>
      <c r="C36" s="412"/>
      <c r="D36" s="412"/>
      <c r="E36" s="412"/>
      <c r="F36" s="412"/>
      <c r="G36" s="412"/>
      <c r="H36" s="412"/>
      <c r="I36" s="412"/>
      <c r="J36" s="412"/>
      <c r="K36" s="412"/>
      <c r="L36" s="412"/>
      <c r="M36" s="412"/>
      <c r="N36" s="412"/>
      <c r="O36" s="412"/>
    </row>
    <row r="37" spans="2:15">
      <c r="B37" s="412"/>
      <c r="C37" s="412"/>
      <c r="D37" s="412"/>
      <c r="E37" s="412"/>
      <c r="F37" s="412"/>
      <c r="G37" s="412"/>
      <c r="H37" s="412"/>
      <c r="I37" s="412"/>
      <c r="J37" s="412"/>
      <c r="K37" s="412"/>
      <c r="L37" s="412"/>
      <c r="M37" s="412"/>
      <c r="N37" s="412"/>
      <c r="O37" s="412"/>
    </row>
    <row r="38" spans="2:15">
      <c r="B38" s="412"/>
      <c r="C38" s="412"/>
      <c r="D38" s="412"/>
      <c r="E38" s="412"/>
      <c r="F38" s="412"/>
      <c r="G38" s="412"/>
      <c r="H38" s="412"/>
      <c r="I38" s="412"/>
      <c r="J38" s="412"/>
      <c r="K38" s="412"/>
      <c r="L38" s="412"/>
      <c r="M38" s="412"/>
      <c r="N38" s="412"/>
      <c r="O38" s="412"/>
    </row>
    <row r="39" spans="2:15">
      <c r="B39" s="412"/>
      <c r="C39" s="412"/>
      <c r="D39" s="412"/>
      <c r="E39" s="412"/>
      <c r="F39" s="412"/>
      <c r="G39" s="412"/>
      <c r="H39" s="412"/>
      <c r="I39" s="412"/>
      <c r="J39" s="412"/>
      <c r="K39" s="412"/>
      <c r="L39" s="412"/>
      <c r="M39" s="412"/>
      <c r="N39" s="412"/>
      <c r="O39" s="412"/>
    </row>
    <row r="40" spans="2:15">
      <c r="B40" s="412"/>
      <c r="C40" s="412"/>
      <c r="D40" s="412"/>
      <c r="E40" s="412"/>
      <c r="F40" s="412"/>
      <c r="G40" s="412"/>
      <c r="H40" s="412"/>
      <c r="I40" s="412"/>
      <c r="J40" s="412"/>
      <c r="K40" s="412"/>
      <c r="L40" s="412"/>
      <c r="M40" s="412"/>
      <c r="N40" s="412"/>
      <c r="O40" s="412"/>
    </row>
    <row r="41" spans="2:15">
      <c r="B41" s="412"/>
      <c r="C41" s="412"/>
      <c r="D41" s="412"/>
      <c r="E41" s="412"/>
      <c r="F41" s="412"/>
      <c r="G41" s="412"/>
      <c r="H41" s="412"/>
      <c r="I41" s="412"/>
      <c r="J41" s="412"/>
      <c r="K41" s="412"/>
      <c r="L41" s="412"/>
      <c r="M41" s="412"/>
      <c r="N41" s="412"/>
      <c r="O41" s="412"/>
    </row>
    <row r="42" spans="2:15">
      <c r="B42" s="412"/>
      <c r="C42" s="412"/>
      <c r="D42" s="412"/>
      <c r="E42" s="412"/>
      <c r="F42" s="412"/>
      <c r="G42" s="412"/>
      <c r="H42" s="412"/>
      <c r="I42" s="412"/>
      <c r="J42" s="412"/>
      <c r="K42" s="412"/>
      <c r="L42" s="412"/>
      <c r="M42" s="412"/>
      <c r="N42" s="412"/>
      <c r="O42" s="412"/>
    </row>
    <row r="43" spans="2:15">
      <c r="B43" s="412"/>
      <c r="C43" s="412"/>
      <c r="D43" s="412"/>
      <c r="E43" s="412"/>
      <c r="F43" s="412"/>
      <c r="G43" s="412"/>
      <c r="H43" s="412"/>
      <c r="I43" s="412"/>
      <c r="J43" s="412"/>
      <c r="K43" s="412"/>
      <c r="L43" s="412"/>
      <c r="M43" s="412"/>
      <c r="N43" s="412"/>
      <c r="O43" s="412"/>
    </row>
    <row r="44" spans="2:15">
      <c r="B44" s="412"/>
      <c r="C44" s="412"/>
      <c r="D44" s="412"/>
      <c r="E44" s="412"/>
      <c r="F44" s="412"/>
      <c r="G44" s="412"/>
      <c r="H44" s="412"/>
      <c r="I44" s="412"/>
      <c r="J44" s="412"/>
      <c r="K44" s="412"/>
      <c r="L44" s="412"/>
      <c r="M44" s="412"/>
      <c r="N44" s="412"/>
      <c r="O44" s="412"/>
    </row>
    <row r="45" spans="2:15">
      <c r="B45" s="412"/>
      <c r="C45" s="412"/>
      <c r="D45" s="412"/>
      <c r="E45" s="412"/>
      <c r="F45" s="412"/>
      <c r="G45" s="412"/>
      <c r="H45" s="412"/>
      <c r="I45" s="412"/>
      <c r="J45" s="412"/>
      <c r="K45" s="412"/>
      <c r="L45" s="412"/>
      <c r="M45" s="412"/>
      <c r="N45" s="412"/>
      <c r="O45" s="412"/>
    </row>
    <row r="46" spans="2:15">
      <c r="B46" s="412"/>
      <c r="C46" s="412"/>
      <c r="D46" s="412"/>
      <c r="E46" s="412"/>
      <c r="F46" s="412"/>
      <c r="G46" s="412"/>
      <c r="H46" s="412"/>
      <c r="I46" s="412"/>
      <c r="J46" s="412"/>
      <c r="K46" s="412"/>
      <c r="L46" s="412"/>
      <c r="M46" s="412"/>
      <c r="N46" s="412"/>
      <c r="O46" s="412"/>
    </row>
    <row r="47" spans="2:15">
      <c r="B47" s="412"/>
      <c r="C47" s="412"/>
      <c r="D47" s="412"/>
      <c r="E47" s="412"/>
      <c r="F47" s="412"/>
      <c r="G47" s="412"/>
      <c r="H47" s="412"/>
      <c r="I47" s="412"/>
      <c r="J47" s="412"/>
      <c r="K47" s="412"/>
      <c r="L47" s="412"/>
      <c r="M47" s="412"/>
      <c r="N47" s="412"/>
      <c r="O47" s="412"/>
    </row>
    <row r="48" spans="2:15">
      <c r="B48" s="412"/>
      <c r="C48" s="412"/>
      <c r="D48" s="412"/>
      <c r="E48" s="412"/>
      <c r="F48" s="412"/>
      <c r="G48" s="412"/>
      <c r="H48" s="412"/>
      <c r="I48" s="412"/>
      <c r="J48" s="412"/>
      <c r="K48" s="412"/>
      <c r="L48" s="412"/>
      <c r="M48" s="412"/>
      <c r="N48" s="412"/>
      <c r="O48" s="412"/>
    </row>
    <row r="49" spans="2:15">
      <c r="B49" s="412"/>
      <c r="C49" s="412"/>
      <c r="D49" s="412"/>
      <c r="E49" s="412"/>
      <c r="F49" s="412"/>
      <c r="G49" s="412"/>
      <c r="H49" s="412"/>
      <c r="I49" s="412"/>
      <c r="J49" s="412"/>
      <c r="K49" s="412"/>
      <c r="L49" s="412"/>
      <c r="M49" s="412"/>
      <c r="N49" s="412"/>
      <c r="O49" s="412"/>
    </row>
    <row r="50" spans="2:15">
      <c r="B50" s="412"/>
      <c r="C50" s="412"/>
      <c r="D50" s="412"/>
      <c r="E50" s="412"/>
      <c r="F50" s="412"/>
      <c r="G50" s="412"/>
      <c r="H50" s="412"/>
      <c r="I50" s="412"/>
      <c r="J50" s="412"/>
      <c r="K50" s="412"/>
      <c r="L50" s="412"/>
      <c r="M50" s="412"/>
      <c r="N50" s="412"/>
      <c r="O50" s="412"/>
    </row>
    <row r="51" spans="2:15">
      <c r="B51" s="412"/>
      <c r="C51" s="412"/>
      <c r="D51" s="412"/>
      <c r="E51" s="412"/>
      <c r="F51" s="412"/>
      <c r="G51" s="412"/>
      <c r="H51" s="412"/>
      <c r="I51" s="412"/>
      <c r="J51" s="412"/>
      <c r="K51" s="412"/>
      <c r="L51" s="412"/>
      <c r="M51" s="412"/>
      <c r="N51" s="412"/>
      <c r="O51" s="412"/>
    </row>
    <row r="52" spans="2:15">
      <c r="B52" s="412"/>
      <c r="C52" s="412"/>
      <c r="D52" s="412"/>
      <c r="E52" s="412"/>
      <c r="F52" s="412"/>
      <c r="G52" s="412"/>
      <c r="H52" s="412"/>
      <c r="I52" s="412"/>
      <c r="J52" s="412"/>
      <c r="K52" s="412"/>
      <c r="L52" s="412"/>
      <c r="M52" s="412"/>
      <c r="N52" s="412"/>
      <c r="O52" s="412"/>
    </row>
    <row r="53" spans="2:15">
      <c r="B53" s="412"/>
      <c r="C53" s="412"/>
      <c r="D53" s="412"/>
      <c r="E53" s="412"/>
      <c r="F53" s="412"/>
      <c r="G53" s="412"/>
      <c r="H53" s="412"/>
      <c r="I53" s="412"/>
      <c r="J53" s="412"/>
      <c r="K53" s="412"/>
      <c r="L53" s="412"/>
      <c r="M53" s="412"/>
      <c r="N53" s="412"/>
      <c r="O53" s="412"/>
    </row>
    <row r="54" spans="2:15">
      <c r="B54" s="412"/>
      <c r="C54" s="412"/>
      <c r="D54" s="412"/>
      <c r="E54" s="412"/>
      <c r="F54" s="412"/>
      <c r="G54" s="412"/>
      <c r="H54" s="412"/>
      <c r="I54" s="412"/>
      <c r="J54" s="412"/>
      <c r="K54" s="412"/>
      <c r="L54" s="412"/>
      <c r="M54" s="412"/>
      <c r="N54" s="412"/>
      <c r="O54" s="412"/>
    </row>
    <row r="55" spans="2:15">
      <c r="B55" s="412"/>
      <c r="C55" s="412"/>
      <c r="D55" s="412"/>
      <c r="E55" s="412"/>
      <c r="F55" s="412"/>
      <c r="G55" s="412"/>
      <c r="H55" s="412"/>
      <c r="I55" s="412"/>
      <c r="J55" s="412"/>
      <c r="K55" s="412"/>
      <c r="L55" s="412"/>
      <c r="M55" s="412"/>
      <c r="N55" s="412"/>
      <c r="O55" s="412"/>
    </row>
    <row r="56" spans="2:15">
      <c r="B56" s="412"/>
      <c r="C56" s="412"/>
      <c r="D56" s="412"/>
      <c r="E56" s="412"/>
      <c r="F56" s="412"/>
      <c r="G56" s="412"/>
      <c r="H56" s="412"/>
      <c r="I56" s="412"/>
      <c r="J56" s="412"/>
      <c r="K56" s="412"/>
      <c r="L56" s="412"/>
      <c r="M56" s="412"/>
      <c r="N56" s="412"/>
      <c r="O56" s="412"/>
    </row>
    <row r="57" spans="2:15">
      <c r="B57" s="412"/>
      <c r="C57" s="412"/>
      <c r="D57" s="412"/>
      <c r="E57" s="412"/>
      <c r="F57" s="412"/>
      <c r="G57" s="412"/>
      <c r="H57" s="412"/>
      <c r="I57" s="412"/>
      <c r="J57" s="412"/>
      <c r="K57" s="412"/>
      <c r="L57" s="412"/>
      <c r="M57" s="412"/>
      <c r="N57" s="412"/>
      <c r="O57" s="412"/>
    </row>
    <row r="58" spans="2:15">
      <c r="B58" s="412"/>
      <c r="C58" s="412"/>
      <c r="D58" s="412"/>
      <c r="E58" s="412"/>
      <c r="F58" s="412"/>
      <c r="G58" s="412"/>
      <c r="H58" s="412"/>
      <c r="I58" s="412"/>
      <c r="J58" s="412"/>
      <c r="K58" s="412"/>
      <c r="L58" s="412"/>
      <c r="M58" s="412"/>
      <c r="N58" s="412"/>
      <c r="O58" s="412"/>
    </row>
    <row r="59" spans="2:15">
      <c r="B59" s="412"/>
      <c r="C59" s="412"/>
      <c r="D59" s="412"/>
      <c r="E59" s="412"/>
      <c r="F59" s="412"/>
      <c r="G59" s="412"/>
      <c r="H59" s="412"/>
      <c r="I59" s="412"/>
      <c r="J59" s="412"/>
      <c r="K59" s="412"/>
      <c r="L59" s="412"/>
      <c r="M59" s="412"/>
      <c r="N59" s="412"/>
      <c r="O59" s="412"/>
    </row>
    <row r="60" spans="2:15">
      <c r="B60" s="412"/>
      <c r="C60" s="412"/>
      <c r="D60" s="412"/>
      <c r="E60" s="412"/>
      <c r="F60" s="412"/>
      <c r="G60" s="412"/>
      <c r="H60" s="412"/>
      <c r="I60" s="412"/>
      <c r="J60" s="412"/>
      <c r="K60" s="412"/>
      <c r="L60" s="412"/>
      <c r="M60" s="412"/>
      <c r="N60" s="412"/>
      <c r="O60" s="412"/>
    </row>
    <row r="61" spans="2:15">
      <c r="B61" s="412"/>
      <c r="C61" s="412"/>
      <c r="D61" s="412"/>
      <c r="E61" s="412"/>
      <c r="F61" s="412"/>
      <c r="G61" s="412"/>
      <c r="H61" s="412"/>
      <c r="I61" s="412"/>
      <c r="J61" s="412"/>
      <c r="K61" s="412"/>
      <c r="L61" s="412"/>
      <c r="M61" s="412"/>
      <c r="N61" s="412"/>
      <c r="O61" s="412"/>
    </row>
    <row r="62" spans="2:15">
      <c r="B62" s="412"/>
      <c r="C62" s="412"/>
      <c r="D62" s="412"/>
      <c r="E62" s="412"/>
      <c r="F62" s="412"/>
      <c r="G62" s="412"/>
      <c r="H62" s="412"/>
      <c r="I62" s="412"/>
      <c r="J62" s="412"/>
      <c r="K62" s="412"/>
      <c r="L62" s="412"/>
      <c r="M62" s="412"/>
      <c r="N62" s="412"/>
      <c r="O62" s="412"/>
    </row>
    <row r="63" spans="2:15">
      <c r="B63" s="412"/>
      <c r="C63" s="412"/>
      <c r="D63" s="412"/>
      <c r="E63" s="412"/>
      <c r="F63" s="412"/>
      <c r="G63" s="412"/>
      <c r="H63" s="412"/>
      <c r="I63" s="412"/>
      <c r="J63" s="412"/>
      <c r="K63" s="412"/>
      <c r="L63" s="412"/>
      <c r="M63" s="412"/>
      <c r="N63" s="412"/>
      <c r="O63" s="412"/>
    </row>
    <row r="64" spans="2:15">
      <c r="B64" s="412"/>
      <c r="C64" s="412"/>
      <c r="D64" s="412"/>
      <c r="E64" s="412"/>
      <c r="F64" s="412"/>
      <c r="G64" s="412"/>
      <c r="H64" s="412"/>
      <c r="I64" s="412"/>
      <c r="J64" s="412"/>
      <c r="K64" s="412"/>
      <c r="L64" s="412"/>
      <c r="M64" s="412"/>
      <c r="N64" s="412"/>
      <c r="O64" s="412"/>
    </row>
    <row r="65" spans="2:15">
      <c r="B65" s="412"/>
      <c r="C65" s="412"/>
      <c r="D65" s="412"/>
      <c r="E65" s="412"/>
      <c r="F65" s="412"/>
      <c r="G65" s="412"/>
      <c r="H65" s="412"/>
      <c r="I65" s="412"/>
      <c r="J65" s="412"/>
      <c r="K65" s="412"/>
      <c r="L65" s="412"/>
      <c r="M65" s="412"/>
      <c r="N65" s="412"/>
      <c r="O65" s="412"/>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89D1-05B2-4F97-B1FF-AE49CF1D8CBB}">
  <sheetPr>
    <tabColor theme="4"/>
  </sheetPr>
  <dimension ref="A2:O59"/>
  <sheetViews>
    <sheetView showGridLines="0" view="pageBreakPreview" zoomScale="190" zoomScaleNormal="100" zoomScaleSheetLayoutView="190" zoomScalePageLayoutView="160" workbookViewId="0">
      <selection activeCell="A15" sqref="A15"/>
    </sheetView>
  </sheetViews>
  <sheetFormatPr defaultColWidth="9.33203125" defaultRowHeight="11.25"/>
  <cols>
    <col min="1" max="1" width="12" style="95" customWidth="1"/>
    <col min="2" max="3" width="11" style="95" customWidth="1"/>
    <col min="4" max="5" width="11.33203125" style="95" customWidth="1"/>
    <col min="6" max="6" width="12.33203125" style="95" customWidth="1"/>
    <col min="7" max="7" width="9.33203125" style="95"/>
    <col min="8" max="8" width="13.33203125" style="95" customWidth="1"/>
    <col min="9" max="9" width="13.1640625" style="95" customWidth="1"/>
    <col min="10" max="10" width="11.6640625" style="95" customWidth="1"/>
    <col min="11" max="11" width="9.33203125" style="95"/>
    <col min="12" max="12" width="18.6640625" style="95" bestFit="1" customWidth="1"/>
    <col min="13" max="16384" width="9.33203125" style="95"/>
  </cols>
  <sheetData>
    <row r="2" spans="1:12" ht="16.5" customHeight="1">
      <c r="A2" s="901" t="s">
        <v>461</v>
      </c>
      <c r="B2" s="901"/>
      <c r="C2" s="901"/>
      <c r="D2" s="901"/>
      <c r="E2" s="901"/>
      <c r="F2" s="901"/>
      <c r="G2" s="901"/>
      <c r="H2" s="901"/>
      <c r="I2" s="901"/>
      <c r="J2" s="901"/>
      <c r="K2" s="878"/>
    </row>
    <row r="3" spans="1:12" ht="7.5" customHeight="1">
      <c r="A3" s="158"/>
      <c r="B3" s="268"/>
      <c r="C3" s="287"/>
      <c r="D3" s="288"/>
      <c r="E3" s="288"/>
      <c r="F3" s="289"/>
      <c r="G3" s="290"/>
      <c r="H3" s="290"/>
      <c r="I3" s="214"/>
      <c r="J3" s="289"/>
    </row>
    <row r="4" spans="1:12" ht="11.25" customHeight="1">
      <c r="A4" s="241" t="s">
        <v>230</v>
      </c>
      <c r="B4" s="268"/>
      <c r="C4" s="287"/>
      <c r="D4" s="288"/>
      <c r="E4" s="288"/>
      <c r="F4" s="289"/>
      <c r="G4" s="290"/>
      <c r="H4" s="290"/>
      <c r="I4" s="214"/>
      <c r="J4" s="289"/>
      <c r="K4" s="493"/>
    </row>
    <row r="5" spans="1:12" ht="9" customHeight="1">
      <c r="A5" s="158"/>
      <c r="B5" s="268"/>
      <c r="C5" s="287"/>
      <c r="D5" s="288"/>
      <c r="E5" s="288"/>
      <c r="F5" s="289"/>
      <c r="G5" s="290"/>
      <c r="H5" s="290"/>
      <c r="I5" s="214"/>
      <c r="J5" s="289"/>
      <c r="K5" s="493"/>
    </row>
    <row r="6" spans="1:12" ht="20.25" customHeight="1">
      <c r="A6" s="742" t="s">
        <v>224</v>
      </c>
      <c r="B6" s="743" t="s">
        <v>225</v>
      </c>
      <c r="C6" s="743" t="s">
        <v>226</v>
      </c>
      <c r="D6" s="743" t="s">
        <v>227</v>
      </c>
      <c r="E6" s="743" t="s">
        <v>228</v>
      </c>
      <c r="F6" s="744" t="s">
        <v>229</v>
      </c>
      <c r="G6" s="745" t="s">
        <v>238</v>
      </c>
      <c r="H6" s="744" t="s">
        <v>242</v>
      </c>
      <c r="I6" s="745" t="s">
        <v>537</v>
      </c>
      <c r="J6" s="746" t="s">
        <v>239</v>
      </c>
      <c r="K6" s="879"/>
    </row>
    <row r="7" spans="1:12" s="291" customFormat="1" ht="18" customHeight="1">
      <c r="A7" s="713" t="s">
        <v>231</v>
      </c>
      <c r="B7" s="714" t="s">
        <v>30</v>
      </c>
      <c r="C7" s="714" t="s">
        <v>30</v>
      </c>
      <c r="D7" s="714" t="s">
        <v>237</v>
      </c>
      <c r="E7" s="714" t="s">
        <v>232</v>
      </c>
      <c r="F7" s="715" t="s">
        <v>243</v>
      </c>
      <c r="G7" s="716">
        <v>33</v>
      </c>
      <c r="H7" s="717">
        <v>144.48400000000001</v>
      </c>
      <c r="I7" s="718" t="s">
        <v>593</v>
      </c>
      <c r="J7" s="719" t="s">
        <v>233</v>
      </c>
      <c r="K7" s="880"/>
      <c r="L7" s="291">
        <v>144.47999999999999</v>
      </c>
    </row>
    <row r="8" spans="1:12" s="291" customFormat="1" ht="18" customHeight="1">
      <c r="A8" s="720" t="s">
        <v>514</v>
      </c>
      <c r="B8" s="721" t="s">
        <v>37</v>
      </c>
      <c r="C8" s="721" t="s">
        <v>46</v>
      </c>
      <c r="D8" s="721" t="s">
        <v>523</v>
      </c>
      <c r="E8" s="721" t="s">
        <v>517</v>
      </c>
      <c r="F8" s="722" t="s">
        <v>522</v>
      </c>
      <c r="G8" s="723">
        <v>13.8</v>
      </c>
      <c r="H8" s="724">
        <v>20</v>
      </c>
      <c r="I8" s="724">
        <v>20</v>
      </c>
      <c r="J8" s="725" t="s">
        <v>521</v>
      </c>
      <c r="K8" s="880"/>
      <c r="L8" s="291">
        <v>20</v>
      </c>
    </row>
    <row r="9" spans="1:12" s="291" customFormat="1" ht="18" customHeight="1">
      <c r="A9" s="713" t="s">
        <v>104</v>
      </c>
      <c r="B9" s="714" t="s">
        <v>38</v>
      </c>
      <c r="C9" s="714" t="s">
        <v>25</v>
      </c>
      <c r="D9" s="714" t="s">
        <v>533</v>
      </c>
      <c r="E9" s="714" t="s">
        <v>507</v>
      </c>
      <c r="F9" s="715" t="s">
        <v>533</v>
      </c>
      <c r="G9" s="716">
        <v>13.8</v>
      </c>
      <c r="H9" s="717" t="s">
        <v>594</v>
      </c>
      <c r="I9" s="717" t="s">
        <v>595</v>
      </c>
      <c r="J9" s="719" t="s">
        <v>506</v>
      </c>
      <c r="K9" s="880"/>
      <c r="L9" s="881">
        <v>103.95113000000001</v>
      </c>
    </row>
    <row r="10" spans="1:12" s="291" customFormat="1" ht="18" customHeight="1">
      <c r="A10" s="720" t="s">
        <v>91</v>
      </c>
      <c r="B10" s="721" t="s">
        <v>30</v>
      </c>
      <c r="C10" s="721" t="s">
        <v>30</v>
      </c>
      <c r="D10" s="721" t="s">
        <v>237</v>
      </c>
      <c r="E10" s="721" t="s">
        <v>518</v>
      </c>
      <c r="F10" s="722" t="s">
        <v>519</v>
      </c>
      <c r="G10" s="723">
        <v>22.9</v>
      </c>
      <c r="H10" s="724">
        <v>44.54</v>
      </c>
      <c r="I10" s="724" t="s">
        <v>596</v>
      </c>
      <c r="J10" s="725" t="s">
        <v>520</v>
      </c>
      <c r="K10" s="880"/>
      <c r="L10" s="291">
        <v>44.54</v>
      </c>
    </row>
    <row r="11" spans="1:12" s="291" customFormat="1" ht="18" customHeight="1">
      <c r="A11" s="713" t="s">
        <v>231</v>
      </c>
      <c r="B11" s="714" t="s">
        <v>544</v>
      </c>
      <c r="C11" s="714" t="s">
        <v>599</v>
      </c>
      <c r="D11" s="714" t="s">
        <v>545</v>
      </c>
      <c r="E11" s="714" t="s">
        <v>546</v>
      </c>
      <c r="F11" s="715" t="s">
        <v>547</v>
      </c>
      <c r="G11" s="716">
        <v>12</v>
      </c>
      <c r="H11" s="717">
        <v>132.30000000000001</v>
      </c>
      <c r="I11" s="717" t="s">
        <v>597</v>
      </c>
      <c r="J11" s="719" t="s">
        <v>548</v>
      </c>
      <c r="K11" s="880"/>
      <c r="L11" s="291">
        <v>132.30000000000001</v>
      </c>
    </row>
    <row r="12" spans="1:12" s="291" customFormat="1" ht="18" customHeight="1">
      <c r="A12" s="720" t="s">
        <v>573</v>
      </c>
      <c r="B12" s="721" t="s">
        <v>38</v>
      </c>
      <c r="C12" s="721" t="s">
        <v>51</v>
      </c>
      <c r="D12" s="721" t="s">
        <v>600</v>
      </c>
      <c r="E12" s="721" t="s">
        <v>601</v>
      </c>
      <c r="F12" s="722" t="s">
        <v>607</v>
      </c>
      <c r="G12" s="723">
        <v>0.48</v>
      </c>
      <c r="H12" s="724">
        <v>2.4</v>
      </c>
      <c r="I12" s="724">
        <v>2.4</v>
      </c>
      <c r="J12" s="725" t="s">
        <v>608</v>
      </c>
      <c r="K12" s="880"/>
      <c r="L12" s="291">
        <v>2.4</v>
      </c>
    </row>
    <row r="13" spans="1:12" s="291" customFormat="1" ht="24.75" customHeight="1">
      <c r="A13" s="713" t="s">
        <v>598</v>
      </c>
      <c r="B13" s="714" t="s">
        <v>37</v>
      </c>
      <c r="C13" s="714" t="s">
        <v>46</v>
      </c>
      <c r="D13" s="714" t="s">
        <v>612</v>
      </c>
      <c r="E13" s="714" t="s">
        <v>602</v>
      </c>
      <c r="F13" s="715" t="s">
        <v>606</v>
      </c>
      <c r="G13" s="716">
        <v>0.4</v>
      </c>
      <c r="H13" s="717">
        <v>0.7</v>
      </c>
      <c r="I13" s="717">
        <v>0.7</v>
      </c>
      <c r="J13" s="719" t="s">
        <v>609</v>
      </c>
      <c r="K13" s="880"/>
      <c r="L13" s="291">
        <v>0.7</v>
      </c>
    </row>
    <row r="14" spans="1:12" s="291" customFormat="1" ht="13.5" customHeight="1">
      <c r="A14" s="720" t="s">
        <v>112</v>
      </c>
      <c r="B14" s="721" t="s">
        <v>37</v>
      </c>
      <c r="C14" s="721" t="s">
        <v>46</v>
      </c>
      <c r="D14" s="721" t="s">
        <v>523</v>
      </c>
      <c r="E14" s="721" t="s">
        <v>603</v>
      </c>
      <c r="F14" s="722" t="s">
        <v>607</v>
      </c>
      <c r="G14" s="723">
        <v>6.6</v>
      </c>
      <c r="H14" s="724">
        <v>20.815999999999999</v>
      </c>
      <c r="I14" s="724">
        <v>20.16</v>
      </c>
      <c r="J14" s="725" t="s">
        <v>609</v>
      </c>
      <c r="K14" s="880"/>
      <c r="L14" s="291">
        <v>20.16</v>
      </c>
    </row>
    <row r="15" spans="1:12" s="291" customFormat="1" ht="13.5" customHeight="1">
      <c r="A15" s="713" t="s">
        <v>112</v>
      </c>
      <c r="B15" s="714" t="s">
        <v>37</v>
      </c>
      <c r="C15" s="714" t="s">
        <v>46</v>
      </c>
      <c r="D15" s="714" t="s">
        <v>523</v>
      </c>
      <c r="E15" s="714" t="s">
        <v>604</v>
      </c>
      <c r="F15" s="715" t="s">
        <v>607</v>
      </c>
      <c r="G15" s="716">
        <v>6.6</v>
      </c>
      <c r="H15" s="717">
        <v>20.815999999999999</v>
      </c>
      <c r="I15" s="717">
        <v>20.16</v>
      </c>
      <c r="J15" s="719" t="s">
        <v>609</v>
      </c>
      <c r="K15" s="880"/>
      <c r="L15" s="291">
        <v>20.16</v>
      </c>
    </row>
    <row r="16" spans="1:12" s="291" customFormat="1" ht="13.5" customHeight="1">
      <c r="A16" s="720" t="s">
        <v>112</v>
      </c>
      <c r="B16" s="721" t="s">
        <v>37</v>
      </c>
      <c r="C16" s="721" t="s">
        <v>46</v>
      </c>
      <c r="D16" s="721" t="s">
        <v>523</v>
      </c>
      <c r="E16" s="721" t="s">
        <v>605</v>
      </c>
      <c r="F16" s="722" t="s">
        <v>607</v>
      </c>
      <c r="G16" s="723">
        <v>6.6</v>
      </c>
      <c r="H16" s="724">
        <v>20.815999999999999</v>
      </c>
      <c r="I16" s="724">
        <v>20.16</v>
      </c>
      <c r="J16" s="725" t="s">
        <v>609</v>
      </c>
      <c r="K16" s="880"/>
      <c r="L16" s="291">
        <v>20.16</v>
      </c>
    </row>
    <row r="17" spans="1:13" s="291" customFormat="1" ht="13.5" customHeight="1">
      <c r="A17" s="713" t="s">
        <v>639</v>
      </c>
      <c r="B17" s="714" t="s">
        <v>37</v>
      </c>
      <c r="C17" s="714" t="s">
        <v>46</v>
      </c>
      <c r="D17" s="714" t="s">
        <v>807</v>
      </c>
      <c r="E17" s="714" t="s">
        <v>808</v>
      </c>
      <c r="F17" s="715" t="s">
        <v>607</v>
      </c>
      <c r="G17" s="716">
        <v>6.6</v>
      </c>
      <c r="H17" s="717">
        <v>20</v>
      </c>
      <c r="I17" s="717">
        <v>20</v>
      </c>
      <c r="J17" s="719" t="s">
        <v>806</v>
      </c>
      <c r="K17" s="880"/>
      <c r="L17" s="291">
        <v>20</v>
      </c>
    </row>
    <row r="18" spans="1:13" ht="11.25" customHeight="1">
      <c r="A18" s="747" t="s">
        <v>44</v>
      </c>
      <c r="B18" s="748"/>
      <c r="C18" s="748"/>
      <c r="D18" s="748"/>
      <c r="E18" s="749"/>
      <c r="F18" s="750"/>
      <c r="G18" s="751"/>
      <c r="H18" s="752">
        <f>+SUM(H7:H17)+123.61</f>
        <v>550.48199999999986</v>
      </c>
      <c r="I18" s="752">
        <f>+SUM(L7:L17)</f>
        <v>528.85113000000001</v>
      </c>
      <c r="J18" s="753"/>
      <c r="K18" s="882"/>
      <c r="L18" s="883"/>
    </row>
    <row r="19" spans="1:13" ht="15" customHeight="1">
      <c r="A19" s="601" t="str">
        <f>"Cuadro N° 1: Relación de ingresos a operación comercial en "&amp;'1. Resumen'!Q4&amp;" "&amp;'1. Resumen'!Q5</f>
        <v>Cuadro N° 1: Relación de ingresos a operación comercial en noviembre 2018</v>
      </c>
      <c r="B19" s="153"/>
      <c r="C19" s="153"/>
      <c r="D19" s="153"/>
      <c r="E19" s="153"/>
      <c r="F19" s="153"/>
      <c r="G19" s="153"/>
      <c r="H19" s="153"/>
      <c r="I19" s="153"/>
      <c r="J19" s="153"/>
      <c r="K19" s="882"/>
    </row>
    <row r="20" spans="1:13" ht="11.25" customHeight="1">
      <c r="A20" s="910" t="s">
        <v>549</v>
      </c>
      <c r="B20" s="910"/>
      <c r="C20" s="910"/>
      <c r="D20" s="910"/>
      <c r="E20" s="910"/>
      <c r="F20" s="910"/>
      <c r="G20" s="910"/>
      <c r="H20" s="910"/>
      <c r="I20" s="910"/>
      <c r="J20" s="910"/>
      <c r="K20" s="882"/>
    </row>
    <row r="21" spans="1:13" ht="11.25" customHeight="1">
      <c r="A21" s="607" t="s">
        <v>526</v>
      </c>
      <c r="B21" s="607"/>
      <c r="C21" s="607"/>
      <c r="D21" s="607"/>
      <c r="E21" s="607"/>
      <c r="F21" s="607"/>
      <c r="G21" s="607"/>
      <c r="H21" s="607"/>
      <c r="I21" s="607"/>
      <c r="J21" s="607"/>
      <c r="K21" s="882"/>
      <c r="L21" s="95" t="s">
        <v>240</v>
      </c>
      <c r="M21" s="883">
        <f>+L7+L10</f>
        <v>189.01999999999998</v>
      </c>
    </row>
    <row r="22" spans="1:13" ht="20.25" customHeight="1">
      <c r="A22" s="911" t="s">
        <v>527</v>
      </c>
      <c r="B22" s="911"/>
      <c r="C22" s="911"/>
      <c r="D22" s="911"/>
      <c r="E22" s="911"/>
      <c r="F22" s="911"/>
      <c r="G22" s="911"/>
      <c r="H22" s="911"/>
      <c r="I22" s="911"/>
      <c r="J22" s="911"/>
      <c r="K22" s="882"/>
      <c r="L22" s="95" t="s">
        <v>524</v>
      </c>
      <c r="M22" s="883">
        <f>+L8+L16+L15+L14+L13</f>
        <v>81.179999999999993</v>
      </c>
    </row>
    <row r="23" spans="1:13" ht="11.25" customHeight="1">
      <c r="A23" s="911" t="s">
        <v>613</v>
      </c>
      <c r="B23" s="911"/>
      <c r="C23" s="911"/>
      <c r="D23" s="911"/>
      <c r="E23" s="911"/>
      <c r="F23" s="911"/>
      <c r="G23" s="911"/>
      <c r="H23" s="911"/>
      <c r="I23" s="911"/>
      <c r="J23" s="911"/>
      <c r="K23" s="882"/>
      <c r="L23" s="95" t="s">
        <v>611</v>
      </c>
      <c r="M23" s="883">
        <f>+L9</f>
        <v>103.95113000000001</v>
      </c>
    </row>
    <row r="24" spans="1:13" ht="15" customHeight="1">
      <c r="A24" s="298"/>
      <c r="B24" s="292"/>
      <c r="C24" s="292"/>
      <c r="D24" s="292"/>
      <c r="E24" s="292"/>
      <c r="F24" s="292"/>
      <c r="G24" s="292"/>
      <c r="H24" s="299"/>
      <c r="I24" s="299"/>
      <c r="J24" s="299"/>
      <c r="K24" s="882"/>
      <c r="L24" s="95" t="s">
        <v>550</v>
      </c>
      <c r="M24" s="95">
        <v>132.30000000000001</v>
      </c>
    </row>
    <row r="25" spans="1:13" ht="11.25" customHeight="1">
      <c r="A25" s="298"/>
      <c r="B25" s="292"/>
      <c r="C25" s="292"/>
      <c r="D25" s="292"/>
      <c r="E25" s="292"/>
      <c r="F25" s="292"/>
      <c r="G25" s="292"/>
      <c r="H25" s="297"/>
      <c r="I25" s="297" t="s">
        <v>8</v>
      </c>
      <c r="J25" s="297"/>
      <c r="K25" s="882"/>
      <c r="L25" s="95" t="s">
        <v>610</v>
      </c>
      <c r="M25" s="95">
        <f>+L12</f>
        <v>2.4</v>
      </c>
    </row>
    <row r="26" spans="1:13" ht="11.25" customHeight="1">
      <c r="A26" s="298"/>
      <c r="B26" s="292"/>
      <c r="C26" s="292"/>
      <c r="D26" s="292"/>
      <c r="E26" s="292"/>
      <c r="F26" s="292"/>
      <c r="G26" s="292"/>
      <c r="H26" s="297"/>
      <c r="I26" s="297"/>
      <c r="J26" s="297"/>
      <c r="K26" s="882"/>
    </row>
    <row r="27" spans="1:13" ht="11.25" customHeight="1">
      <c r="A27" s="298"/>
      <c r="B27" s="292"/>
      <c r="C27" s="292"/>
      <c r="D27" s="292"/>
      <c r="E27" s="292"/>
      <c r="F27" s="292"/>
      <c r="G27" s="292"/>
      <c r="H27" s="297"/>
      <c r="I27" s="297"/>
      <c r="J27" s="297"/>
      <c r="K27" s="882"/>
    </row>
    <row r="28" spans="1:13" ht="9" customHeight="1">
      <c r="A28" s="300"/>
      <c r="B28" s="301"/>
      <c r="C28" s="301"/>
      <c r="D28" s="301"/>
      <c r="E28" s="301"/>
      <c r="F28" s="301"/>
      <c r="G28" s="301"/>
      <c r="H28" s="302"/>
      <c r="I28" s="302"/>
      <c r="J28" s="302"/>
      <c r="K28" s="882"/>
    </row>
    <row r="29" spans="1:13" ht="9" customHeight="1">
      <c r="A29" s="303"/>
      <c r="B29" s="224"/>
      <c r="C29" s="224"/>
      <c r="D29" s="159"/>
      <c r="E29" s="159"/>
      <c r="F29" s="159"/>
      <c r="G29" s="159"/>
      <c r="H29" s="293"/>
      <c r="I29" s="293"/>
      <c r="J29" s="293"/>
      <c r="K29" s="882"/>
    </row>
    <row r="30" spans="1:13" ht="9" customHeight="1">
      <c r="A30" s="276"/>
      <c r="B30" s="159"/>
      <c r="C30" s="159"/>
      <c r="D30" s="159"/>
      <c r="E30" s="159"/>
      <c r="F30" s="159"/>
      <c r="G30" s="159"/>
      <c r="H30" s="293"/>
      <c r="I30" s="293"/>
      <c r="J30" s="293"/>
      <c r="K30" s="882"/>
    </row>
    <row r="31" spans="1:13" ht="11.25" customHeight="1">
      <c r="A31" s="276"/>
      <c r="B31" s="159"/>
      <c r="C31" s="159"/>
      <c r="D31" s="159"/>
      <c r="E31" s="159"/>
      <c r="F31" s="159"/>
      <c r="G31" s="159"/>
      <c r="H31" s="181"/>
      <c r="I31" s="181"/>
      <c r="J31" s="181"/>
      <c r="K31" s="882"/>
    </row>
    <row r="32" spans="1:13" ht="11.25" customHeight="1">
      <c r="A32" s="276"/>
      <c r="B32" s="159"/>
      <c r="C32" s="159"/>
      <c r="D32" s="159"/>
      <c r="E32" s="159"/>
      <c r="F32" s="159"/>
      <c r="G32" s="159"/>
      <c r="H32" s="293"/>
      <c r="I32" s="293"/>
      <c r="J32" s="293"/>
      <c r="K32" s="882"/>
    </row>
    <row r="33" spans="1:15" ht="11.25" customHeight="1">
      <c r="A33" s="276"/>
      <c r="B33" s="159"/>
      <c r="C33" s="159"/>
      <c r="D33" s="159"/>
      <c r="E33" s="159"/>
      <c r="F33" s="159"/>
      <c r="G33" s="159"/>
      <c r="H33" s="304"/>
      <c r="I33" s="304"/>
      <c r="J33" s="304"/>
      <c r="K33" s="882"/>
    </row>
    <row r="34" spans="1:15" ht="11.25" customHeight="1">
      <c r="A34" s="294"/>
      <c r="B34" s="192"/>
      <c r="C34" s="192"/>
      <c r="D34" s="192"/>
      <c r="E34" s="192"/>
      <c r="F34" s="192"/>
      <c r="G34" s="192"/>
      <c r="H34" s="192"/>
      <c r="I34" s="192"/>
      <c r="J34" s="192"/>
      <c r="K34" s="882"/>
    </row>
    <row r="35" spans="1:15" ht="11.25" customHeight="1">
      <c r="A35" s="292"/>
      <c r="B35" s="159"/>
      <c r="C35" s="159"/>
      <c r="D35" s="159"/>
      <c r="E35" s="159"/>
      <c r="F35" s="159"/>
      <c r="G35" s="159"/>
      <c r="H35" s="159"/>
      <c r="I35" s="159"/>
      <c r="J35" s="159"/>
      <c r="K35" s="882"/>
    </row>
    <row r="36" spans="1:15" ht="11.25" customHeight="1">
      <c r="A36" s="25"/>
      <c r="B36" s="900" t="str">
        <f>"Gráfico 2: Ingreso de Potencia Efectiva por tipo de Recurso Energético y Tecnología en "&amp;'1. Resumen'!Q4&amp;" "&amp;'1. Resumen'!Q5&amp;" (MW)"</f>
        <v>Gráfico 2: Ingreso de Potencia Efectiva por tipo de Recurso Energético y Tecnología en noviembre 2018 (MW)</v>
      </c>
      <c r="C36" s="900"/>
      <c r="D36" s="900"/>
      <c r="E36" s="900"/>
      <c r="F36" s="900"/>
      <c r="G36" s="900"/>
      <c r="H36" s="900"/>
      <c r="I36" s="900"/>
      <c r="J36" s="900"/>
      <c r="K36" s="900"/>
    </row>
    <row r="37" spans="1:15" ht="27" customHeight="1">
      <c r="B37" s="912" t="s">
        <v>534</v>
      </c>
      <c r="C37" s="912"/>
      <c r="D37" s="912"/>
      <c r="E37" s="912"/>
      <c r="F37" s="912"/>
      <c r="G37" s="912"/>
      <c r="H37" s="912"/>
    </row>
    <row r="38" spans="1:15" ht="9" customHeight="1">
      <c r="A38" s="84"/>
      <c r="B38" s="84"/>
      <c r="C38" s="84"/>
      <c r="D38" s="84"/>
      <c r="E38" s="25"/>
      <c r="F38" s="25"/>
      <c r="G38" s="84"/>
      <c r="H38" s="25"/>
      <c r="I38" s="25"/>
      <c r="J38" s="25"/>
      <c r="K38" s="882"/>
    </row>
    <row r="39" spans="1:15" ht="11.25" customHeight="1">
      <c r="A39" s="295" t="s">
        <v>474</v>
      </c>
      <c r="B39" s="153"/>
      <c r="C39" s="296"/>
      <c r="D39" s="153"/>
      <c r="E39" s="191"/>
      <c r="F39" s="191"/>
      <c r="G39" s="153"/>
      <c r="H39" s="191"/>
      <c r="I39" s="191"/>
      <c r="J39" s="191"/>
      <c r="K39" s="882"/>
    </row>
    <row r="40" spans="1:15" ht="11.25" customHeight="1">
      <c r="B40" s="153"/>
      <c r="C40" s="296"/>
      <c r="D40" s="153"/>
      <c r="E40" s="191"/>
      <c r="F40" s="191"/>
      <c r="G40" s="153"/>
      <c r="H40" s="191"/>
      <c r="I40" s="191"/>
      <c r="J40" s="191"/>
      <c r="K40" s="882"/>
    </row>
    <row r="41" spans="1:15" ht="21" customHeight="1">
      <c r="B41" s="898" t="s">
        <v>241</v>
      </c>
      <c r="C41" s="899"/>
      <c r="D41" s="754" t="str">
        <f>UPPER('1. Resumen'!Q4)&amp;" "&amp;'1. Resumen'!Q5</f>
        <v>NOVIEMBRE 2018</v>
      </c>
      <c r="E41" s="754" t="str">
        <f>UPPER('1. Resumen'!Q4)&amp;" "&amp;'1. Resumen'!Q5-1</f>
        <v>NOVIEMBRE 2017</v>
      </c>
      <c r="F41" s="755" t="s">
        <v>244</v>
      </c>
      <c r="G41" s="305"/>
      <c r="H41" s="306"/>
      <c r="I41" s="191"/>
      <c r="J41" s="191"/>
    </row>
    <row r="42" spans="1:15" ht="9.75" customHeight="1">
      <c r="B42" s="902" t="s">
        <v>234</v>
      </c>
      <c r="C42" s="903"/>
      <c r="D42" s="726">
        <v>4987.6492474999995</v>
      </c>
      <c r="E42" s="727">
        <v>4884.8972480000002</v>
      </c>
      <c r="F42" s="728">
        <f>+D42/E42-1</f>
        <v>2.1034628628487262E-2</v>
      </c>
      <c r="G42" s="305"/>
      <c r="H42" s="306"/>
      <c r="I42" s="191"/>
      <c r="J42" s="191"/>
      <c r="K42" s="882"/>
    </row>
    <row r="43" spans="1:15" ht="9.75" customHeight="1">
      <c r="B43" s="904" t="s">
        <v>235</v>
      </c>
      <c r="C43" s="905"/>
      <c r="D43" s="729">
        <v>7395.9645</v>
      </c>
      <c r="E43" s="730">
        <v>7268.29</v>
      </c>
      <c r="F43" s="731">
        <f>+D43/E43-1</f>
        <v>1.7565961182066214E-2</v>
      </c>
      <c r="G43" s="307"/>
      <c r="H43" s="307"/>
      <c r="M43" s="884"/>
      <c r="N43" s="884"/>
      <c r="O43" s="885"/>
    </row>
    <row r="44" spans="1:15" ht="9.75" customHeight="1">
      <c r="B44" s="906" t="s">
        <v>236</v>
      </c>
      <c r="C44" s="907"/>
      <c r="D44" s="732">
        <v>375.46</v>
      </c>
      <c r="E44" s="733">
        <v>96</v>
      </c>
      <c r="F44" s="734">
        <f>+D44/E44-1</f>
        <v>2.9110416666666663</v>
      </c>
      <c r="G44" s="307"/>
      <c r="H44" s="307"/>
    </row>
    <row r="45" spans="1:15" ht="9.75" customHeight="1">
      <c r="B45" s="908" t="s">
        <v>83</v>
      </c>
      <c r="C45" s="909"/>
      <c r="D45" s="735">
        <v>285.02</v>
      </c>
      <c r="E45" s="736">
        <v>243.16</v>
      </c>
      <c r="F45" s="737">
        <f>+D45/E45-1</f>
        <v>0.17215002467511087</v>
      </c>
      <c r="G45" s="307"/>
      <c r="H45" s="307"/>
    </row>
    <row r="46" spans="1:15" ht="9.75" customHeight="1">
      <c r="B46" s="896" t="s">
        <v>209</v>
      </c>
      <c r="C46" s="897"/>
      <c r="D46" s="738">
        <f>+D42+D43+D44+D45</f>
        <v>13044.093747499999</v>
      </c>
      <c r="E46" s="739">
        <f>+E42+E43+E44+E45</f>
        <v>12492.347248</v>
      </c>
      <c r="F46" s="740">
        <f>+D46/E46-1</f>
        <v>4.4166759740715156E-2</v>
      </c>
      <c r="G46" s="605"/>
      <c r="H46" s="307"/>
    </row>
    <row r="47" spans="1:15" ht="11.25" customHeight="1">
      <c r="B47" s="601" t="str">
        <f>"Cuadro N° 2: Comparación de la potencia instalada en el SEIN al término de "&amp;'1. Resumen'!Q4&amp;" "&amp;'1. Resumen'!Q5-1&amp;" y "&amp;'1. Resumen'!Q4&amp;" "&amp;'1. Resumen'!Q5</f>
        <v>Cuadro N° 2: Comparación de la potencia instalada en el SEIN al término de noviembre 2017 y noviembre 2018</v>
      </c>
      <c r="C47" s="305"/>
      <c r="D47" s="305"/>
      <c r="E47" s="305"/>
      <c r="F47" s="305"/>
      <c r="G47" s="305"/>
      <c r="H47" s="305"/>
      <c r="I47" s="153"/>
      <c r="J47" s="153"/>
      <c r="K47" s="882"/>
    </row>
    <row r="48" spans="1:15" ht="11.25" customHeight="1">
      <c r="A48" s="153"/>
      <c r="C48" s="307"/>
      <c r="D48" s="305"/>
      <c r="E48" s="305"/>
      <c r="F48" s="305"/>
      <c r="G48" s="305"/>
      <c r="H48" s="305"/>
      <c r="I48" s="153"/>
      <c r="J48" s="153"/>
      <c r="K48" s="882"/>
    </row>
    <row r="49" spans="1:11" ht="11.25" customHeight="1">
      <c r="A49" s="153"/>
      <c r="B49" s="153"/>
      <c r="C49" s="153"/>
      <c r="D49" s="153"/>
      <c r="E49" s="153"/>
      <c r="F49" s="153"/>
      <c r="G49" s="153"/>
      <c r="H49" s="153"/>
      <c r="I49" s="153"/>
      <c r="J49" s="153"/>
      <c r="K49" s="882"/>
    </row>
    <row r="50" spans="1:11" ht="11.25" customHeight="1">
      <c r="A50" s="153"/>
      <c r="B50" s="153"/>
      <c r="C50" s="153"/>
      <c r="D50" s="153"/>
      <c r="E50" s="153"/>
      <c r="F50" s="153"/>
      <c r="G50" s="153"/>
      <c r="H50" s="153"/>
      <c r="I50" s="153"/>
      <c r="J50" s="153"/>
      <c r="K50" s="882"/>
    </row>
    <row r="51" spans="1:11">
      <c r="A51" s="158"/>
      <c r="B51" s="153"/>
      <c r="C51" s="153"/>
      <c r="D51" s="153"/>
      <c r="E51" s="153"/>
      <c r="F51" s="153"/>
      <c r="G51" s="153"/>
      <c r="H51" s="153"/>
      <c r="I51" s="153"/>
      <c r="J51" s="153"/>
    </row>
    <row r="52" spans="1:11">
      <c r="A52" s="153"/>
      <c r="B52" s="153"/>
      <c r="C52" s="153"/>
      <c r="D52" s="153"/>
      <c r="E52" s="153"/>
      <c r="F52" s="153"/>
      <c r="G52" s="153"/>
      <c r="H52" s="153"/>
      <c r="I52" s="153"/>
      <c r="J52" s="153"/>
    </row>
    <row r="53" spans="1:11">
      <c r="A53" s="153"/>
      <c r="B53" s="153"/>
      <c r="C53" s="153"/>
      <c r="D53" s="153"/>
      <c r="E53" s="153"/>
      <c r="F53" s="153"/>
      <c r="G53" s="153"/>
      <c r="H53" s="153"/>
      <c r="I53" s="153"/>
      <c r="J53" s="153"/>
    </row>
    <row r="54" spans="1:11">
      <c r="A54" s="153"/>
      <c r="B54" s="153"/>
      <c r="C54" s="153"/>
      <c r="D54" s="153"/>
      <c r="E54" s="153"/>
      <c r="F54" s="153"/>
      <c r="G54" s="153"/>
      <c r="H54" s="153"/>
      <c r="I54" s="153"/>
      <c r="J54" s="153"/>
    </row>
    <row r="55" spans="1:11">
      <c r="A55" s="153"/>
      <c r="B55" s="153"/>
      <c r="C55" s="153"/>
      <c r="D55" s="153"/>
      <c r="E55" s="153"/>
      <c r="F55" s="153"/>
      <c r="G55" s="153"/>
      <c r="H55" s="153"/>
      <c r="I55" s="153"/>
      <c r="J55" s="153"/>
    </row>
    <row r="56" spans="1:11">
      <c r="A56" s="153"/>
      <c r="B56" s="153"/>
      <c r="C56" s="153"/>
      <c r="D56" s="153"/>
      <c r="E56" s="153"/>
      <c r="F56" s="153"/>
      <c r="G56" s="153"/>
      <c r="H56" s="153"/>
      <c r="I56" s="153"/>
      <c r="J56" s="153"/>
    </row>
    <row r="57" spans="1:11">
      <c r="A57" s="153"/>
      <c r="B57" s="153"/>
      <c r="C57" s="153"/>
      <c r="D57" s="153"/>
      <c r="E57" s="153"/>
      <c r="F57" s="153"/>
      <c r="G57" s="153"/>
      <c r="H57" s="153"/>
      <c r="I57" s="153"/>
      <c r="J57" s="153"/>
    </row>
    <row r="58" spans="1:11">
      <c r="A58" s="602" t="str">
        <f>"Gráfico N° 3: Comparación de la potencia instalada en el SEIN al término de "&amp;'1. Resumen'!Q4&amp;" "&amp;'1. Resumen'!Q5-1&amp;" y "&amp;'1. Resumen'!Q4&amp;" "&amp;'1. Resumen'!Q5</f>
        <v>Gráfico N° 3: Comparación de la potencia instalada en el SEIN al término de noviembre 2017 y noviembre 2018</v>
      </c>
      <c r="C58" s="153"/>
      <c r="D58" s="153"/>
      <c r="E58" s="153"/>
      <c r="F58" s="153"/>
      <c r="G58" s="153"/>
      <c r="H58" s="153"/>
      <c r="I58" s="153"/>
      <c r="J58" s="153"/>
    </row>
    <row r="59" spans="1:11" ht="5.25" customHeight="1">
      <c r="A59" s="153"/>
      <c r="B59" s="153"/>
      <c r="D59" s="153"/>
      <c r="E59" s="153"/>
      <c r="F59" s="153"/>
      <c r="G59" s="153"/>
      <c r="H59" s="153"/>
      <c r="I59" s="153"/>
      <c r="J59" s="153"/>
    </row>
  </sheetData>
  <mergeCells count="12">
    <mergeCell ref="B46:C46"/>
    <mergeCell ref="B41:C41"/>
    <mergeCell ref="B36:K36"/>
    <mergeCell ref="A2:J2"/>
    <mergeCell ref="B42:C42"/>
    <mergeCell ref="B43:C43"/>
    <mergeCell ref="B44:C44"/>
    <mergeCell ref="B45:C45"/>
    <mergeCell ref="A20:J20"/>
    <mergeCell ref="A22:J22"/>
    <mergeCell ref="B37:H37"/>
    <mergeCell ref="A23:J23"/>
  </mergeCells>
  <conditionalFormatting sqref="A26:A28">
    <cfRule type="containsText" dxfId="12" priority="5" stopIfTrue="1" operator="containsText" text=" 0%">
      <formula>NOT(ISERROR(SEARCH(" 0%",A26)))</formula>
    </cfRule>
    <cfRule type="containsText" dxfId="11" priority="6" stopIfTrue="1" operator="containsText" text="0.0%">
      <formula>NOT(ISERROR(SEARCH("0.0%",A26)))</formula>
    </cfRule>
  </conditionalFormatting>
  <conditionalFormatting sqref="A24">
    <cfRule type="containsText" dxfId="10" priority="3" stopIfTrue="1" operator="containsText" text=" 0%">
      <formula>NOT(ISERROR(SEARCH(" 0%",A24)))</formula>
    </cfRule>
    <cfRule type="containsText" dxfId="9" priority="4" stopIfTrue="1" operator="containsText" text="0.0%">
      <formula>NOT(ISERROR(SEARCH("0.0%",A24)))</formula>
    </cfRule>
  </conditionalFormatting>
  <conditionalFormatting sqref="A25">
    <cfRule type="containsText" dxfId="8" priority="1" stopIfTrue="1" operator="containsText" text=" 0%">
      <formula>NOT(ISERROR(SEARCH(" 0%",A25)))</formula>
    </cfRule>
    <cfRule type="containsText" dxfId="7" priority="2" stopIfTrue="1" operator="containsText" text="0.0%">
      <formula>NOT(ISERROR(SEARCH("0.0%",A25)))</formula>
    </cfRule>
  </conditionalFormatting>
  <pageMargins left="0.7" right="0.57471264367816088" top="0.86956521739130432" bottom="0.61458333333333337" header="0.3" footer="0.3"/>
  <pageSetup orientation="portrait" r:id="rId1"/>
  <headerFooter>
    <oddHeader>&amp;R&amp;7Informe de la Operación Mensual - Noviembre 2018
INFSGI-MES-11-2018
10/12/2018
Versión: 01</oddHeader>
    <oddFooter>&amp;L&amp;7COES, 2018&amp;C2&amp;R&amp;7Dirección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51DD-2FA1-46F1-BEBF-553898F35409}">
  <sheetPr>
    <tabColor theme="4"/>
  </sheetPr>
  <dimension ref="A1:K87"/>
  <sheetViews>
    <sheetView showGridLines="0" view="pageBreakPreview" zoomScale="118" zoomScaleNormal="100" zoomScaleSheetLayoutView="118" zoomScalePageLayoutView="160" workbookViewId="0">
      <selection activeCell="L23" sqref="L23"/>
    </sheetView>
  </sheetViews>
  <sheetFormatPr defaultColWidth="9.33203125" defaultRowHeight="11.25"/>
  <cols>
    <col min="1" max="1" width="21" style="95" customWidth="1"/>
    <col min="2" max="4" width="10.5" style="95" bestFit="1" customWidth="1"/>
    <col min="5" max="5" width="10" style="95" customWidth="1"/>
    <col min="6" max="6" width="8.6640625" style="95" customWidth="1"/>
    <col min="7" max="8" width="10.5" style="95" bestFit="1" customWidth="1"/>
    <col min="9" max="9" width="10.1640625" style="95" customWidth="1"/>
    <col min="10" max="10" width="10.33203125" style="95" customWidth="1"/>
    <col min="11" max="11" width="9.6640625" style="95" customWidth="1"/>
    <col min="12" max="16384" width="9.33203125" style="95"/>
  </cols>
  <sheetData>
    <row r="1" spans="1:11" ht="11.25" customHeight="1">
      <c r="A1" s="61"/>
      <c r="B1" s="61"/>
      <c r="C1" s="61"/>
      <c r="D1" s="61"/>
      <c r="E1" s="61"/>
      <c r="F1" s="61"/>
      <c r="G1" s="61"/>
      <c r="H1" s="61"/>
      <c r="I1" s="61"/>
      <c r="J1" s="61"/>
      <c r="K1" s="61"/>
    </row>
    <row r="2" spans="1:11" ht="16.5" customHeight="1">
      <c r="A2" s="917" t="s">
        <v>247</v>
      </c>
      <c r="B2" s="917"/>
      <c r="C2" s="917"/>
      <c r="D2" s="917"/>
      <c r="E2" s="917"/>
      <c r="F2" s="917"/>
      <c r="G2" s="917"/>
      <c r="H2" s="917"/>
      <c r="I2" s="917"/>
      <c r="J2" s="917"/>
      <c r="K2" s="917"/>
    </row>
    <row r="3" spans="1:11" ht="11.25" customHeight="1">
      <c r="A3" s="103"/>
      <c r="B3" s="104"/>
      <c r="C3" s="105"/>
      <c r="D3" s="106"/>
      <c r="E3" s="106"/>
      <c r="F3" s="106"/>
      <c r="G3" s="106"/>
      <c r="H3" s="103"/>
      <c r="I3" s="103"/>
      <c r="J3" s="103"/>
      <c r="K3" s="107"/>
    </row>
    <row r="4" spans="1:11" ht="11.25" customHeight="1">
      <c r="A4" s="918" t="str">
        <f>+"3.1. PRODUCCIÓN POR TIPO DE GENERACIÓN (GWh)"</f>
        <v>3.1. PRODUCCIÓN POR TIPO DE GENERACIÓN (GWh)</v>
      </c>
      <c r="B4" s="918"/>
      <c r="C4" s="918"/>
      <c r="D4" s="918"/>
      <c r="E4" s="918"/>
      <c r="F4" s="918"/>
      <c r="G4" s="918"/>
      <c r="H4" s="918"/>
      <c r="I4" s="918"/>
      <c r="J4" s="918"/>
      <c r="K4" s="918"/>
    </row>
    <row r="5" spans="1:11" ht="11.25" customHeight="1">
      <c r="A5" s="93"/>
      <c r="B5" s="108"/>
      <c r="C5" s="109"/>
      <c r="D5" s="110"/>
      <c r="E5" s="110"/>
      <c r="F5" s="110"/>
      <c r="G5" s="110"/>
      <c r="H5" s="111"/>
      <c r="I5" s="103"/>
      <c r="J5" s="103"/>
      <c r="K5" s="112"/>
    </row>
    <row r="6" spans="1:11" ht="18" customHeight="1">
      <c r="A6" s="915" t="s">
        <v>32</v>
      </c>
      <c r="B6" s="919" t="s">
        <v>33</v>
      </c>
      <c r="C6" s="920"/>
      <c r="D6" s="920"/>
      <c r="E6" s="920" t="s">
        <v>34</v>
      </c>
      <c r="F6" s="920"/>
      <c r="G6" s="921" t="str">
        <f>"Generación Acumulada a "&amp;'1. Resumen'!Q4</f>
        <v>Generación Acumulada a noviembre</v>
      </c>
      <c r="H6" s="921"/>
      <c r="I6" s="921"/>
      <c r="J6" s="921"/>
      <c r="K6" s="922"/>
    </row>
    <row r="7" spans="1:11" ht="32.25" customHeight="1">
      <c r="A7" s="916"/>
      <c r="B7" s="756">
        <f>+C7-30</f>
        <v>43347</v>
      </c>
      <c r="C7" s="756">
        <f>+D7-28</f>
        <v>43377</v>
      </c>
      <c r="D7" s="756">
        <f>+'1. Resumen'!Q6</f>
        <v>43405</v>
      </c>
      <c r="E7" s="756">
        <f>+D7-365</f>
        <v>43040</v>
      </c>
      <c r="F7" s="757" t="s">
        <v>35</v>
      </c>
      <c r="G7" s="758">
        <v>2018</v>
      </c>
      <c r="H7" s="758">
        <v>2017</v>
      </c>
      <c r="I7" s="757" t="s">
        <v>43</v>
      </c>
      <c r="J7" s="758">
        <v>2016</v>
      </c>
      <c r="K7" s="759" t="s">
        <v>36</v>
      </c>
    </row>
    <row r="8" spans="1:11" ht="15" customHeight="1">
      <c r="A8" s="137" t="s">
        <v>37</v>
      </c>
      <c r="B8" s="519">
        <v>1656.4380512150008</v>
      </c>
      <c r="C8" s="513">
        <v>2372.0296140100004</v>
      </c>
      <c r="D8" s="520">
        <v>2593.2451959425016</v>
      </c>
      <c r="E8" s="519">
        <v>2172.4580953895452</v>
      </c>
      <c r="F8" s="315">
        <f>IF(E8=0,"",D8/E8-1)</f>
        <v>0.1936916994836233</v>
      </c>
      <c r="G8" s="527">
        <v>26921.703891377503</v>
      </c>
      <c r="H8" s="513">
        <v>25223.251062258092</v>
      </c>
      <c r="I8" s="319">
        <f>IF(H8=0,"",G8/H8-1)</f>
        <v>6.7336792744406848E-2</v>
      </c>
      <c r="J8" s="519">
        <v>20851.35038811119</v>
      </c>
      <c r="K8" s="315">
        <f t="shared" ref="K8:K15" si="0">IF(J8=0,"",H8/J8-1)</f>
        <v>0.20966990591840173</v>
      </c>
    </row>
    <row r="9" spans="1:11" ht="15" customHeight="1">
      <c r="A9" s="138" t="s">
        <v>38</v>
      </c>
      <c r="B9" s="521">
        <v>2273.546356267499</v>
      </c>
      <c r="C9" s="514">
        <v>1758.0409207750001</v>
      </c>
      <c r="D9" s="522">
        <v>1470.2361781100001</v>
      </c>
      <c r="E9" s="521">
        <v>1750.4538568702931</v>
      </c>
      <c r="F9" s="316">
        <f t="shared" ref="F9:F15" si="1">IF(E9=0,"",D9/E9-1)</f>
        <v>-0.16008287088544304</v>
      </c>
      <c r="G9" s="528">
        <v>17376.667773597499</v>
      </c>
      <c r="H9" s="514">
        <v>18360.561953306311</v>
      </c>
      <c r="I9" s="320">
        <f t="shared" ref="I9:I15" si="2">IF(H9=0,"",G9/H9-1)</f>
        <v>-5.3587367435212752E-2</v>
      </c>
      <c r="J9" s="521">
        <v>21935.346863512132</v>
      </c>
      <c r="K9" s="316">
        <f t="shared" si="0"/>
        <v>-0.16296915350594332</v>
      </c>
    </row>
    <row r="10" spans="1:11" ht="15" customHeight="1">
      <c r="A10" s="139" t="s">
        <v>39</v>
      </c>
      <c r="B10" s="523">
        <v>141.62182448750002</v>
      </c>
      <c r="C10" s="515">
        <v>149.6194183675</v>
      </c>
      <c r="D10" s="524">
        <v>139.23549507999999</v>
      </c>
      <c r="E10" s="523">
        <v>87.449800560601815</v>
      </c>
      <c r="F10" s="317">
        <f t="shared" si="1"/>
        <v>0.59217624497052146</v>
      </c>
      <c r="G10" s="529">
        <v>1353.7738505875</v>
      </c>
      <c r="H10" s="515">
        <v>973.1966932665498</v>
      </c>
      <c r="I10" s="321">
        <f t="shared" si="2"/>
        <v>0.39105882701218087</v>
      </c>
      <c r="J10" s="523">
        <v>948.43062012446262</v>
      </c>
      <c r="K10" s="317">
        <f t="shared" si="0"/>
        <v>2.6112688283764118E-2</v>
      </c>
    </row>
    <row r="11" spans="1:11" ht="15" customHeight="1">
      <c r="A11" s="138" t="s">
        <v>30</v>
      </c>
      <c r="B11" s="521">
        <v>71.752520337500002</v>
      </c>
      <c r="C11" s="514">
        <v>74.899055544999996</v>
      </c>
      <c r="D11" s="522">
        <v>76.693364965000001</v>
      </c>
      <c r="E11" s="521">
        <v>42.536049889621268</v>
      </c>
      <c r="F11" s="316">
        <f>IF(E11=0,"",D11/E11-1)</f>
        <v>0.80302038304015322</v>
      </c>
      <c r="G11" s="528">
        <v>668.55536168499998</v>
      </c>
      <c r="H11" s="514">
        <v>225.53553732979429</v>
      </c>
      <c r="I11" s="320">
        <f t="shared" si="2"/>
        <v>1.9643016333492058</v>
      </c>
      <c r="J11" s="521">
        <v>218.57439467579158</v>
      </c>
      <c r="K11" s="316">
        <f t="shared" si="0"/>
        <v>3.1847932894098152E-2</v>
      </c>
    </row>
    <row r="12" spans="1:11" ht="15" customHeight="1">
      <c r="A12" s="168" t="s">
        <v>44</v>
      </c>
      <c r="B12" s="525">
        <f>+B8+B9+B10+B11</f>
        <v>4143.3587523074993</v>
      </c>
      <c r="C12" s="516">
        <f>+C8+C9+C10+C11</f>
        <v>4354.5890086975005</v>
      </c>
      <c r="D12" s="526">
        <f>+D8+D9+D10+D11</f>
        <v>4279.4102340975014</v>
      </c>
      <c r="E12" s="525">
        <f>+E8+E9+E10+E11</f>
        <v>4052.8978027100616</v>
      </c>
      <c r="F12" s="318">
        <f>IF(E12=0,"",D12/E12-1)</f>
        <v>5.588900643780792E-2</v>
      </c>
      <c r="G12" s="525">
        <f>+G8+G9+G10+G11</f>
        <v>46320.700877247502</v>
      </c>
      <c r="H12" s="516">
        <f>+H8+H9+H10+H11</f>
        <v>44782.545246160749</v>
      </c>
      <c r="I12" s="322">
        <f>IF(H12=0,"",G12/H12-1)</f>
        <v>3.4347213241940899E-2</v>
      </c>
      <c r="J12" s="525">
        <f>+J8+J9+J10+J11</f>
        <v>43953.702266423577</v>
      </c>
      <c r="K12" s="318">
        <f t="shared" si="0"/>
        <v>1.8857182375973114E-2</v>
      </c>
    </row>
    <row r="13" spans="1:11" ht="15" customHeight="1">
      <c r="A13" s="133"/>
      <c r="B13" s="133"/>
      <c r="C13" s="133"/>
      <c r="D13" s="133"/>
      <c r="E13" s="133"/>
      <c r="F13" s="135"/>
      <c r="G13" s="133"/>
      <c r="H13" s="133"/>
      <c r="I13" s="135"/>
      <c r="J13" s="134"/>
      <c r="K13" s="135" t="str">
        <f t="shared" si="0"/>
        <v/>
      </c>
    </row>
    <row r="14" spans="1:11" ht="15" customHeight="1">
      <c r="A14" s="140" t="s">
        <v>40</v>
      </c>
      <c r="B14" s="313">
        <v>6.9169657400000002</v>
      </c>
      <c r="C14" s="314">
        <v>0</v>
      </c>
      <c r="D14" s="518">
        <v>0</v>
      </c>
      <c r="E14" s="313">
        <v>0</v>
      </c>
      <c r="F14" s="141" t="str">
        <f t="shared" si="1"/>
        <v/>
      </c>
      <c r="G14" s="313">
        <v>21.20075765</v>
      </c>
      <c r="H14" s="314">
        <v>16.595158999999999</v>
      </c>
      <c r="I14" s="144">
        <f t="shared" si="2"/>
        <v>0.27752663593039406</v>
      </c>
      <c r="J14" s="313">
        <v>22.400469620000003</v>
      </c>
      <c r="K14" s="141">
        <f t="shared" si="0"/>
        <v>-0.25916021933829447</v>
      </c>
    </row>
    <row r="15" spans="1:11" ht="15" customHeight="1">
      <c r="A15" s="139" t="s">
        <v>41</v>
      </c>
      <c r="B15" s="310">
        <v>0</v>
      </c>
      <c r="C15" s="311">
        <v>0</v>
      </c>
      <c r="D15" s="312">
        <v>0</v>
      </c>
      <c r="E15" s="310">
        <v>0</v>
      </c>
      <c r="F15" s="142" t="str">
        <f t="shared" si="1"/>
        <v/>
      </c>
      <c r="G15" s="310">
        <v>0</v>
      </c>
      <c r="H15" s="311">
        <v>0</v>
      </c>
      <c r="I15" s="136" t="str">
        <f t="shared" si="2"/>
        <v/>
      </c>
      <c r="J15" s="310">
        <v>37.352100999999998</v>
      </c>
      <c r="K15" s="142">
        <f t="shared" si="0"/>
        <v>-1</v>
      </c>
    </row>
    <row r="16" spans="1:11" ht="23.25" customHeight="1">
      <c r="A16" s="146" t="s">
        <v>42</v>
      </c>
      <c r="B16" s="323">
        <f>+B15-B14</f>
        <v>-6.9169657400000002</v>
      </c>
      <c r="C16" s="323">
        <f>+C15-C14</f>
        <v>0</v>
      </c>
      <c r="D16" s="323">
        <f>+D15-D14</f>
        <v>0</v>
      </c>
      <c r="E16" s="323">
        <f>+E15-E14</f>
        <v>0</v>
      </c>
      <c r="F16" s="143"/>
      <c r="G16" s="323">
        <f>+G15-G14</f>
        <v>-21.20075765</v>
      </c>
      <c r="H16" s="324">
        <f>+H15-H14</f>
        <v>-16.595158999999999</v>
      </c>
      <c r="I16" s="145"/>
      <c r="J16" s="323">
        <f>+J15-J14</f>
        <v>14.951631379999995</v>
      </c>
      <c r="K16" s="143"/>
    </row>
    <row r="17" spans="1:11" ht="11.25" customHeight="1">
      <c r="A17" s="325" t="s">
        <v>246</v>
      </c>
      <c r="B17" s="130"/>
      <c r="C17" s="130"/>
      <c r="D17" s="130"/>
      <c r="E17" s="130"/>
      <c r="F17" s="130"/>
      <c r="G17" s="130"/>
      <c r="H17" s="130"/>
      <c r="I17" s="130"/>
      <c r="J17" s="130"/>
      <c r="K17" s="130"/>
    </row>
    <row r="18" spans="1:11" ht="11.25" customHeight="1">
      <c r="A18" s="131"/>
      <c r="B18" s="130"/>
      <c r="C18" s="130"/>
      <c r="D18" s="130"/>
      <c r="E18" s="130"/>
      <c r="F18" s="130"/>
      <c r="G18" s="130"/>
      <c r="H18" s="130"/>
      <c r="I18" s="130"/>
      <c r="J18" s="130"/>
      <c r="K18" s="130"/>
    </row>
    <row r="19" spans="1:11" ht="11.25" customHeight="1">
      <c r="A19" s="2"/>
      <c r="B19" s="115"/>
      <c r="C19" s="115"/>
      <c r="D19" s="115"/>
      <c r="E19" s="115"/>
      <c r="F19" s="115"/>
      <c r="G19" s="115"/>
      <c r="H19" s="115"/>
      <c r="I19" s="115"/>
      <c r="J19" s="115"/>
      <c r="K19" s="115"/>
    </row>
    <row r="20" spans="1:11" ht="11.25" customHeight="1">
      <c r="A20" s="2"/>
      <c r="B20" s="115"/>
      <c r="C20" s="115"/>
      <c r="D20" s="115"/>
      <c r="E20" s="115"/>
      <c r="F20" s="115"/>
      <c r="G20" s="115"/>
      <c r="H20" s="115"/>
      <c r="I20" s="115"/>
      <c r="J20" s="115"/>
      <c r="K20" s="115"/>
    </row>
    <row r="21" spans="1:11" ht="11.25" customHeight="1">
      <c r="A21" s="93"/>
      <c r="B21" s="93"/>
      <c r="C21" s="93"/>
      <c r="D21" s="93"/>
      <c r="E21" s="93"/>
      <c r="F21" s="93"/>
      <c r="G21" s="93"/>
      <c r="H21" s="93"/>
      <c r="I21" s="93"/>
      <c r="J21" s="93"/>
      <c r="K21" s="93"/>
    </row>
    <row r="22" spans="1:11" ht="11.25" customHeight="1">
      <c r="A22" s="2"/>
      <c r="B22" s="115"/>
      <c r="C22" s="115"/>
      <c r="D22" s="115"/>
      <c r="E22" s="115"/>
      <c r="F22" s="115"/>
      <c r="G22" s="115"/>
      <c r="H22" s="115"/>
      <c r="I22" s="115"/>
      <c r="J22" s="115"/>
      <c r="K22" s="115"/>
    </row>
    <row r="23" spans="1:11" ht="11.25" customHeight="1">
      <c r="A23" s="2"/>
      <c r="B23" s="115"/>
      <c r="C23" s="115"/>
      <c r="D23" s="115"/>
      <c r="E23" s="115"/>
      <c r="F23" s="115"/>
      <c r="G23" s="115"/>
      <c r="H23" s="115"/>
      <c r="I23" s="115"/>
      <c r="J23" s="115"/>
      <c r="K23" s="115"/>
    </row>
    <row r="24" spans="1:11" ht="11.25" customHeight="1">
      <c r="A24" s="2"/>
      <c r="B24" s="115"/>
      <c r="C24" s="115"/>
      <c r="D24" s="115"/>
      <c r="E24" s="115"/>
      <c r="F24" s="115"/>
      <c r="G24" s="115"/>
      <c r="H24" s="115"/>
      <c r="I24" s="115"/>
      <c r="J24" s="115"/>
      <c r="K24" s="115"/>
    </row>
    <row r="25" spans="1:11" ht="11.25" customHeight="1">
      <c r="A25" s="2"/>
      <c r="B25" s="115"/>
      <c r="C25" s="115"/>
      <c r="D25" s="115"/>
      <c r="E25" s="115"/>
      <c r="F25" s="115"/>
      <c r="G25" s="115"/>
      <c r="H25" s="115"/>
      <c r="I25" s="115"/>
      <c r="J25" s="115"/>
      <c r="K25" s="115"/>
    </row>
    <row r="26" spans="1:11" ht="11.25" customHeight="1">
      <c r="A26" s="2"/>
      <c r="B26" s="115"/>
      <c r="C26" s="115"/>
      <c r="D26" s="115"/>
      <c r="E26" s="115"/>
      <c r="F26" s="115"/>
      <c r="G26" s="115"/>
      <c r="H26" s="115"/>
      <c r="I26" s="115"/>
      <c r="J26" s="115"/>
      <c r="K26" s="115"/>
    </row>
    <row r="27" spans="1:11" ht="11.25" customHeight="1">
      <c r="A27" s="2"/>
      <c r="B27" s="115"/>
      <c r="C27" s="115"/>
      <c r="D27" s="115"/>
      <c r="E27" s="115"/>
      <c r="F27" s="115"/>
      <c r="G27" s="115"/>
      <c r="H27" s="115"/>
      <c r="I27" s="115"/>
      <c r="J27" s="115"/>
      <c r="K27" s="115"/>
    </row>
    <row r="28" spans="1:11" ht="11.25" customHeight="1">
      <c r="A28" s="2"/>
      <c r="B28" s="115"/>
      <c r="C28" s="115"/>
      <c r="D28" s="115"/>
      <c r="E28" s="115"/>
      <c r="F28" s="115"/>
      <c r="G28" s="115"/>
      <c r="H28" s="115"/>
      <c r="I28" s="115"/>
      <c r="J28" s="115"/>
      <c r="K28" s="115"/>
    </row>
    <row r="29" spans="1:11" ht="11.25" customHeight="1">
      <c r="A29" s="2"/>
      <c r="B29" s="115"/>
      <c r="C29" s="115"/>
      <c r="D29" s="115"/>
      <c r="E29" s="115"/>
      <c r="F29" s="115"/>
      <c r="G29" s="115"/>
      <c r="H29" s="115"/>
      <c r="I29" s="115"/>
      <c r="J29" s="115"/>
      <c r="K29" s="115"/>
    </row>
    <row r="30" spans="1:11" ht="11.25" customHeight="1">
      <c r="A30" s="2"/>
      <c r="B30" s="115"/>
      <c r="C30" s="115"/>
      <c r="D30" s="115"/>
      <c r="E30" s="115"/>
      <c r="F30" s="115"/>
      <c r="G30" s="115"/>
      <c r="H30" s="115"/>
      <c r="I30" s="115"/>
      <c r="J30" s="115"/>
      <c r="K30" s="115"/>
    </row>
    <row r="31" spans="1:11" ht="11.25" customHeight="1">
      <c r="A31" s="2"/>
      <c r="B31" s="115"/>
      <c r="C31" s="115"/>
      <c r="D31" s="115"/>
      <c r="E31" s="115"/>
      <c r="F31" s="115"/>
      <c r="G31" s="115"/>
      <c r="H31" s="115"/>
      <c r="I31" s="115"/>
      <c r="J31" s="115"/>
      <c r="K31" s="115"/>
    </row>
    <row r="32" spans="1:11" ht="11.25" customHeight="1">
      <c r="A32" s="2"/>
      <c r="B32" s="115"/>
      <c r="C32" s="115"/>
      <c r="D32" s="115"/>
      <c r="E32" s="115"/>
      <c r="F32" s="115"/>
      <c r="G32" s="115"/>
      <c r="H32" s="115"/>
      <c r="I32" s="115"/>
      <c r="J32" s="115"/>
      <c r="K32" s="115"/>
    </row>
    <row r="33" spans="1:11" ht="11.25" customHeight="1">
      <c r="A33" s="2"/>
      <c r="B33" s="115"/>
      <c r="C33" s="115"/>
      <c r="D33" s="115"/>
      <c r="E33" s="115"/>
      <c r="F33" s="115"/>
      <c r="G33" s="115"/>
      <c r="H33" s="115"/>
      <c r="I33" s="115"/>
      <c r="J33" s="115"/>
      <c r="K33" s="115"/>
    </row>
    <row r="34" spans="1:11" ht="11.25" customHeight="1">
      <c r="A34" s="2"/>
      <c r="B34" s="115"/>
      <c r="C34" s="115"/>
      <c r="D34" s="115"/>
      <c r="E34" s="115"/>
      <c r="F34" s="115"/>
      <c r="G34" s="115"/>
      <c r="H34" s="115"/>
      <c r="I34" s="115"/>
      <c r="J34" s="115"/>
      <c r="K34" s="115"/>
    </row>
    <row r="35" spans="1:11" ht="11.25" customHeight="1">
      <c r="A35" s="2"/>
      <c r="B35" s="115"/>
      <c r="C35" s="115"/>
      <c r="D35" s="115"/>
      <c r="E35" s="115"/>
      <c r="F35" s="115"/>
      <c r="G35" s="115"/>
      <c r="H35" s="115"/>
      <c r="I35" s="115"/>
      <c r="J35" s="115"/>
      <c r="K35" s="115"/>
    </row>
    <row r="36" spans="1:11" ht="11.25" customHeight="1">
      <c r="A36" s="2"/>
      <c r="B36" s="115"/>
      <c r="C36" s="115"/>
      <c r="D36" s="115"/>
      <c r="E36" s="115"/>
      <c r="F36" s="115"/>
      <c r="G36" s="115"/>
      <c r="H36" s="115"/>
      <c r="I36" s="115"/>
      <c r="J36" s="115"/>
      <c r="K36" s="115"/>
    </row>
    <row r="37" spans="1:11" ht="11.25" customHeight="1">
      <c r="A37" s="2"/>
      <c r="B37" s="115"/>
      <c r="C37" s="115"/>
      <c r="D37" s="115"/>
      <c r="E37" s="115"/>
      <c r="F37" s="115"/>
      <c r="G37" s="115"/>
      <c r="H37" s="115"/>
      <c r="I37" s="115"/>
      <c r="J37" s="115"/>
      <c r="K37" s="115"/>
    </row>
    <row r="38" spans="1:11" ht="11.25" customHeight="1">
      <c r="A38" s="2"/>
      <c r="B38" s="115"/>
      <c r="C38" s="115"/>
      <c r="D38" s="115"/>
      <c r="E38" s="115"/>
      <c r="F38" s="115"/>
      <c r="G38" s="115"/>
      <c r="H38" s="115"/>
      <c r="I38" s="115"/>
      <c r="J38" s="115"/>
      <c r="K38" s="115"/>
    </row>
    <row r="39" spans="1:11" ht="11.25" customHeight="1">
      <c r="A39" s="2"/>
      <c r="B39" s="115"/>
      <c r="C39" s="115"/>
      <c r="D39" s="115"/>
      <c r="E39" s="115"/>
      <c r="F39" s="115"/>
      <c r="G39" s="115"/>
      <c r="H39" s="115"/>
      <c r="I39" s="115"/>
      <c r="J39" s="115"/>
      <c r="K39" s="115"/>
    </row>
    <row r="40" spans="1:11" ht="11.25" customHeight="1">
      <c r="A40" s="2"/>
      <c r="B40" s="115"/>
      <c r="C40" s="115"/>
      <c r="D40" s="115"/>
      <c r="E40" s="115"/>
      <c r="F40" s="115"/>
      <c r="G40" s="115"/>
      <c r="H40" s="115"/>
      <c r="I40" s="115"/>
      <c r="J40" s="115"/>
      <c r="K40" s="115"/>
    </row>
    <row r="41" spans="1:11" ht="11.25" customHeight="1">
      <c r="A41" s="2"/>
      <c r="B41" s="115"/>
      <c r="C41" s="115"/>
      <c r="D41" s="115"/>
      <c r="E41" s="115"/>
      <c r="F41" s="115"/>
      <c r="G41" s="115"/>
      <c r="H41" s="115"/>
      <c r="I41" s="115"/>
      <c r="J41" s="115"/>
      <c r="K41" s="115"/>
    </row>
    <row r="42" spans="1:11" ht="11.25" customHeight="1">
      <c r="A42" s="116"/>
      <c r="B42" s="913"/>
      <c r="C42" s="913"/>
      <c r="D42" s="913"/>
      <c r="E42" s="113"/>
      <c r="F42" s="113"/>
      <c r="G42" s="914"/>
      <c r="H42" s="914"/>
      <c r="I42" s="914"/>
      <c r="J42" s="914"/>
      <c r="K42" s="914"/>
    </row>
    <row r="43" spans="1:11" ht="11.25" customHeight="1">
      <c r="A43" s="117"/>
      <c r="B43" s="118"/>
      <c r="C43" s="118"/>
      <c r="D43" s="118"/>
      <c r="E43" s="118"/>
      <c r="F43" s="118"/>
      <c r="G43" s="119"/>
      <c r="H43" s="119"/>
      <c r="I43" s="120"/>
      <c r="J43" s="119"/>
      <c r="K43" s="119"/>
    </row>
    <row r="44" spans="1:11" ht="11.25" customHeight="1">
      <c r="A44" s="116"/>
      <c r="B44" s="121"/>
      <c r="C44" s="114"/>
      <c r="D44" s="114"/>
      <c r="E44" s="114"/>
      <c r="F44" s="114"/>
      <c r="G44" s="114"/>
      <c r="H44" s="114"/>
      <c r="I44" s="114"/>
      <c r="J44" s="114"/>
      <c r="K44" s="114"/>
    </row>
    <row r="45" spans="1:11" ht="11.25" customHeight="1">
      <c r="A45" s="2"/>
      <c r="B45" s="90"/>
      <c r="C45" s="90"/>
      <c r="D45" s="90"/>
      <c r="E45" s="90"/>
      <c r="F45" s="90"/>
      <c r="G45" s="90"/>
      <c r="H45" s="90"/>
      <c r="I45" s="122"/>
      <c r="J45" s="90"/>
      <c r="K45" s="123"/>
    </row>
    <row r="46" spans="1:11" ht="11.25" customHeight="1">
      <c r="A46" s="2"/>
      <c r="B46" s="90"/>
      <c r="C46" s="90"/>
      <c r="D46" s="90"/>
      <c r="E46" s="90"/>
      <c r="F46" s="90"/>
      <c r="G46" s="90"/>
      <c r="H46" s="90"/>
      <c r="I46" s="122"/>
      <c r="J46" s="90"/>
      <c r="K46" s="123"/>
    </row>
    <row r="47" spans="1:11" ht="11.25" customHeight="1">
      <c r="A47" s="2"/>
      <c r="B47" s="90"/>
      <c r="C47" s="90"/>
      <c r="D47" s="90"/>
      <c r="E47" s="90"/>
      <c r="F47" s="90"/>
      <c r="G47" s="90"/>
      <c r="H47" s="90"/>
      <c r="I47" s="122"/>
      <c r="J47" s="90"/>
      <c r="K47" s="123"/>
    </row>
    <row r="48" spans="1:11" ht="11.25" customHeight="1">
      <c r="A48" s="2"/>
      <c r="B48" s="90"/>
      <c r="C48" s="90"/>
      <c r="D48" s="90"/>
      <c r="E48" s="90"/>
      <c r="F48" s="90"/>
      <c r="G48" s="90"/>
      <c r="H48" s="90"/>
      <c r="I48" s="122"/>
      <c r="J48" s="90"/>
      <c r="K48" s="123"/>
    </row>
    <row r="49" spans="1:11" ht="11.25" customHeight="1">
      <c r="A49" s="2"/>
      <c r="B49" s="90"/>
      <c r="C49" s="90"/>
      <c r="D49" s="90"/>
      <c r="E49" s="90"/>
      <c r="F49" s="90"/>
      <c r="G49" s="90"/>
      <c r="H49" s="90"/>
      <c r="I49" s="122"/>
      <c r="J49" s="90"/>
      <c r="K49" s="123"/>
    </row>
    <row r="50" spans="1:11" ht="11.25" customHeight="1">
      <c r="A50" s="2"/>
      <c r="B50" s="90"/>
      <c r="C50" s="90"/>
      <c r="D50" s="90"/>
      <c r="E50" s="90"/>
      <c r="F50" s="90"/>
      <c r="G50" s="90"/>
      <c r="H50" s="90"/>
      <c r="I50" s="122"/>
      <c r="J50" s="90"/>
      <c r="K50" s="123"/>
    </row>
    <row r="51" spans="1:11" ht="11.25" customHeight="1">
      <c r="A51" s="2"/>
      <c r="B51" s="90"/>
      <c r="C51" s="90"/>
      <c r="D51" s="90"/>
      <c r="E51" s="90"/>
      <c r="F51" s="90"/>
      <c r="G51" s="90"/>
      <c r="H51" s="90"/>
      <c r="I51" s="122"/>
      <c r="J51" s="90"/>
      <c r="K51" s="123"/>
    </row>
    <row r="52" spans="1:11" ht="11.25" customHeight="1">
      <c r="A52" s="2"/>
      <c r="B52" s="90"/>
      <c r="C52" s="90"/>
      <c r="D52" s="90"/>
      <c r="E52" s="90"/>
      <c r="F52" s="90"/>
      <c r="G52" s="90"/>
      <c r="H52" s="90"/>
      <c r="I52" s="122"/>
      <c r="J52" s="90"/>
      <c r="K52" s="123"/>
    </row>
    <row r="53" spans="1:11" ht="12.75">
      <c r="A53" s="2"/>
      <c r="B53" s="90"/>
      <c r="C53" s="90"/>
      <c r="D53" s="90"/>
      <c r="E53" s="90"/>
      <c r="F53" s="90"/>
      <c r="G53" s="90"/>
      <c r="H53" s="90"/>
      <c r="I53" s="122"/>
      <c r="J53" s="90"/>
      <c r="K53" s="123"/>
    </row>
    <row r="54" spans="1:11" ht="12.75">
      <c r="A54" s="2"/>
      <c r="B54" s="90"/>
      <c r="C54" s="90"/>
      <c r="D54" s="90"/>
      <c r="E54" s="90"/>
      <c r="F54" s="90"/>
      <c r="G54" s="90"/>
      <c r="H54" s="90"/>
      <c r="I54" s="122"/>
      <c r="J54" s="90"/>
      <c r="K54" s="123"/>
    </row>
    <row r="55" spans="1:11" ht="12.75">
      <c r="A55" s="2"/>
      <c r="B55" s="90"/>
      <c r="C55" s="90"/>
      <c r="D55" s="90"/>
      <c r="E55" s="90"/>
      <c r="F55" s="90"/>
      <c r="G55" s="90"/>
      <c r="H55" s="90"/>
      <c r="I55" s="122"/>
      <c r="J55" s="90"/>
      <c r="K55" s="123"/>
    </row>
    <row r="56" spans="1:11" ht="12.75">
      <c r="A56" s="2"/>
      <c r="B56" s="90"/>
      <c r="C56" s="90"/>
      <c r="D56" s="90"/>
      <c r="E56" s="90"/>
      <c r="F56" s="90"/>
      <c r="G56" s="90"/>
      <c r="H56" s="90"/>
      <c r="I56" s="122"/>
      <c r="J56" s="90"/>
      <c r="K56" s="123"/>
    </row>
    <row r="57" spans="1:11" ht="12.75">
      <c r="A57" s="2"/>
      <c r="B57" s="90"/>
      <c r="C57" s="90"/>
      <c r="D57" s="90"/>
      <c r="E57" s="90"/>
      <c r="F57" s="90"/>
      <c r="G57" s="90"/>
      <c r="H57" s="90"/>
      <c r="I57" s="122"/>
      <c r="J57" s="90"/>
      <c r="K57" s="123"/>
    </row>
    <row r="58" spans="1:11" ht="12.75">
      <c r="A58" s="326" t="str">
        <f>"Gráfico N° 4: Comparación de la producción de energía eléctrica por tipo de generación acumulada a "&amp;'1. Resumen'!Q4</f>
        <v>Gráfico N° 4: Comparación de la producción de energía eléctrica por tipo de generación acumulada a noviembre</v>
      </c>
      <c r="B58" s="90"/>
      <c r="C58" s="90"/>
      <c r="D58" s="90"/>
      <c r="E58" s="90"/>
      <c r="F58" s="90"/>
      <c r="G58" s="90"/>
      <c r="H58" s="90"/>
      <c r="I58" s="122"/>
      <c r="J58" s="90"/>
      <c r="K58" s="123"/>
    </row>
    <row r="59" spans="1:11" ht="12.75">
      <c r="B59" s="90"/>
      <c r="C59" s="90"/>
      <c r="D59" s="90"/>
      <c r="E59" s="90"/>
      <c r="F59" s="90"/>
      <c r="G59" s="90"/>
      <c r="H59" s="90"/>
      <c r="I59" s="122"/>
      <c r="J59" s="90"/>
      <c r="K59" s="123"/>
    </row>
    <row r="60" spans="1:11" ht="12.75">
      <c r="A60" s="2"/>
      <c r="B60" s="90"/>
      <c r="C60" s="90"/>
      <c r="D60" s="90"/>
      <c r="E60" s="90"/>
      <c r="F60" s="90"/>
      <c r="G60" s="90"/>
      <c r="H60" s="90"/>
      <c r="I60" s="122"/>
      <c r="J60" s="90"/>
      <c r="K60" s="123"/>
    </row>
    <row r="61" spans="1:11" ht="12.75">
      <c r="A61" s="2"/>
      <c r="B61" s="90"/>
      <c r="C61" s="90"/>
      <c r="D61" s="90"/>
      <c r="E61" s="90"/>
      <c r="F61" s="90"/>
      <c r="G61" s="90"/>
      <c r="H61" s="90"/>
      <c r="I61" s="122"/>
      <c r="J61" s="90"/>
      <c r="K61" s="123"/>
    </row>
    <row r="63" spans="1:11" ht="12.75">
      <c r="A63" s="124"/>
      <c r="B63" s="125"/>
      <c r="C63" s="125"/>
      <c r="D63" s="125"/>
      <c r="E63" s="125"/>
      <c r="F63" s="125"/>
      <c r="G63" s="125"/>
      <c r="H63" s="122"/>
      <c r="I63" s="122"/>
      <c r="J63" s="125"/>
      <c r="K63" s="123"/>
    </row>
    <row r="64" spans="1:11" ht="12.75">
      <c r="A64" s="2"/>
      <c r="B64" s="90"/>
      <c r="C64" s="90"/>
      <c r="D64" s="90"/>
      <c r="E64" s="90"/>
      <c r="F64" s="90"/>
      <c r="G64" s="90"/>
      <c r="H64" s="90"/>
      <c r="I64" s="122"/>
      <c r="J64" s="90"/>
      <c r="K64" s="126"/>
    </row>
    <row r="65" spans="1:11" ht="12.75">
      <c r="A65" s="2"/>
      <c r="B65" s="90"/>
      <c r="C65" s="90"/>
      <c r="D65" s="90"/>
      <c r="E65" s="90"/>
      <c r="F65" s="90"/>
      <c r="G65" s="90"/>
      <c r="H65" s="90"/>
      <c r="I65" s="127"/>
      <c r="J65" s="90"/>
      <c r="K65" s="126"/>
    </row>
    <row r="66" spans="1:11" ht="12.75">
      <c r="A66" s="2"/>
      <c r="B66" s="90"/>
      <c r="C66" s="90"/>
      <c r="D66" s="90"/>
      <c r="E66" s="90"/>
      <c r="F66" s="90"/>
      <c r="G66" s="90"/>
      <c r="H66" s="128"/>
      <c r="I66" s="128"/>
      <c r="J66" s="90"/>
      <c r="K66" s="126"/>
    </row>
    <row r="67" spans="1:11" ht="12.75">
      <c r="A67" s="2"/>
      <c r="B67" s="90"/>
      <c r="C67" s="90"/>
      <c r="D67" s="90"/>
      <c r="E67" s="90"/>
      <c r="F67" s="90"/>
      <c r="G67" s="90"/>
      <c r="H67" s="128"/>
      <c r="I67" s="128"/>
      <c r="J67" s="90"/>
      <c r="K67" s="126"/>
    </row>
    <row r="68" spans="1:11" ht="12.75">
      <c r="A68" s="124"/>
      <c r="B68" s="125"/>
      <c r="C68" s="125"/>
      <c r="D68" s="125"/>
      <c r="E68" s="125"/>
      <c r="F68" s="125"/>
      <c r="G68" s="125"/>
      <c r="H68" s="129"/>
      <c r="I68" s="122"/>
      <c r="J68" s="125"/>
      <c r="K68" s="123"/>
    </row>
    <row r="69" spans="1:11" ht="12.75">
      <c r="A69" s="124"/>
      <c r="B69" s="125"/>
      <c r="C69" s="125"/>
      <c r="D69" s="125"/>
      <c r="E69" s="125"/>
      <c r="F69" s="125"/>
      <c r="G69" s="125"/>
      <c r="H69" s="122"/>
      <c r="I69" s="122"/>
      <c r="J69" s="125"/>
      <c r="K69" s="123"/>
    </row>
    <row r="70" spans="1:11">
      <c r="A70" s="61"/>
      <c r="B70" s="61"/>
      <c r="C70" s="61"/>
      <c r="D70" s="61"/>
      <c r="E70" s="61"/>
      <c r="F70" s="61"/>
      <c r="G70" s="61"/>
      <c r="H70" s="61"/>
      <c r="I70" s="61"/>
      <c r="J70" s="61"/>
      <c r="K70" s="61"/>
    </row>
    <row r="71" spans="1:11">
      <c r="A71" s="61"/>
      <c r="B71" s="61"/>
      <c r="C71" s="61"/>
      <c r="D71" s="61"/>
      <c r="E71" s="61"/>
      <c r="F71" s="61"/>
      <c r="G71" s="61"/>
      <c r="H71" s="61"/>
      <c r="I71" s="61"/>
      <c r="J71" s="61"/>
      <c r="K71" s="61"/>
    </row>
    <row r="72" spans="1:11">
      <c r="A72" s="61"/>
      <c r="B72" s="61"/>
      <c r="C72" s="61"/>
      <c r="D72" s="61"/>
      <c r="E72" s="61"/>
      <c r="F72" s="61"/>
      <c r="G72" s="61"/>
      <c r="H72" s="61"/>
      <c r="I72" s="61"/>
      <c r="J72" s="61"/>
      <c r="K72" s="61"/>
    </row>
    <row r="73" spans="1:11">
      <c r="A73" s="61"/>
      <c r="B73" s="61"/>
      <c r="C73" s="61"/>
      <c r="D73" s="61"/>
      <c r="E73" s="61"/>
      <c r="F73" s="61"/>
      <c r="G73" s="61"/>
      <c r="H73" s="61"/>
      <c r="I73" s="61"/>
      <c r="J73" s="61"/>
      <c r="K73" s="61"/>
    </row>
    <row r="74" spans="1:11">
      <c r="A74" s="61"/>
      <c r="B74" s="61"/>
      <c r="C74" s="61"/>
      <c r="D74" s="61"/>
      <c r="E74" s="61"/>
      <c r="F74" s="61"/>
      <c r="G74" s="61"/>
      <c r="H74" s="61"/>
      <c r="I74" s="61"/>
      <c r="J74" s="61"/>
      <c r="K74" s="61"/>
    </row>
    <row r="75" spans="1:11">
      <c r="A75" s="61"/>
      <c r="B75" s="61"/>
      <c r="C75" s="61"/>
      <c r="D75" s="61"/>
      <c r="E75" s="61"/>
      <c r="F75" s="61"/>
      <c r="G75" s="61"/>
      <c r="H75" s="61"/>
      <c r="I75" s="61"/>
      <c r="J75" s="61"/>
      <c r="K75" s="61"/>
    </row>
    <row r="76" spans="1:11">
      <c r="A76" s="61"/>
      <c r="B76" s="61"/>
      <c r="C76" s="61"/>
      <c r="D76" s="61"/>
      <c r="E76" s="61"/>
      <c r="F76" s="61"/>
      <c r="G76" s="61"/>
      <c r="H76" s="61"/>
      <c r="I76" s="61"/>
      <c r="J76" s="61"/>
      <c r="K76" s="61"/>
    </row>
    <row r="77" spans="1:11">
      <c r="A77" s="61"/>
      <c r="B77" s="61"/>
      <c r="C77" s="61"/>
      <c r="D77" s="61"/>
      <c r="E77" s="61"/>
      <c r="F77" s="61"/>
      <c r="G77" s="61"/>
      <c r="H77" s="61"/>
      <c r="I77" s="61"/>
      <c r="J77" s="61"/>
      <c r="K77" s="61"/>
    </row>
    <row r="78" spans="1:11">
      <c r="A78" s="61"/>
      <c r="B78" s="61"/>
      <c r="C78" s="61"/>
      <c r="D78" s="61"/>
      <c r="E78" s="61"/>
      <c r="F78" s="61"/>
      <c r="G78" s="61"/>
      <c r="H78" s="61"/>
      <c r="I78" s="61"/>
      <c r="J78" s="61"/>
      <c r="K78" s="61"/>
    </row>
    <row r="79" spans="1:11">
      <c r="A79" s="61"/>
      <c r="B79" s="61"/>
      <c r="C79" s="61"/>
      <c r="D79" s="61"/>
      <c r="E79" s="61"/>
      <c r="F79" s="61"/>
      <c r="G79" s="61"/>
      <c r="H79" s="61"/>
      <c r="I79" s="61"/>
      <c r="J79" s="61"/>
      <c r="K79" s="61"/>
    </row>
    <row r="80" spans="1:11">
      <c r="A80" s="61"/>
      <c r="B80" s="61"/>
      <c r="C80" s="61"/>
      <c r="D80" s="61"/>
      <c r="E80" s="61"/>
      <c r="F80" s="61"/>
      <c r="G80" s="61"/>
      <c r="H80" s="61"/>
      <c r="I80" s="61"/>
      <c r="J80" s="61"/>
      <c r="K80" s="61"/>
    </row>
    <row r="81" spans="1:11">
      <c r="A81" s="61"/>
      <c r="B81" s="61"/>
      <c r="C81" s="61"/>
      <c r="D81" s="61"/>
      <c r="E81" s="61"/>
      <c r="F81" s="61"/>
      <c r="G81" s="61"/>
      <c r="H81" s="61"/>
      <c r="I81" s="61"/>
      <c r="J81" s="61"/>
      <c r="K81" s="61"/>
    </row>
    <row r="82" spans="1:11">
      <c r="A82" s="61"/>
      <c r="B82" s="61"/>
      <c r="C82" s="61"/>
      <c r="D82" s="61"/>
      <c r="E82" s="61"/>
      <c r="F82" s="61"/>
      <c r="G82" s="61"/>
      <c r="H82" s="61"/>
      <c r="I82" s="61"/>
      <c r="J82" s="61"/>
      <c r="K82" s="61"/>
    </row>
    <row r="83" spans="1:11">
      <c r="A83" s="61"/>
      <c r="B83" s="61"/>
      <c r="C83" s="61"/>
      <c r="D83" s="61"/>
      <c r="E83" s="61"/>
      <c r="F83" s="61"/>
      <c r="G83" s="61"/>
      <c r="H83" s="61"/>
      <c r="I83" s="61"/>
      <c r="J83" s="61"/>
      <c r="K83" s="61"/>
    </row>
    <row r="84" spans="1:11">
      <c r="A84" s="61"/>
      <c r="B84" s="61"/>
      <c r="C84" s="61"/>
      <c r="D84" s="61"/>
      <c r="E84" s="61"/>
      <c r="F84" s="61"/>
      <c r="G84" s="61"/>
      <c r="H84" s="61"/>
      <c r="I84" s="61"/>
      <c r="J84" s="61"/>
      <c r="K84" s="61"/>
    </row>
    <row r="85" spans="1:11">
      <c r="A85" s="61"/>
      <c r="B85" s="61"/>
      <c r="C85" s="61"/>
      <c r="D85" s="61"/>
      <c r="E85" s="61"/>
      <c r="F85" s="61"/>
      <c r="G85" s="61"/>
      <c r="H85" s="61"/>
      <c r="I85" s="61"/>
      <c r="J85" s="61"/>
      <c r="K85" s="61"/>
    </row>
    <row r="86" spans="1:11">
      <c r="A86" s="61"/>
      <c r="B86" s="61"/>
      <c r="C86" s="61"/>
      <c r="D86" s="61"/>
      <c r="E86" s="61"/>
      <c r="F86" s="61"/>
      <c r="G86" s="61"/>
      <c r="H86" s="61"/>
      <c r="I86" s="61"/>
      <c r="J86" s="61"/>
      <c r="K86" s="61"/>
    </row>
    <row r="87" spans="1:11">
      <c r="A87" s="61"/>
      <c r="B87" s="61"/>
      <c r="C87" s="61"/>
      <c r="D87" s="61"/>
      <c r="E87" s="61"/>
      <c r="F87" s="61"/>
      <c r="G87" s="61"/>
      <c r="H87" s="61"/>
      <c r="I87" s="61"/>
      <c r="J87" s="61"/>
      <c r="K87" s="61"/>
    </row>
  </sheetData>
  <mergeCells count="9">
    <mergeCell ref="B42:D42"/>
    <mergeCell ref="G42:I42"/>
    <mergeCell ref="J42:K42"/>
    <mergeCell ref="A6:A7"/>
    <mergeCell ref="A2:K2"/>
    <mergeCell ref="A4:K4"/>
    <mergeCell ref="B6:D6"/>
    <mergeCell ref="E6:F6"/>
    <mergeCell ref="G6:K6"/>
  </mergeCells>
  <pageMargins left="0.7" right="0.5803571428571429" top="0.86956521739130432" bottom="0.61458333333333337" header="0.3" footer="0.3"/>
  <pageSetup scale="94" orientation="portrait" r:id="rId1"/>
  <headerFooter>
    <oddHeader>&amp;RInforme de la Operación Mensual - Noviembre 2018
INFSGI-MES-11-2018
10/12/2018
Versión: 01</oddHeader>
    <oddFooter>&amp;L&amp;7COES, 2018&amp;C3&amp;R&amp;7Dirección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9F81-AF40-4915-B597-6F2B545F3600}">
  <sheetPr>
    <tabColor theme="4"/>
  </sheetPr>
  <dimension ref="A1:L63"/>
  <sheetViews>
    <sheetView showGridLines="0" view="pageBreakPreview" topLeftCell="A8" zoomScale="160" zoomScaleNormal="100" zoomScaleSheetLayoutView="160" zoomScalePageLayoutView="145" workbookViewId="0">
      <selection activeCell="N42" sqref="N42"/>
    </sheetView>
  </sheetViews>
  <sheetFormatPr defaultColWidth="9.33203125" defaultRowHeight="11.25"/>
  <cols>
    <col min="1" max="1" width="16.1640625" style="3" customWidth="1"/>
    <col min="2" max="6" width="9.5" style="3" bestFit="1" customWidth="1"/>
    <col min="7" max="8" width="10.5" style="3" bestFit="1" customWidth="1"/>
    <col min="9" max="9" width="9.5" style="3" bestFit="1" customWidth="1"/>
    <col min="10" max="10" width="10.5" style="3" bestFit="1" customWidth="1"/>
    <col min="11" max="11" width="9.33203125" style="3" customWidth="1"/>
    <col min="12" max="16384" width="9.33203125" style="3"/>
  </cols>
  <sheetData>
    <row r="1" spans="1:12" ht="11.25" customHeight="1"/>
    <row r="2" spans="1:12" ht="11.25" customHeight="1">
      <c r="A2" s="923" t="str">
        <f>+"3.2. PRODUCCIÓN POR TIPO DE RECURSO ENERGÉTICO (GWh)"</f>
        <v>3.2. PRODUCCIÓN POR TIPO DE RECURSO ENERGÉTICO (GWh)</v>
      </c>
      <c r="B2" s="923"/>
      <c r="C2" s="923"/>
      <c r="D2" s="923"/>
      <c r="E2" s="923"/>
      <c r="F2" s="923"/>
      <c r="G2" s="923"/>
      <c r="H2" s="923"/>
      <c r="I2" s="923"/>
      <c r="J2" s="923"/>
      <c r="K2" s="923"/>
    </row>
    <row r="3" spans="1:12" ht="18.75" customHeight="1">
      <c r="A3" s="147"/>
      <c r="B3" s="148"/>
      <c r="C3" s="149"/>
      <c r="D3" s="150"/>
      <c r="E3" s="150"/>
      <c r="F3" s="150"/>
      <c r="G3" s="151"/>
      <c r="H3" s="151"/>
      <c r="I3" s="151"/>
      <c r="J3" s="147"/>
      <c r="K3" s="147"/>
      <c r="L3" s="45"/>
    </row>
    <row r="4" spans="1:12" ht="14.25" customHeight="1">
      <c r="A4" s="927" t="s">
        <v>45</v>
      </c>
      <c r="B4" s="924" t="s">
        <v>33</v>
      </c>
      <c r="C4" s="925"/>
      <c r="D4" s="925"/>
      <c r="E4" s="925" t="s">
        <v>34</v>
      </c>
      <c r="F4" s="925"/>
      <c r="G4" s="926" t="str">
        <f>+'3. Tipo Generación'!G6:K6</f>
        <v>Generación Acumulada a noviembre</v>
      </c>
      <c r="H4" s="926"/>
      <c r="I4" s="926"/>
      <c r="J4" s="926"/>
      <c r="K4" s="926"/>
      <c r="L4" s="152"/>
    </row>
    <row r="5" spans="1:12" ht="26.25" customHeight="1">
      <c r="A5" s="927"/>
      <c r="B5" s="760">
        <f>+'3. Tipo Generación'!B7</f>
        <v>43347</v>
      </c>
      <c r="C5" s="760">
        <f>+'3. Tipo Generación'!C7</f>
        <v>43377</v>
      </c>
      <c r="D5" s="760">
        <f>+'3. Tipo Generación'!D7</f>
        <v>43405</v>
      </c>
      <c r="E5" s="760">
        <f>+'3. Tipo Generación'!E7</f>
        <v>43040</v>
      </c>
      <c r="F5" s="761" t="s">
        <v>35</v>
      </c>
      <c r="G5" s="762">
        <v>2018</v>
      </c>
      <c r="H5" s="762">
        <v>2017</v>
      </c>
      <c r="I5" s="761" t="s">
        <v>43</v>
      </c>
      <c r="J5" s="762">
        <v>2016</v>
      </c>
      <c r="K5" s="761" t="s">
        <v>36</v>
      </c>
      <c r="L5" s="26"/>
    </row>
    <row r="6" spans="1:12" ht="11.25" customHeight="1">
      <c r="A6" s="161" t="s">
        <v>46</v>
      </c>
      <c r="B6" s="423">
        <v>1656.4380512150008</v>
      </c>
      <c r="C6" s="424">
        <v>2372.0296140100004</v>
      </c>
      <c r="D6" s="425">
        <v>2593.2451959425016</v>
      </c>
      <c r="E6" s="423">
        <v>2172.4580953895452</v>
      </c>
      <c r="F6" s="337">
        <f>IF(E6=0,"",D6/E6-1)</f>
        <v>0.1936916994836233</v>
      </c>
      <c r="G6" s="423">
        <v>26921.703891377503</v>
      </c>
      <c r="H6" s="424">
        <v>25223.251062258092</v>
      </c>
      <c r="I6" s="337">
        <f t="shared" ref="I6:I16" si="0">IF(H6=0,"",G6/H6-1)</f>
        <v>6.7336792744406848E-2</v>
      </c>
      <c r="J6" s="423">
        <v>20851.35038811119</v>
      </c>
      <c r="K6" s="337">
        <f>IF(J6=0,"",H6/J6-1)</f>
        <v>0.20966990591840173</v>
      </c>
      <c r="L6" s="31"/>
    </row>
    <row r="7" spans="1:12" ht="11.25" customHeight="1">
      <c r="A7" s="162" t="s">
        <v>52</v>
      </c>
      <c r="B7" s="426">
        <v>2095.2852496499995</v>
      </c>
      <c r="C7" s="327">
        <v>1668.1670487975</v>
      </c>
      <c r="D7" s="427">
        <v>1389.890462845</v>
      </c>
      <c r="E7" s="426">
        <v>1645.6765037728903</v>
      </c>
      <c r="F7" s="338">
        <f t="shared" ref="F7:F19" si="1">IF(E7=0,"",D7/E7-1)</f>
        <v>-0.15542911400963266</v>
      </c>
      <c r="G7" s="426">
        <v>16192.648391297498</v>
      </c>
      <c r="H7" s="327">
        <v>16081.631167947176</v>
      </c>
      <c r="I7" s="338">
        <f t="shared" si="0"/>
        <v>6.9033558966078434E-3</v>
      </c>
      <c r="J7" s="426">
        <v>19309.047002385396</v>
      </c>
      <c r="K7" s="338">
        <f t="shared" ref="K7:K19" si="2">IF(J7=0,"",H7/J7-1)</f>
        <v>-0.16714526791713291</v>
      </c>
      <c r="L7" s="34"/>
    </row>
    <row r="8" spans="1:12" ht="11.25" customHeight="1">
      <c r="A8" s="163" t="s">
        <v>53</v>
      </c>
      <c r="B8" s="428">
        <v>64.839849642499999</v>
      </c>
      <c r="C8" s="328">
        <v>60.367156642499999</v>
      </c>
      <c r="D8" s="429">
        <v>58.712046164999997</v>
      </c>
      <c r="E8" s="428">
        <v>64.106231264061989</v>
      </c>
      <c r="F8" s="610">
        <f t="shared" si="1"/>
        <v>-8.4144473831921807E-2</v>
      </c>
      <c r="G8" s="428">
        <v>543.83640492749998</v>
      </c>
      <c r="H8" s="328">
        <v>487.24812398364884</v>
      </c>
      <c r="I8" s="610">
        <f t="shared" si="0"/>
        <v>0.11613853016240694</v>
      </c>
      <c r="J8" s="428">
        <v>591.49297185415287</v>
      </c>
      <c r="K8" s="610">
        <f t="shared" si="2"/>
        <v>-0.17624021388407662</v>
      </c>
      <c r="L8" s="29"/>
    </row>
    <row r="9" spans="1:12" ht="11.25" customHeight="1">
      <c r="A9" s="162" t="s">
        <v>54</v>
      </c>
      <c r="B9" s="426">
        <v>93.527719640000001</v>
      </c>
      <c r="C9" s="327">
        <v>14.149995952499999</v>
      </c>
      <c r="D9" s="427">
        <v>0</v>
      </c>
      <c r="E9" s="426">
        <v>21.817904019157798</v>
      </c>
      <c r="F9" s="338">
        <f t="shared" si="1"/>
        <v>-1</v>
      </c>
      <c r="G9" s="426">
        <v>348.28843219749996</v>
      </c>
      <c r="H9" s="327">
        <v>118.62583212857021</v>
      </c>
      <c r="I9" s="338">
        <f t="shared" si="0"/>
        <v>1.9360251974461566</v>
      </c>
      <c r="J9" s="426">
        <v>366.26489675697502</v>
      </c>
      <c r="K9" s="338">
        <f t="shared" si="2"/>
        <v>-0.67612011639957648</v>
      </c>
      <c r="L9" s="29"/>
    </row>
    <row r="10" spans="1:12" ht="11.25" customHeight="1">
      <c r="A10" s="163" t="s">
        <v>55</v>
      </c>
      <c r="B10" s="428">
        <v>0</v>
      </c>
      <c r="C10" s="328">
        <v>0</v>
      </c>
      <c r="D10" s="429">
        <v>0</v>
      </c>
      <c r="E10" s="428">
        <v>0</v>
      </c>
      <c r="F10" s="610" t="str">
        <f t="shared" si="1"/>
        <v/>
      </c>
      <c r="G10" s="428">
        <v>0</v>
      </c>
      <c r="H10" s="328">
        <v>9.7034091828799998</v>
      </c>
      <c r="I10" s="610">
        <f t="shared" si="0"/>
        <v>-1</v>
      </c>
      <c r="J10" s="428">
        <v>105.58675339170615</v>
      </c>
      <c r="K10" s="610">
        <f t="shared" si="2"/>
        <v>-0.90810012741956125</v>
      </c>
      <c r="L10" s="29"/>
    </row>
    <row r="11" spans="1:12" ht="11.25" customHeight="1">
      <c r="A11" s="162" t="s">
        <v>26</v>
      </c>
      <c r="B11" s="426">
        <v>0</v>
      </c>
      <c r="C11" s="327">
        <v>0</v>
      </c>
      <c r="D11" s="427">
        <v>0</v>
      </c>
      <c r="E11" s="426">
        <v>3.2455075075683499</v>
      </c>
      <c r="F11" s="338">
        <f t="shared" si="1"/>
        <v>-1</v>
      </c>
      <c r="G11" s="426">
        <v>43.120710160000002</v>
      </c>
      <c r="H11" s="327">
        <v>672.29381367226176</v>
      </c>
      <c r="I11" s="338">
        <f t="shared" si="0"/>
        <v>-0.93586031987344598</v>
      </c>
      <c r="J11" s="426">
        <v>717.56278421757474</v>
      </c>
      <c r="K11" s="338">
        <f t="shared" si="2"/>
        <v>-6.3087121490942311E-2</v>
      </c>
      <c r="L11" s="31"/>
    </row>
    <row r="12" spans="1:12" ht="11.25" customHeight="1">
      <c r="A12" s="163" t="s">
        <v>47</v>
      </c>
      <c r="B12" s="428">
        <v>1.3090175000000001E-2</v>
      </c>
      <c r="C12" s="328">
        <v>5.4703999999999994E-4</v>
      </c>
      <c r="D12" s="429">
        <v>6.2619120825000003</v>
      </c>
      <c r="E12" s="428">
        <v>3.4273886573392751</v>
      </c>
      <c r="F12" s="610">
        <f t="shared" si="1"/>
        <v>0.82702130063101786</v>
      </c>
      <c r="G12" s="428">
        <v>11.530352830000002</v>
      </c>
      <c r="H12" s="328">
        <v>126.60610324991082</v>
      </c>
      <c r="I12" s="610">
        <f t="shared" si="0"/>
        <v>-0.90892735394248758</v>
      </c>
      <c r="J12" s="428">
        <v>186.89051010098387</v>
      </c>
      <c r="K12" s="610">
        <f t="shared" si="2"/>
        <v>-0.32256537166332933</v>
      </c>
      <c r="L12" s="34"/>
    </row>
    <row r="13" spans="1:12" ht="11.25" customHeight="1">
      <c r="A13" s="162" t="s">
        <v>48</v>
      </c>
      <c r="B13" s="426">
        <v>0</v>
      </c>
      <c r="C13" s="327">
        <v>2.6453717500000001E-2</v>
      </c>
      <c r="D13" s="427">
        <v>0.197770205</v>
      </c>
      <c r="E13" s="426">
        <v>4.8243326401000007E-2</v>
      </c>
      <c r="F13" s="338">
        <f>IF(E13=0,"",D13/E13-1)</f>
        <v>3.0994313567047183</v>
      </c>
      <c r="G13" s="426">
        <v>2.6571829249999994</v>
      </c>
      <c r="H13" s="327">
        <v>1.7071082593550002</v>
      </c>
      <c r="I13" s="338">
        <f t="shared" si="0"/>
        <v>0.55654037196443973</v>
      </c>
      <c r="J13" s="426">
        <v>3.2104355488503695</v>
      </c>
      <c r="K13" s="338">
        <f t="shared" si="2"/>
        <v>-0.46826272218225917</v>
      </c>
      <c r="L13" s="29"/>
    </row>
    <row r="14" spans="1:12" ht="11.25" customHeight="1">
      <c r="A14" s="163" t="s">
        <v>49</v>
      </c>
      <c r="B14" s="428">
        <v>6.3323882375</v>
      </c>
      <c r="C14" s="328">
        <v>1.4266469125000001</v>
      </c>
      <c r="D14" s="429">
        <v>1.2517140874999999</v>
      </c>
      <c r="E14" s="428">
        <v>0.80468783162012503</v>
      </c>
      <c r="F14" s="610">
        <f t="shared" si="1"/>
        <v>0.55552754535861548</v>
      </c>
      <c r="G14" s="428">
        <v>106.78651508</v>
      </c>
      <c r="H14" s="328">
        <v>748.72399596931712</v>
      </c>
      <c r="I14" s="610">
        <f t="shared" si="0"/>
        <v>-0.85737532701653096</v>
      </c>
      <c r="J14" s="428">
        <v>525.73088915254709</v>
      </c>
      <c r="K14" s="610">
        <f t="shared" si="2"/>
        <v>0.42415827454274968</v>
      </c>
      <c r="L14" s="29"/>
    </row>
    <row r="15" spans="1:12" ht="11.25" customHeight="1">
      <c r="A15" s="162" t="s">
        <v>50</v>
      </c>
      <c r="B15" s="426">
        <v>8.4465523725000011</v>
      </c>
      <c r="C15" s="327">
        <v>8.2844029750000008</v>
      </c>
      <c r="D15" s="427">
        <v>8.245808672499999</v>
      </c>
      <c r="E15" s="426">
        <v>7.7069483162536496</v>
      </c>
      <c r="F15" s="338">
        <f t="shared" si="1"/>
        <v>6.9918771235290889E-2</v>
      </c>
      <c r="G15" s="426">
        <v>82.917381684999995</v>
      </c>
      <c r="H15" s="327">
        <v>76.200049457492909</v>
      </c>
      <c r="I15" s="338">
        <f>IF(H15=0,"",G15/H15-1)</f>
        <v>8.8153909024091259E-2</v>
      </c>
      <c r="J15" s="426">
        <v>83.297902418874415</v>
      </c>
      <c r="K15" s="338">
        <f t="shared" si="2"/>
        <v>-8.5210464552744947E-2</v>
      </c>
      <c r="L15" s="29"/>
    </row>
    <row r="16" spans="1:12" ht="11.25" customHeight="1">
      <c r="A16" s="163" t="s">
        <v>51</v>
      </c>
      <c r="B16" s="428">
        <v>5.1015065499999999</v>
      </c>
      <c r="C16" s="328">
        <v>5.6186687374999993</v>
      </c>
      <c r="D16" s="429">
        <v>5.6764640524999992</v>
      </c>
      <c r="E16" s="428">
        <v>3.620442175</v>
      </c>
      <c r="F16" s="610">
        <f t="shared" si="1"/>
        <v>0.56789247780210683</v>
      </c>
      <c r="G16" s="428">
        <v>44.882402494999994</v>
      </c>
      <c r="H16" s="328">
        <v>37.822349455696617</v>
      </c>
      <c r="I16" s="610">
        <f t="shared" si="0"/>
        <v>0.18666352410426534</v>
      </c>
      <c r="J16" s="428">
        <v>46.262717685075003</v>
      </c>
      <c r="K16" s="610">
        <f t="shared" si="2"/>
        <v>-0.18244428022656711</v>
      </c>
      <c r="L16" s="29"/>
    </row>
    <row r="17" spans="1:12" ht="11.25" customHeight="1">
      <c r="A17" s="162" t="s">
        <v>30</v>
      </c>
      <c r="B17" s="426">
        <v>71.752520337500002</v>
      </c>
      <c r="C17" s="327">
        <v>74.899055544999996</v>
      </c>
      <c r="D17" s="427">
        <v>76.693364965000001</v>
      </c>
      <c r="E17" s="426">
        <v>42.536049889621268</v>
      </c>
      <c r="F17" s="338">
        <f t="shared" si="1"/>
        <v>0.80302038304015322</v>
      </c>
      <c r="G17" s="426">
        <v>668.55536168499998</v>
      </c>
      <c r="H17" s="327">
        <v>225.53553732979429</v>
      </c>
      <c r="I17" s="338">
        <f>IF(H17=0,"",G17/H17-1)</f>
        <v>1.9643016333492058</v>
      </c>
      <c r="J17" s="426">
        <v>218.57439467579158</v>
      </c>
      <c r="K17" s="338">
        <f t="shared" si="2"/>
        <v>3.1847932894098152E-2</v>
      </c>
      <c r="L17" s="29"/>
    </row>
    <row r="18" spans="1:12" ht="11.25" customHeight="1">
      <c r="A18" s="163" t="s">
        <v>29</v>
      </c>
      <c r="B18" s="428">
        <v>141.62182448750002</v>
      </c>
      <c r="C18" s="328">
        <v>149.6194183675</v>
      </c>
      <c r="D18" s="429">
        <v>139.23549507999999</v>
      </c>
      <c r="E18" s="428">
        <v>87.449800560601815</v>
      </c>
      <c r="F18" s="610">
        <f t="shared" si="1"/>
        <v>0.59217624497052146</v>
      </c>
      <c r="G18" s="428">
        <v>1353.7738505875</v>
      </c>
      <c r="H18" s="328">
        <v>973.1966932665498</v>
      </c>
      <c r="I18" s="610">
        <f>IF(H18=0,"",G18/H18-1)</f>
        <v>0.39105882701218087</v>
      </c>
      <c r="J18" s="428">
        <v>948.43062012446262</v>
      </c>
      <c r="K18" s="610">
        <f t="shared" si="2"/>
        <v>2.6112688283764118E-2</v>
      </c>
      <c r="L18" s="29"/>
    </row>
    <row r="19" spans="1:12" ht="11.25" customHeight="1">
      <c r="A19" s="169" t="s">
        <v>44</v>
      </c>
      <c r="B19" s="430">
        <f>SUM(B6:B18)</f>
        <v>4143.3587523075003</v>
      </c>
      <c r="C19" s="431">
        <f>SUM(C6:C18)</f>
        <v>4354.5890086975005</v>
      </c>
      <c r="D19" s="432">
        <f>SUM(D6:D18)</f>
        <v>4279.4102340975023</v>
      </c>
      <c r="E19" s="430">
        <f>SUM(E6:E18)</f>
        <v>4052.8978027100602</v>
      </c>
      <c r="F19" s="611">
        <f t="shared" si="1"/>
        <v>5.5889006437808364E-2</v>
      </c>
      <c r="G19" s="430">
        <f>SUM(G6:G18)</f>
        <v>46320.700877247502</v>
      </c>
      <c r="H19" s="431">
        <f>SUM(H6:H18)</f>
        <v>44782.545246160749</v>
      </c>
      <c r="I19" s="611">
        <f>IF(H19=0,"",G19/H19-1)</f>
        <v>3.4347213241940899E-2</v>
      </c>
      <c r="J19" s="430">
        <f>SUM(J6:J18)</f>
        <v>43953.70226642357</v>
      </c>
      <c r="K19" s="611">
        <f t="shared" si="2"/>
        <v>1.8857182375973336E-2</v>
      </c>
      <c r="L19" s="39"/>
    </row>
    <row r="20" spans="1:12" ht="11.25" customHeight="1">
      <c r="A20" s="29"/>
      <c r="B20" s="29"/>
      <c r="C20" s="29"/>
      <c r="D20" s="29"/>
      <c r="E20" s="29"/>
      <c r="F20" s="29"/>
      <c r="G20" s="29"/>
      <c r="H20" s="29"/>
      <c r="I20" s="29"/>
      <c r="J20" s="29"/>
      <c r="K20" s="29"/>
      <c r="L20" s="29"/>
    </row>
    <row r="21" spans="1:12" ht="11.25" customHeight="1">
      <c r="A21" s="165" t="s">
        <v>40</v>
      </c>
      <c r="B21" s="313">
        <v>6.9169657400000002</v>
      </c>
      <c r="C21" s="314">
        <v>0</v>
      </c>
      <c r="D21" s="518">
        <v>0</v>
      </c>
      <c r="E21" s="313">
        <v>0</v>
      </c>
      <c r="F21" s="141" t="str">
        <f>IF(E21=0,"",D21/E21-1)</f>
        <v/>
      </c>
      <c r="G21" s="313">
        <v>21.20075765</v>
      </c>
      <c r="H21" s="517">
        <v>16.595158999999999</v>
      </c>
      <c r="I21" s="144">
        <f>IF(H21=0,"",G21/H21-1)</f>
        <v>0.27752663593039406</v>
      </c>
      <c r="J21" s="313">
        <v>22.400469620000003</v>
      </c>
      <c r="K21" s="141">
        <f>IF(J21=0,"",H21/J21-1)</f>
        <v>-0.25916021933829447</v>
      </c>
      <c r="L21" s="29"/>
    </row>
    <row r="22" spans="1:12" ht="11.25" customHeight="1">
      <c r="A22" s="166" t="s">
        <v>41</v>
      </c>
      <c r="B22" s="310">
        <v>0</v>
      </c>
      <c r="C22" s="311">
        <v>0</v>
      </c>
      <c r="D22" s="312">
        <v>0</v>
      </c>
      <c r="E22" s="310">
        <v>0</v>
      </c>
      <c r="F22" s="142" t="str">
        <f>IF(E22=0,"",D22/E22-1)</f>
        <v/>
      </c>
      <c r="G22" s="310">
        <v>0</v>
      </c>
      <c r="H22" s="311">
        <v>0</v>
      </c>
      <c r="I22" s="136" t="str">
        <f>IF(H22=0,"",G22/H22-1)</f>
        <v/>
      </c>
      <c r="J22" s="310">
        <v>37.352100999999998</v>
      </c>
      <c r="K22" s="142">
        <f>IF(J22=0,"",H22/J22-1)</f>
        <v>-1</v>
      </c>
      <c r="L22" s="29"/>
    </row>
    <row r="23" spans="1:12" ht="23.25" customHeight="1">
      <c r="A23" s="167" t="s">
        <v>42</v>
      </c>
      <c r="B23" s="323">
        <f>+B22-B21</f>
        <v>-6.9169657400000002</v>
      </c>
      <c r="C23" s="324">
        <f>+C22-C21</f>
        <v>0</v>
      </c>
      <c r="D23" s="615">
        <f>+D22-D21</f>
        <v>0</v>
      </c>
      <c r="E23" s="323">
        <f>+E22-E21</f>
        <v>0</v>
      </c>
      <c r="F23" s="143"/>
      <c r="G23" s="323">
        <f>+G22-G21</f>
        <v>-21.20075765</v>
      </c>
      <c r="H23" s="324">
        <f>+H22-H21</f>
        <v>-16.595158999999999</v>
      </c>
      <c r="I23" s="145"/>
      <c r="J23" s="323">
        <f>+J22-J21</f>
        <v>14.951631379999995</v>
      </c>
      <c r="K23" s="143"/>
      <c r="L23" s="39"/>
    </row>
    <row r="24" spans="1:12" ht="11.25" customHeight="1">
      <c r="A24" s="308" t="s">
        <v>248</v>
      </c>
      <c r="B24" s="154"/>
      <c r="C24" s="154"/>
      <c r="D24" s="154"/>
      <c r="E24" s="154"/>
      <c r="F24" s="154"/>
      <c r="G24" s="154"/>
      <c r="H24" s="155"/>
      <c r="I24" s="155"/>
      <c r="J24" s="154"/>
      <c r="K24" s="156"/>
      <c r="L24" s="29"/>
    </row>
    <row r="25" spans="1:12" ht="11.25" customHeight="1">
      <c r="A25" s="157"/>
      <c r="B25" s="154"/>
      <c r="C25" s="154"/>
      <c r="D25" s="154"/>
      <c r="E25" s="154"/>
      <c r="F25" s="154"/>
      <c r="G25" s="154"/>
      <c r="H25" s="155"/>
      <c r="I25" s="155"/>
      <c r="J25" s="154"/>
      <c r="K25" s="156"/>
      <c r="L25" s="29"/>
    </row>
    <row r="26" spans="1:12" ht="11.25" customHeight="1">
      <c r="A26" s="158"/>
      <c r="B26" s="158"/>
      <c r="C26" s="158"/>
      <c r="D26" s="158"/>
      <c r="E26" s="158"/>
      <c r="F26" s="158"/>
      <c r="G26" s="158"/>
      <c r="H26" s="158"/>
      <c r="I26" s="158"/>
      <c r="J26" s="158"/>
      <c r="K26" s="158"/>
      <c r="L26" s="29"/>
    </row>
    <row r="27" spans="1:12" ht="11.25" customHeight="1">
      <c r="A27" s="157"/>
      <c r="B27" s="159"/>
      <c r="C27" s="159"/>
      <c r="D27" s="159"/>
      <c r="E27" s="159"/>
      <c r="F27" s="159"/>
      <c r="G27" s="159"/>
      <c r="H27" s="159"/>
      <c r="I27" s="159"/>
      <c r="J27" s="159"/>
      <c r="K27" s="159"/>
      <c r="L27" s="29"/>
    </row>
    <row r="28" spans="1:12" ht="11.25" customHeight="1">
      <c r="A28" s="157"/>
      <c r="B28" s="159"/>
      <c r="C28" s="159"/>
      <c r="D28" s="159"/>
      <c r="E28" s="159"/>
      <c r="F28" s="159"/>
      <c r="G28" s="159"/>
      <c r="H28" s="159"/>
      <c r="I28" s="159"/>
      <c r="J28" s="159"/>
      <c r="K28" s="159"/>
      <c r="L28" s="29"/>
    </row>
    <row r="29" spans="1:12" ht="11.25" customHeight="1">
      <c r="A29" s="157"/>
      <c r="B29" s="159"/>
      <c r="C29" s="159"/>
      <c r="D29" s="159"/>
      <c r="E29" s="159"/>
      <c r="F29" s="159"/>
      <c r="G29" s="159"/>
      <c r="H29" s="159"/>
      <c r="I29" s="159"/>
      <c r="J29" s="159"/>
      <c r="K29" s="159"/>
      <c r="L29" s="29"/>
    </row>
    <row r="30" spans="1:12" ht="11.25" customHeight="1">
      <c r="A30" s="157"/>
      <c r="B30" s="159"/>
      <c r="C30" s="159"/>
      <c r="D30" s="159"/>
      <c r="E30" s="159"/>
      <c r="F30" s="159"/>
      <c r="G30" s="159"/>
      <c r="H30" s="159"/>
      <c r="I30" s="159"/>
      <c r="J30" s="159"/>
      <c r="K30" s="159"/>
      <c r="L30" s="29"/>
    </row>
    <row r="31" spans="1:12" ht="11.25" customHeight="1">
      <c r="A31" s="157"/>
      <c r="B31" s="159"/>
      <c r="C31" s="159"/>
      <c r="D31" s="159"/>
      <c r="E31" s="159"/>
      <c r="F31" s="159"/>
      <c r="G31" s="159"/>
      <c r="H31" s="159"/>
      <c r="I31" s="159"/>
      <c r="J31" s="159"/>
      <c r="K31" s="159"/>
      <c r="L31" s="29"/>
    </row>
    <row r="32" spans="1:12" ht="11.25" customHeight="1">
      <c r="A32" s="157"/>
      <c r="B32" s="159"/>
      <c r="C32" s="159"/>
      <c r="D32" s="159"/>
      <c r="E32" s="159"/>
      <c r="F32" s="159"/>
      <c r="G32" s="159"/>
      <c r="H32" s="159"/>
      <c r="I32" s="159"/>
      <c r="J32" s="159"/>
      <c r="K32" s="159"/>
      <c r="L32" s="29"/>
    </row>
    <row r="33" spans="1:12" ht="11.25" customHeight="1">
      <c r="A33" s="157"/>
      <c r="B33" s="159"/>
      <c r="C33" s="159"/>
      <c r="D33" s="159"/>
      <c r="E33" s="159"/>
      <c r="F33" s="159"/>
      <c r="G33" s="159"/>
      <c r="H33" s="159"/>
      <c r="I33" s="159"/>
      <c r="J33" s="159"/>
      <c r="K33" s="159"/>
      <c r="L33" s="29"/>
    </row>
    <row r="34" spans="1:12" ht="11.25" customHeight="1">
      <c r="A34" s="157"/>
      <c r="B34" s="159"/>
      <c r="C34" s="159"/>
      <c r="D34" s="159"/>
      <c r="E34" s="159"/>
      <c r="F34" s="159"/>
      <c r="G34" s="159"/>
      <c r="H34" s="159"/>
      <c r="I34" s="159"/>
      <c r="J34" s="159"/>
      <c r="K34" s="159"/>
      <c r="L34" s="29"/>
    </row>
    <row r="35" spans="1:12" ht="11.25" customHeight="1">
      <c r="A35" s="157"/>
      <c r="B35" s="159"/>
      <c r="C35" s="159"/>
      <c r="D35" s="159"/>
      <c r="E35" s="159"/>
      <c r="F35" s="159"/>
      <c r="G35" s="159"/>
      <c r="H35" s="159"/>
      <c r="I35" s="159"/>
      <c r="J35" s="159"/>
      <c r="K35" s="159"/>
      <c r="L35" s="29"/>
    </row>
    <row r="36" spans="1:12" ht="11.25" customHeight="1">
      <c r="A36" s="157"/>
      <c r="B36" s="159"/>
      <c r="C36" s="159"/>
      <c r="D36" s="159"/>
      <c r="E36" s="159"/>
      <c r="F36" s="159"/>
      <c r="G36" s="159"/>
      <c r="H36" s="159"/>
      <c r="I36" s="159"/>
      <c r="J36" s="159"/>
      <c r="K36" s="159"/>
      <c r="L36" s="29"/>
    </row>
    <row r="37" spans="1:12" ht="11.25" customHeight="1">
      <c r="A37" s="157"/>
      <c r="B37" s="159"/>
      <c r="C37" s="159"/>
      <c r="D37" s="159"/>
      <c r="E37" s="159"/>
      <c r="F37" s="159"/>
      <c r="G37" s="159"/>
      <c r="H37" s="159"/>
      <c r="I37" s="159"/>
      <c r="J37" s="159"/>
      <c r="K37" s="159"/>
      <c r="L37" s="29"/>
    </row>
    <row r="38" spans="1:12" ht="11.25" customHeight="1">
      <c r="A38" s="157"/>
      <c r="B38" s="159"/>
      <c r="C38" s="159"/>
      <c r="D38" s="159"/>
      <c r="E38" s="159"/>
      <c r="F38" s="159"/>
      <c r="G38" s="159"/>
      <c r="H38" s="159"/>
      <c r="I38" s="159"/>
      <c r="J38" s="159"/>
      <c r="K38" s="159"/>
      <c r="L38" s="29"/>
    </row>
    <row r="39" spans="1:12" ht="11.25" customHeight="1">
      <c r="A39" s="157"/>
      <c r="B39" s="159"/>
      <c r="C39" s="159"/>
      <c r="D39" s="159"/>
      <c r="E39" s="159"/>
      <c r="F39" s="159"/>
      <c r="G39" s="159"/>
      <c r="H39" s="159"/>
      <c r="I39" s="159"/>
      <c r="J39" s="159"/>
      <c r="K39" s="159"/>
      <c r="L39" s="29"/>
    </row>
    <row r="40" spans="1:12" ht="11.25" customHeight="1">
      <c r="A40" s="157"/>
      <c r="B40" s="159"/>
      <c r="C40" s="159"/>
      <c r="D40" s="159"/>
      <c r="E40" s="159"/>
      <c r="F40" s="159"/>
      <c r="G40" s="159"/>
      <c r="H40" s="159"/>
      <c r="I40" s="159"/>
      <c r="J40" s="159"/>
      <c r="K40" s="159"/>
      <c r="L40" s="48"/>
    </row>
    <row r="41" spans="1:12" ht="11.25" customHeight="1">
      <c r="A41" s="157"/>
      <c r="B41" s="159"/>
      <c r="C41" s="159"/>
      <c r="D41" s="159"/>
      <c r="E41" s="159"/>
      <c r="F41" s="159"/>
      <c r="G41" s="159"/>
      <c r="H41" s="159"/>
      <c r="I41" s="159"/>
      <c r="J41" s="159"/>
      <c r="K41" s="159"/>
      <c r="L41" s="29"/>
    </row>
    <row r="42" spans="1:12" ht="11.25" customHeight="1">
      <c r="A42" s="157"/>
      <c r="B42" s="159"/>
      <c r="C42" s="159"/>
      <c r="D42" s="159"/>
      <c r="E42" s="159"/>
      <c r="F42" s="159"/>
      <c r="G42" s="159"/>
      <c r="H42" s="159"/>
      <c r="I42" s="159"/>
      <c r="J42" s="159"/>
      <c r="K42" s="159"/>
      <c r="L42" s="29"/>
    </row>
    <row r="43" spans="1:12" ht="11.25" customHeight="1">
      <c r="A43" s="157"/>
      <c r="B43" s="159"/>
      <c r="C43" s="159"/>
      <c r="D43" s="159"/>
      <c r="E43" s="159"/>
      <c r="F43" s="159"/>
      <c r="G43" s="159"/>
      <c r="H43" s="159"/>
      <c r="I43" s="159"/>
      <c r="J43" s="159"/>
      <c r="K43" s="159"/>
      <c r="L43" s="29"/>
    </row>
    <row r="44" spans="1:12" ht="11.25" customHeight="1">
      <c r="A44" s="157"/>
      <c r="B44" s="159"/>
      <c r="C44" s="159"/>
      <c r="D44" s="159"/>
      <c r="E44" s="159"/>
      <c r="F44" s="159"/>
      <c r="G44" s="159"/>
      <c r="H44" s="159"/>
      <c r="I44" s="159"/>
      <c r="J44" s="159"/>
      <c r="K44" s="159"/>
      <c r="L44" s="29"/>
    </row>
    <row r="45" spans="1:12" ht="11.25" customHeight="1">
      <c r="A45" s="157"/>
      <c r="B45" s="159"/>
      <c r="C45" s="159"/>
      <c r="D45" s="159"/>
      <c r="E45" s="159"/>
      <c r="F45" s="159"/>
      <c r="G45" s="159"/>
      <c r="H45" s="159"/>
      <c r="I45" s="159"/>
      <c r="J45" s="159"/>
      <c r="K45" s="159"/>
      <c r="L45" s="29"/>
    </row>
    <row r="46" spans="1:12" ht="11.25" customHeight="1">
      <c r="A46" s="157"/>
      <c r="B46" s="159"/>
      <c r="C46" s="159"/>
      <c r="D46" s="159"/>
      <c r="E46" s="159"/>
      <c r="F46" s="159"/>
      <c r="G46" s="159"/>
      <c r="H46" s="159"/>
      <c r="I46" s="159"/>
      <c r="J46" s="159"/>
      <c r="K46" s="159"/>
      <c r="L46" s="29"/>
    </row>
    <row r="47" spans="1:12" ht="11.25" customHeight="1">
      <c r="A47" s="157"/>
      <c r="B47" s="159"/>
      <c r="C47" s="159"/>
      <c r="D47" s="159"/>
      <c r="E47" s="159"/>
      <c r="F47" s="159"/>
      <c r="G47" s="159"/>
      <c r="H47" s="159"/>
      <c r="I47" s="159"/>
      <c r="J47" s="159"/>
      <c r="K47" s="159"/>
      <c r="L47" s="160"/>
    </row>
    <row r="48" spans="1:12" ht="11.25" customHeight="1">
      <c r="A48" s="157"/>
      <c r="B48" s="159"/>
      <c r="C48" s="159"/>
      <c r="D48" s="159"/>
      <c r="E48" s="159"/>
      <c r="F48" s="159"/>
      <c r="G48" s="159"/>
      <c r="H48" s="159"/>
      <c r="I48" s="159"/>
      <c r="J48" s="159"/>
      <c r="K48" s="159"/>
    </row>
    <row r="49" spans="1:11" ht="11.25" customHeight="1">
      <c r="A49" s="157"/>
      <c r="B49" s="159"/>
      <c r="C49" s="159"/>
      <c r="D49" s="159"/>
      <c r="E49" s="159"/>
      <c r="F49" s="159"/>
      <c r="G49" s="159"/>
      <c r="H49" s="159"/>
      <c r="I49" s="159"/>
      <c r="J49" s="159"/>
      <c r="K49" s="159"/>
    </row>
    <row r="50" spans="1:11" ht="11.25" customHeight="1">
      <c r="A50" s="157"/>
      <c r="B50" s="159"/>
      <c r="C50" s="159"/>
      <c r="D50" s="159"/>
      <c r="E50" s="159"/>
      <c r="F50" s="159"/>
      <c r="G50" s="159"/>
      <c r="H50" s="159"/>
      <c r="I50" s="159"/>
      <c r="J50" s="159"/>
      <c r="K50" s="159"/>
    </row>
    <row r="51" spans="1:11" ht="11.25" customHeight="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A53" s="157"/>
      <c r="B53" s="159"/>
      <c r="C53" s="159"/>
      <c r="D53" s="159"/>
      <c r="E53" s="159"/>
      <c r="F53" s="159"/>
      <c r="G53" s="159"/>
      <c r="H53" s="159"/>
      <c r="I53" s="159"/>
      <c r="J53" s="159"/>
      <c r="K53" s="159"/>
    </row>
    <row r="54" spans="1:11">
      <c r="A54" s="157"/>
      <c r="B54" s="159"/>
      <c r="C54" s="159"/>
      <c r="D54" s="159"/>
      <c r="E54" s="159"/>
      <c r="F54" s="159"/>
      <c r="G54" s="159"/>
      <c r="H54" s="159"/>
      <c r="I54" s="159"/>
      <c r="J54" s="159"/>
      <c r="K54" s="159"/>
    </row>
    <row r="55" spans="1:11">
      <c r="A55" s="157"/>
      <c r="B55" s="159"/>
      <c r="C55" s="159"/>
      <c r="D55" s="159"/>
      <c r="E55" s="159"/>
      <c r="F55" s="159"/>
      <c r="G55" s="159"/>
      <c r="H55" s="159"/>
      <c r="I55" s="159"/>
      <c r="J55" s="159"/>
      <c r="K55" s="159"/>
    </row>
    <row r="56" spans="1:11">
      <c r="A56" s="157"/>
      <c r="B56" s="159"/>
      <c r="C56" s="159"/>
      <c r="D56" s="159"/>
      <c r="E56" s="159"/>
      <c r="F56" s="159"/>
      <c r="G56" s="159"/>
      <c r="H56" s="159"/>
      <c r="I56" s="159"/>
      <c r="J56" s="159"/>
      <c r="K56" s="159"/>
    </row>
    <row r="57" spans="1:11">
      <c r="A57" s="157"/>
      <c r="B57" s="159"/>
      <c r="C57" s="159"/>
      <c r="D57" s="159"/>
      <c r="E57" s="159"/>
      <c r="F57" s="159"/>
      <c r="G57" s="159"/>
      <c r="H57" s="159"/>
      <c r="I57" s="159"/>
      <c r="J57" s="159"/>
      <c r="K57" s="159"/>
    </row>
    <row r="58" spans="1:11">
      <c r="A58" s="157"/>
      <c r="B58" s="159"/>
      <c r="C58" s="159"/>
      <c r="D58" s="159"/>
      <c r="E58" s="159"/>
      <c r="F58" s="159"/>
      <c r="G58" s="159"/>
      <c r="H58" s="159"/>
      <c r="I58" s="159"/>
      <c r="J58" s="159"/>
      <c r="K58" s="159"/>
    </row>
    <row r="59" spans="1:11">
      <c r="A59" s="157"/>
      <c r="B59" s="159"/>
      <c r="C59" s="159"/>
      <c r="D59" s="159"/>
      <c r="E59" s="159"/>
      <c r="F59" s="159"/>
      <c r="G59" s="159"/>
      <c r="H59" s="159"/>
      <c r="I59" s="159"/>
      <c r="J59" s="159"/>
      <c r="K59" s="159"/>
    </row>
    <row r="60" spans="1:11">
      <c r="A60" s="157"/>
      <c r="B60" s="159"/>
      <c r="C60" s="159"/>
      <c r="D60" s="159"/>
      <c r="E60" s="159"/>
      <c r="F60" s="159"/>
      <c r="G60" s="159"/>
      <c r="H60" s="159"/>
      <c r="I60" s="159"/>
      <c r="J60" s="159"/>
      <c r="K60" s="159"/>
    </row>
    <row r="61" spans="1:11">
      <c r="A61" s="157"/>
      <c r="B61" s="159"/>
      <c r="C61" s="159"/>
      <c r="D61" s="159"/>
      <c r="E61" s="159"/>
      <c r="F61" s="159"/>
      <c r="G61" s="159"/>
      <c r="H61" s="159"/>
      <c r="I61" s="159"/>
      <c r="J61" s="159"/>
      <c r="K61" s="159"/>
    </row>
    <row r="62" spans="1:11">
      <c r="B62" s="159"/>
      <c r="C62" s="159"/>
      <c r="D62" s="159"/>
      <c r="E62" s="159"/>
      <c r="F62" s="159"/>
      <c r="G62" s="159"/>
      <c r="H62" s="159"/>
      <c r="I62" s="159"/>
      <c r="J62" s="159"/>
      <c r="K62" s="159"/>
    </row>
    <row r="63" spans="1:11">
      <c r="A63" s="308" t="str">
        <f>"Gráfico N° 5: Comparación de la producción de energía eléctrica (GWh) por tipo de recurso energético acumulado a "&amp;'1. Resumen'!Q4&amp;"."</f>
        <v>Gráfico N° 5: Comparación de la producción de energía eléctrica (GWh) por tipo de recurso energético acumulado a noviembre.</v>
      </c>
    </row>
  </sheetData>
  <mergeCells count="5">
    <mergeCell ref="A2:K2"/>
    <mergeCell ref="B4:D4"/>
    <mergeCell ref="E4:F4"/>
    <mergeCell ref="G4:K4"/>
    <mergeCell ref="A4:A5"/>
  </mergeCells>
  <pageMargins left="0.7" right="0.7" top="0.86956521739130432" bottom="0.61458333333333337" header="0.3" footer="0.3"/>
  <pageSetup orientation="portrait" r:id="rId1"/>
  <headerFooter>
    <oddHeader>&amp;R&amp;7Informe de la Operación Mensual - Noviembre 2018
INFSGI-MES-11-2018
10/12/2018
Versión: 01</oddHeader>
    <oddFooter>&amp;L&amp;7COES, 2018&amp;C4&amp;R&amp;7Dirección Ejecutiva
Sub Dirección de Gestión de Información</oddFooter>
  </headerFooter>
  <ignoredErrors>
    <ignoredError sqref="K19 F19:J19 B19:E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08325-EFB5-4A50-BEC3-19ABF1A09CFD}">
  <sheetPr>
    <tabColor theme="4"/>
  </sheetPr>
  <dimension ref="A1:P61"/>
  <sheetViews>
    <sheetView showGridLines="0" view="pageBreakPreview" zoomScale="145" zoomScaleNormal="100" zoomScaleSheetLayoutView="145" zoomScalePageLayoutView="160" workbookViewId="0">
      <selection activeCell="D12" sqref="D12"/>
    </sheetView>
  </sheetViews>
  <sheetFormatPr defaultColWidth="9.33203125" defaultRowHeight="11.25"/>
  <cols>
    <col min="1" max="1" width="21.6640625" style="3" customWidth="1"/>
    <col min="2" max="2" width="10" style="3" customWidth="1"/>
    <col min="3" max="8" width="9.1640625" style="3" customWidth="1"/>
    <col min="9" max="9" width="9.83203125" style="3" customWidth="1"/>
    <col min="10" max="10" width="9.1640625" style="3" customWidth="1"/>
    <col min="11" max="11" width="9.6640625" style="3" customWidth="1"/>
    <col min="12" max="16384" width="9.33203125" style="3"/>
  </cols>
  <sheetData>
    <row r="1" spans="1:12" ht="11.25" customHeight="1"/>
    <row r="2" spans="1:12" ht="11.25" customHeight="1">
      <c r="A2" s="929" t="s">
        <v>256</v>
      </c>
      <c r="B2" s="929"/>
      <c r="C2" s="929"/>
      <c r="D2" s="929"/>
      <c r="E2" s="929"/>
      <c r="F2" s="929"/>
      <c r="G2" s="929"/>
      <c r="H2" s="929"/>
      <c r="I2" s="929"/>
      <c r="J2" s="929"/>
      <c r="K2" s="929"/>
      <c r="L2" s="45"/>
    </row>
    <row r="3" spans="1:12" ht="11.25" customHeight="1">
      <c r="A3" s="92"/>
      <c r="B3" s="91"/>
      <c r="C3" s="91"/>
      <c r="D3" s="91"/>
      <c r="E3" s="91"/>
      <c r="F3" s="91"/>
      <c r="G3" s="91"/>
      <c r="H3" s="91"/>
      <c r="I3" s="91"/>
      <c r="J3" s="91"/>
      <c r="K3" s="91"/>
      <c r="L3" s="45"/>
    </row>
    <row r="4" spans="1:12" ht="15.75" customHeight="1">
      <c r="A4" s="927" t="s">
        <v>252</v>
      </c>
      <c r="B4" s="924" t="s">
        <v>33</v>
      </c>
      <c r="C4" s="925"/>
      <c r="D4" s="925"/>
      <c r="E4" s="925" t="s">
        <v>34</v>
      </c>
      <c r="F4" s="925"/>
      <c r="G4" s="926" t="str">
        <f>+'4. Tipo Recurso'!G4:K4</f>
        <v>Generación Acumulada a noviembre</v>
      </c>
      <c r="H4" s="926"/>
      <c r="I4" s="926"/>
      <c r="J4" s="926"/>
      <c r="K4" s="926"/>
      <c r="L4" s="29"/>
    </row>
    <row r="5" spans="1:12" ht="29.25" customHeight="1">
      <c r="A5" s="927"/>
      <c r="B5" s="760">
        <f>+'4. Tipo Recurso'!B5</f>
        <v>43347</v>
      </c>
      <c r="C5" s="760">
        <f>+'4. Tipo Recurso'!C5</f>
        <v>43377</v>
      </c>
      <c r="D5" s="760">
        <f>+'4. Tipo Recurso'!D5</f>
        <v>43405</v>
      </c>
      <c r="E5" s="760">
        <f>+'4. Tipo Recurso'!E5</f>
        <v>43040</v>
      </c>
      <c r="F5" s="760" t="s">
        <v>35</v>
      </c>
      <c r="G5" s="762">
        <v>2018</v>
      </c>
      <c r="H5" s="762">
        <v>2017</v>
      </c>
      <c r="I5" s="761" t="s">
        <v>43</v>
      </c>
      <c r="J5" s="762">
        <v>2016</v>
      </c>
      <c r="K5" s="761" t="s">
        <v>36</v>
      </c>
      <c r="L5" s="31"/>
    </row>
    <row r="6" spans="1:12" ht="11.25" customHeight="1">
      <c r="A6" s="161" t="s">
        <v>46</v>
      </c>
      <c r="B6" s="423">
        <v>75.896690332499986</v>
      </c>
      <c r="C6" s="424">
        <v>104.82892481</v>
      </c>
      <c r="D6" s="425">
        <v>143.15945924499999</v>
      </c>
      <c r="E6" s="423">
        <v>71.239606538745534</v>
      </c>
      <c r="F6" s="337">
        <f t="shared" ref="F6:F11" si="0">IF(E6=0,"",D6/E6-1)</f>
        <v>1.0095487075316587</v>
      </c>
      <c r="G6" s="423">
        <v>1152.2730854600002</v>
      </c>
      <c r="H6" s="424">
        <v>908.87041502830584</v>
      </c>
      <c r="I6" s="341">
        <f t="shared" ref="I6:I11" si="1">IF(H6=0,"",G6/H6-1)</f>
        <v>0.26780789253010706</v>
      </c>
      <c r="J6" s="423">
        <v>760.42547419316065</v>
      </c>
      <c r="K6" s="337">
        <f t="shared" ref="K6:K11" si="2">IF(J6=0,"",H6/J6-1)</f>
        <v>0.19521300360518667</v>
      </c>
      <c r="L6" s="331"/>
    </row>
    <row r="7" spans="1:12" ht="11.25" customHeight="1">
      <c r="A7" s="162" t="s">
        <v>39</v>
      </c>
      <c r="B7" s="426">
        <v>141.62182448750002</v>
      </c>
      <c r="C7" s="327">
        <v>149.6194183675</v>
      </c>
      <c r="D7" s="427">
        <v>139.23549507999999</v>
      </c>
      <c r="E7" s="426">
        <v>87.449800560601815</v>
      </c>
      <c r="F7" s="338">
        <f t="shared" si="0"/>
        <v>0.59217624497052146</v>
      </c>
      <c r="G7" s="426">
        <v>1353.7738505875</v>
      </c>
      <c r="H7" s="327">
        <v>973.1966932665498</v>
      </c>
      <c r="I7" s="320">
        <f t="shared" si="1"/>
        <v>0.39105882701218087</v>
      </c>
      <c r="J7" s="426">
        <v>948.43062012446262</v>
      </c>
      <c r="K7" s="338">
        <f t="shared" si="2"/>
        <v>2.6112688283764118E-2</v>
      </c>
      <c r="L7" s="331"/>
    </row>
    <row r="8" spans="1:12" ht="11.25" customHeight="1">
      <c r="A8" s="335" t="s">
        <v>30</v>
      </c>
      <c r="B8" s="632">
        <v>71.752520337500002</v>
      </c>
      <c r="C8" s="434">
        <v>74.899055544999996</v>
      </c>
      <c r="D8" s="633">
        <v>76.693364965000001</v>
      </c>
      <c r="E8" s="632">
        <v>42.536049889621268</v>
      </c>
      <c r="F8" s="339">
        <f t="shared" si="0"/>
        <v>0.80302038304015322</v>
      </c>
      <c r="G8" s="632">
        <v>668.55536168499998</v>
      </c>
      <c r="H8" s="434">
        <v>225.53553732979429</v>
      </c>
      <c r="I8" s="334">
        <f t="shared" si="1"/>
        <v>1.9643016333492058</v>
      </c>
      <c r="J8" s="632">
        <v>218.57439467579158</v>
      </c>
      <c r="K8" s="339">
        <f t="shared" si="2"/>
        <v>3.1847932894098152E-2</v>
      </c>
      <c r="L8" s="331"/>
    </row>
    <row r="9" spans="1:12" ht="11.25" customHeight="1">
      <c r="A9" s="162" t="s">
        <v>50</v>
      </c>
      <c r="B9" s="426">
        <v>8.4465523725000011</v>
      </c>
      <c r="C9" s="327">
        <v>8.2844029750000008</v>
      </c>
      <c r="D9" s="427">
        <v>8.245808672499999</v>
      </c>
      <c r="E9" s="426">
        <v>7.7069483162536496</v>
      </c>
      <c r="F9" s="338">
        <f t="shared" si="0"/>
        <v>6.9918771235290889E-2</v>
      </c>
      <c r="G9" s="426">
        <v>82.917381684999995</v>
      </c>
      <c r="H9" s="327">
        <v>76.200049457492909</v>
      </c>
      <c r="I9" s="320">
        <f t="shared" si="1"/>
        <v>8.8153909024091259E-2</v>
      </c>
      <c r="J9" s="426">
        <v>83.297902418874415</v>
      </c>
      <c r="K9" s="338">
        <f t="shared" si="2"/>
        <v>-8.5210464552744947E-2</v>
      </c>
      <c r="L9" s="44"/>
    </row>
    <row r="10" spans="1:12" ht="11.25" customHeight="1">
      <c r="A10" s="336" t="s">
        <v>51</v>
      </c>
      <c r="B10" s="634">
        <v>5.1015065499999999</v>
      </c>
      <c r="C10" s="635">
        <v>5.6186687374999993</v>
      </c>
      <c r="D10" s="636">
        <v>5.6764640524999992</v>
      </c>
      <c r="E10" s="634">
        <v>3.620442175</v>
      </c>
      <c r="F10" s="340">
        <f t="shared" si="0"/>
        <v>0.56789247780210683</v>
      </c>
      <c r="G10" s="634">
        <v>44.882402494999994</v>
      </c>
      <c r="H10" s="635">
        <v>37.822349455696617</v>
      </c>
      <c r="I10" s="342">
        <f t="shared" si="1"/>
        <v>0.18666352410426534</v>
      </c>
      <c r="J10" s="634">
        <v>46.262717685075003</v>
      </c>
      <c r="K10" s="340">
        <f t="shared" si="2"/>
        <v>-0.18244428022656711</v>
      </c>
      <c r="L10" s="332"/>
    </row>
    <row r="11" spans="1:12" ht="11.25" customHeight="1">
      <c r="A11" s="343" t="s">
        <v>249</v>
      </c>
      <c r="B11" s="530">
        <f>+SUM(B6:B10)</f>
        <v>302.81909408000001</v>
      </c>
      <c r="C11" s="531">
        <f>+SUM(C6:C10)</f>
        <v>343.25047043500001</v>
      </c>
      <c r="D11" s="532">
        <f>+SUM(D6:D10)</f>
        <v>373.01059201499999</v>
      </c>
      <c r="E11" s="533">
        <f>+SUM(E6:E10)</f>
        <v>212.55284748022228</v>
      </c>
      <c r="F11" s="344">
        <f t="shared" si="0"/>
        <v>0.75490752740778055</v>
      </c>
      <c r="G11" s="630">
        <f>+SUM(G6:G10)</f>
        <v>3302.4020819124999</v>
      </c>
      <c r="H11" s="631">
        <f>+SUM(H6:H10)</f>
        <v>2221.6250445378391</v>
      </c>
      <c r="I11" s="345">
        <f t="shared" si="1"/>
        <v>0.48648039867568782</v>
      </c>
      <c r="J11" s="630">
        <f>+SUM(J6:J10)</f>
        <v>2056.9911090973642</v>
      </c>
      <c r="K11" s="344">
        <f t="shared" si="2"/>
        <v>8.0036289273373917E-2</v>
      </c>
      <c r="L11" s="29"/>
    </row>
    <row r="12" spans="1:12" ht="24.75" customHeight="1">
      <c r="A12" s="346" t="s">
        <v>250</v>
      </c>
      <c r="B12" s="347">
        <f>B11/'4. Tipo Recurso'!B19</f>
        <v>7.3085415041928337E-2</v>
      </c>
      <c r="C12" s="345">
        <f>C11/'4. Tipo Recurso'!C19</f>
        <v>7.8824998122536835E-2</v>
      </c>
      <c r="D12" s="344">
        <f>D11/'4. Tipo Recurso'!D19</f>
        <v>8.7164018313300437E-2</v>
      </c>
      <c r="E12" s="347">
        <f>E11/'4. Tipo Recurso'!E19</f>
        <v>5.2444660049926276E-2</v>
      </c>
      <c r="F12" s="348"/>
      <c r="G12" s="347">
        <f>G11/'4. Tipo Recurso'!G19</f>
        <v>7.1294302965407494E-2</v>
      </c>
      <c r="H12" s="345">
        <f>H11/'4. Tipo Recurso'!H19</f>
        <v>4.9609173224210636E-2</v>
      </c>
      <c r="I12" s="345"/>
      <c r="J12" s="347">
        <f>J11/'4. Tipo Recurso'!J19</f>
        <v>4.6799040877808125E-2</v>
      </c>
      <c r="K12" s="348"/>
      <c r="L12" s="29"/>
    </row>
    <row r="13" spans="1:12" ht="11.25" customHeight="1">
      <c r="A13" s="349" t="s">
        <v>251</v>
      </c>
      <c r="B13" s="155"/>
      <c r="C13" s="155"/>
      <c r="D13" s="155"/>
      <c r="E13" s="155"/>
      <c r="F13" s="155"/>
      <c r="G13" s="155"/>
      <c r="H13" s="155"/>
      <c r="I13" s="155"/>
      <c r="J13" s="155"/>
      <c r="K13" s="156"/>
      <c r="L13" s="29"/>
    </row>
    <row r="14" spans="1:12" ht="23.25" customHeight="1">
      <c r="A14" s="930" t="s">
        <v>658</v>
      </c>
      <c r="B14" s="930"/>
      <c r="C14" s="930"/>
      <c r="D14" s="930"/>
      <c r="E14" s="930"/>
      <c r="F14" s="930"/>
      <c r="G14" s="930"/>
      <c r="H14" s="930"/>
      <c r="I14" s="930"/>
      <c r="J14" s="930"/>
      <c r="K14" s="930"/>
      <c r="L14" s="29"/>
    </row>
    <row r="15" spans="1:12" ht="11.25" customHeight="1">
      <c r="L15" s="29"/>
    </row>
    <row r="16" spans="1:12" ht="11.25" customHeight="1">
      <c r="A16" s="157"/>
      <c r="B16" s="170"/>
      <c r="C16" s="170"/>
      <c r="D16" s="170"/>
      <c r="E16" s="170"/>
      <c r="F16" s="170"/>
      <c r="G16" s="170"/>
      <c r="H16" s="170"/>
      <c r="I16" s="170"/>
      <c r="J16" s="170"/>
      <c r="K16" s="170"/>
      <c r="L16" s="29"/>
    </row>
    <row r="17" spans="1:12" ht="11.25" customHeight="1">
      <c r="A17" s="170"/>
      <c r="B17" s="170"/>
      <c r="C17" s="170"/>
      <c r="D17" s="170"/>
      <c r="E17" s="170"/>
      <c r="F17" s="170"/>
      <c r="G17" s="170"/>
      <c r="H17" s="170"/>
      <c r="I17" s="170"/>
      <c r="J17" s="170"/>
      <c r="K17" s="170"/>
      <c r="L17" s="29"/>
    </row>
    <row r="18" spans="1:12" ht="11.25" customHeight="1">
      <c r="A18" s="170"/>
      <c r="B18" s="170"/>
      <c r="C18" s="170"/>
      <c r="D18" s="170"/>
      <c r="E18" s="170"/>
      <c r="F18" s="170"/>
      <c r="G18" s="170"/>
      <c r="H18" s="170"/>
      <c r="I18" s="170"/>
      <c r="J18" s="170"/>
      <c r="K18" s="170"/>
      <c r="L18" s="39"/>
    </row>
    <row r="19" spans="1:12" ht="11.25" customHeight="1">
      <c r="A19" s="157"/>
      <c r="B19" s="159"/>
      <c r="C19" s="159"/>
      <c r="D19" s="159"/>
      <c r="E19" s="159"/>
      <c r="F19" s="159"/>
      <c r="G19" s="159"/>
      <c r="H19" s="159"/>
      <c r="I19" s="159"/>
      <c r="J19" s="159"/>
      <c r="K19" s="159"/>
      <c r="L19" s="29"/>
    </row>
    <row r="20" spans="1:12" ht="11.25" customHeight="1">
      <c r="A20" s="157"/>
      <c r="B20" s="159"/>
      <c r="C20" s="159"/>
      <c r="D20" s="159"/>
      <c r="E20" s="159"/>
      <c r="F20" s="159"/>
      <c r="G20" s="159"/>
      <c r="H20" s="159"/>
      <c r="I20" s="159"/>
      <c r="J20" s="159"/>
      <c r="K20" s="159"/>
      <c r="L20" s="29"/>
    </row>
    <row r="21" spans="1:12" ht="11.25" customHeight="1">
      <c r="A21" s="157"/>
      <c r="B21" s="159"/>
      <c r="C21" s="159"/>
      <c r="D21" s="159"/>
      <c r="E21" s="159"/>
      <c r="F21" s="159"/>
      <c r="G21" s="159"/>
      <c r="H21" s="159"/>
      <c r="I21" s="159"/>
      <c r="J21" s="159"/>
      <c r="K21" s="159"/>
      <c r="L21" s="29"/>
    </row>
    <row r="22" spans="1:12" ht="11.25" customHeight="1">
      <c r="A22" s="157"/>
      <c r="B22" s="159"/>
      <c r="C22" s="159"/>
      <c r="D22" s="159"/>
      <c r="E22" s="159"/>
      <c r="F22" s="159"/>
      <c r="G22" s="159"/>
      <c r="H22" s="159"/>
      <c r="I22" s="159"/>
      <c r="J22" s="159"/>
      <c r="K22" s="159"/>
      <c r="L22" s="39"/>
    </row>
    <row r="23" spans="1:12" ht="11.25" customHeight="1">
      <c r="A23" s="157"/>
      <c r="B23" s="159"/>
      <c r="C23" s="159"/>
      <c r="D23" s="159"/>
      <c r="E23" s="159"/>
      <c r="F23" s="159"/>
      <c r="G23" s="159"/>
      <c r="H23" s="159"/>
      <c r="I23" s="159"/>
      <c r="J23" s="159"/>
      <c r="K23" s="159"/>
      <c r="L23" s="29"/>
    </row>
    <row r="24" spans="1:12" ht="11.25" customHeight="1">
      <c r="A24" s="157"/>
      <c r="B24" s="159"/>
      <c r="C24" s="159"/>
      <c r="D24" s="159"/>
      <c r="E24" s="159"/>
      <c r="F24" s="159"/>
      <c r="G24" s="159"/>
      <c r="H24" s="159"/>
      <c r="I24" s="159"/>
      <c r="J24" s="159"/>
      <c r="K24" s="159"/>
      <c r="L24" s="29"/>
    </row>
    <row r="25" spans="1:12" ht="11.25" customHeight="1">
      <c r="A25" s="157"/>
      <c r="B25" s="159"/>
      <c r="C25" s="159"/>
      <c r="D25" s="159"/>
      <c r="E25" s="159"/>
      <c r="F25" s="159"/>
      <c r="G25" s="159"/>
      <c r="H25" s="159"/>
      <c r="I25" s="159"/>
      <c r="J25" s="159"/>
      <c r="K25" s="159"/>
      <c r="L25" s="29"/>
    </row>
    <row r="26" spans="1:12" ht="11.25" customHeight="1">
      <c r="A26" s="157"/>
      <c r="B26" s="159"/>
      <c r="C26" s="159"/>
      <c r="D26" s="159"/>
      <c r="E26" s="159"/>
      <c r="F26" s="159"/>
      <c r="G26" s="159"/>
      <c r="H26" s="159"/>
      <c r="I26" s="159"/>
      <c r="J26" s="159"/>
      <c r="K26" s="159"/>
      <c r="L26" s="29"/>
    </row>
    <row r="27" spans="1:12" ht="11.25" customHeight="1">
      <c r="A27" s="157"/>
      <c r="B27" s="159"/>
      <c r="C27" s="159"/>
      <c r="D27" s="159"/>
      <c r="E27" s="159"/>
      <c r="F27" s="159"/>
      <c r="G27" s="159"/>
      <c r="H27" s="159"/>
      <c r="I27" s="159"/>
      <c r="J27" s="159"/>
      <c r="K27" s="159"/>
      <c r="L27" s="29"/>
    </row>
    <row r="28" spans="1:12" ht="11.25" customHeight="1">
      <c r="A28" s="157"/>
      <c r="B28" s="159"/>
      <c r="C28" s="159"/>
      <c r="D28" s="159"/>
      <c r="E28" s="159"/>
      <c r="F28" s="159"/>
      <c r="G28" s="159"/>
      <c r="H28" s="159"/>
      <c r="I28" s="159"/>
      <c r="J28" s="159"/>
      <c r="K28" s="159"/>
      <c r="L28" s="29"/>
    </row>
    <row r="29" spans="1:12" ht="11.25" customHeight="1">
      <c r="A29" s="157"/>
      <c r="B29" s="159"/>
      <c r="C29" s="159"/>
      <c r="D29" s="159"/>
      <c r="E29" s="159"/>
      <c r="F29" s="159"/>
      <c r="G29" s="159"/>
      <c r="H29" s="159"/>
      <c r="I29" s="159"/>
      <c r="J29" s="159"/>
      <c r="K29" s="159"/>
      <c r="L29" s="29"/>
    </row>
    <row r="30" spans="1:12" ht="11.25" customHeight="1">
      <c r="A30" s="157"/>
      <c r="B30" s="159"/>
      <c r="C30" s="159"/>
      <c r="D30" s="159"/>
      <c r="E30" s="159"/>
      <c r="F30" s="159"/>
      <c r="G30" s="159"/>
      <c r="H30" s="159"/>
      <c r="I30" s="159"/>
      <c r="J30" s="159"/>
      <c r="K30" s="159"/>
      <c r="L30" s="29"/>
    </row>
    <row r="31" spans="1:12" ht="11.25" customHeight="1">
      <c r="A31" s="157"/>
      <c r="B31" s="159"/>
      <c r="C31" s="159"/>
      <c r="D31" s="159"/>
      <c r="E31" s="159"/>
      <c r="F31" s="159"/>
      <c r="G31" s="159"/>
      <c r="H31" s="159"/>
      <c r="I31" s="159"/>
      <c r="J31" s="159"/>
      <c r="K31" s="159"/>
      <c r="L31" s="29"/>
    </row>
    <row r="32" spans="1:12" ht="11.25" customHeight="1">
      <c r="A32" s="157"/>
      <c r="B32" s="159"/>
      <c r="C32" s="159"/>
      <c r="D32" s="159"/>
      <c r="E32" s="159"/>
      <c r="F32" s="159"/>
      <c r="G32" s="159"/>
      <c r="H32" s="159"/>
      <c r="I32" s="159"/>
      <c r="J32" s="159"/>
      <c r="K32" s="159"/>
      <c r="L32" s="29"/>
    </row>
    <row r="33" spans="1:16" ht="11.25" customHeight="1">
      <c r="A33" s="157"/>
      <c r="B33" s="159"/>
      <c r="C33" s="159"/>
      <c r="D33" s="159"/>
      <c r="E33" s="159"/>
      <c r="F33" s="159"/>
      <c r="G33" s="159"/>
      <c r="H33" s="159"/>
      <c r="I33" s="159"/>
      <c r="J33" s="159"/>
      <c r="K33" s="159"/>
      <c r="L33" s="29"/>
    </row>
    <row r="34" spans="1:16" ht="11.25" customHeight="1">
      <c r="A34" s="928" t="str">
        <f>"Gráfico N° 6: Comparación de la producción de energía eléctrica acumulada (GWh) con recursos energéticos renovables en "&amp;'1. Resumen'!Q4&amp;"."</f>
        <v>Gráfico N° 6: Comparación de la producción de energía eléctrica acumulada (GWh) con recursos energéticos renovables en noviembre.</v>
      </c>
      <c r="B34" s="928"/>
      <c r="C34" s="928"/>
      <c r="D34" s="928"/>
      <c r="E34" s="928"/>
      <c r="F34" s="928"/>
      <c r="G34" s="928"/>
      <c r="H34" s="928"/>
      <c r="I34" s="928"/>
      <c r="J34" s="928"/>
      <c r="K34" s="928"/>
      <c r="L34" s="29"/>
    </row>
    <row r="35" spans="1:16" ht="11.25" customHeight="1">
      <c r="L35" s="48"/>
    </row>
    <row r="36" spans="1:16" ht="11.25" customHeight="1">
      <c r="A36" s="157"/>
      <c r="B36" s="159"/>
      <c r="C36" s="159"/>
      <c r="D36" s="159"/>
      <c r="E36" s="159"/>
      <c r="F36" s="159"/>
      <c r="G36" s="159"/>
      <c r="H36" s="159"/>
      <c r="I36" s="159"/>
      <c r="J36" s="159"/>
      <c r="K36" s="159"/>
      <c r="L36" s="29"/>
    </row>
    <row r="37" spans="1:16" ht="11.25" customHeight="1">
      <c r="A37" s="157"/>
      <c r="B37" s="159"/>
      <c r="C37" s="159"/>
      <c r="D37" s="159"/>
      <c r="E37" s="159"/>
      <c r="F37" s="159"/>
      <c r="G37" s="159"/>
      <c r="H37" s="159"/>
      <c r="I37" s="159"/>
      <c r="J37" s="159"/>
      <c r="K37" s="159"/>
      <c r="L37" s="29"/>
    </row>
    <row r="38" spans="1:16" ht="11.25" customHeight="1">
      <c r="A38" s="157"/>
      <c r="B38" s="159"/>
      <c r="C38" s="159"/>
      <c r="D38" s="159"/>
      <c r="E38" s="159"/>
      <c r="F38" s="159"/>
      <c r="G38" s="159"/>
      <c r="H38" s="159"/>
      <c r="I38" s="159"/>
      <c r="J38" s="159"/>
      <c r="K38" s="159"/>
      <c r="L38" s="29"/>
    </row>
    <row r="39" spans="1:16" ht="11.25" customHeight="1">
      <c r="A39" s="157"/>
      <c r="B39" s="159"/>
      <c r="C39" s="350" t="s">
        <v>254</v>
      </c>
      <c r="D39" s="192"/>
      <c r="E39" s="192"/>
      <c r="F39" s="629">
        <f>+'4. Tipo Recurso'!D19</f>
        <v>4279.4102340975023</v>
      </c>
      <c r="G39" s="350" t="s">
        <v>253</v>
      </c>
      <c r="H39" s="159"/>
      <c r="I39" s="159"/>
      <c r="J39" s="159"/>
      <c r="K39" s="159"/>
      <c r="L39" s="29"/>
      <c r="M39" s="351">
        <f>+F39-F40</f>
        <v>3906.4002340975021</v>
      </c>
      <c r="P39" s="534"/>
    </row>
    <row r="40" spans="1:16" ht="11.25" customHeight="1">
      <c r="A40" s="157"/>
      <c r="B40" s="159"/>
      <c r="C40" s="350" t="s">
        <v>255</v>
      </c>
      <c r="D40" s="192"/>
      <c r="E40" s="192"/>
      <c r="F40" s="629">
        <f>ROUND(D11,2)</f>
        <v>373.01</v>
      </c>
      <c r="G40" s="350" t="s">
        <v>253</v>
      </c>
      <c r="H40" s="159"/>
      <c r="I40" s="159"/>
      <c r="J40" s="159"/>
      <c r="K40" s="159"/>
      <c r="L40" s="29"/>
      <c r="M40" s="534"/>
      <c r="P40" s="534"/>
    </row>
    <row r="41" spans="1:16" ht="11.25" customHeight="1">
      <c r="A41" s="157"/>
      <c r="B41" s="159"/>
      <c r="C41" s="159"/>
      <c r="D41" s="159"/>
      <c r="E41" s="159"/>
      <c r="F41" s="159"/>
      <c r="G41" s="159"/>
      <c r="H41" s="159"/>
      <c r="I41" s="159"/>
      <c r="J41" s="159"/>
      <c r="K41" s="159"/>
      <c r="L41" s="29"/>
      <c r="P41" s="534"/>
    </row>
    <row r="42" spans="1:16" ht="11.25" customHeight="1">
      <c r="A42" s="157"/>
      <c r="B42" s="159"/>
      <c r="C42" s="159"/>
      <c r="D42" s="159"/>
      <c r="E42" s="159"/>
      <c r="F42" s="159"/>
      <c r="G42" s="159"/>
      <c r="H42" s="159"/>
      <c r="I42" s="159"/>
      <c r="J42" s="159"/>
      <c r="K42" s="159"/>
      <c r="L42" s="29"/>
      <c r="P42" s="534"/>
    </row>
    <row r="43" spans="1:16" ht="11.25" customHeight="1">
      <c r="A43" s="157"/>
      <c r="B43" s="159"/>
      <c r="C43" s="159"/>
      <c r="D43" s="159"/>
      <c r="E43" s="159"/>
      <c r="F43" s="159"/>
      <c r="G43" s="159"/>
      <c r="H43" s="159"/>
      <c r="I43" s="159"/>
      <c r="J43" s="159"/>
      <c r="K43" s="159"/>
      <c r="L43" s="29"/>
      <c r="P43" s="534"/>
    </row>
    <row r="44" spans="1:16" ht="11.25" customHeight="1">
      <c r="A44" s="157"/>
      <c r="B44" s="159"/>
      <c r="C44" s="159"/>
      <c r="D44" s="159"/>
      <c r="E44" s="159"/>
      <c r="F44" s="159"/>
      <c r="G44" s="159"/>
      <c r="H44" s="159"/>
      <c r="I44" s="159"/>
      <c r="J44" s="159"/>
      <c r="K44" s="159"/>
      <c r="L44" s="160"/>
    </row>
    <row r="45" spans="1:16" ht="11.25" customHeight="1">
      <c r="A45" s="157"/>
      <c r="B45" s="159"/>
      <c r="C45" s="159"/>
      <c r="D45" s="159"/>
      <c r="E45" s="159"/>
      <c r="F45" s="159"/>
      <c r="G45" s="159"/>
      <c r="H45" s="159"/>
      <c r="I45" s="159"/>
      <c r="J45" s="159"/>
      <c r="K45" s="159"/>
    </row>
    <row r="46" spans="1:16" ht="11.25" customHeight="1">
      <c r="A46" s="157"/>
      <c r="B46" s="159"/>
      <c r="C46" s="159"/>
      <c r="D46" s="159"/>
      <c r="E46" s="159"/>
      <c r="F46" s="159"/>
      <c r="G46" s="159"/>
      <c r="H46" s="159"/>
      <c r="I46" s="159"/>
      <c r="J46" s="159"/>
      <c r="K46" s="159"/>
    </row>
    <row r="47" spans="1:16" ht="11.25" customHeight="1">
      <c r="A47" s="157"/>
      <c r="B47" s="159"/>
      <c r="C47" s="159"/>
      <c r="D47" s="159"/>
      <c r="E47" s="159"/>
      <c r="F47" s="159"/>
      <c r="G47" s="159"/>
      <c r="H47" s="159"/>
      <c r="I47" s="159"/>
      <c r="J47" s="159"/>
      <c r="K47" s="159"/>
    </row>
    <row r="48" spans="1:16" ht="11.25" customHeight="1">
      <c r="A48" s="157"/>
      <c r="B48" s="159"/>
      <c r="C48" s="159"/>
      <c r="D48" s="159"/>
      <c r="E48" s="159"/>
      <c r="F48" s="159"/>
      <c r="G48" s="159"/>
      <c r="H48" s="159"/>
      <c r="I48" s="159"/>
      <c r="J48" s="159"/>
      <c r="K48" s="159"/>
    </row>
    <row r="49" spans="1:11">
      <c r="A49" s="157"/>
      <c r="B49" s="159"/>
      <c r="C49" s="159"/>
      <c r="D49" s="159"/>
      <c r="E49" s="159"/>
      <c r="F49" s="159"/>
      <c r="G49" s="159"/>
      <c r="H49" s="159"/>
      <c r="I49" s="159"/>
      <c r="J49" s="159"/>
      <c r="K49" s="159"/>
    </row>
    <row r="50" spans="1:11">
      <c r="A50" s="157"/>
      <c r="B50" s="159"/>
      <c r="C50" s="159"/>
      <c r="D50" s="159"/>
      <c r="E50" s="159"/>
      <c r="F50" s="159"/>
      <c r="G50" s="159"/>
      <c r="H50" s="159"/>
      <c r="I50" s="159"/>
      <c r="J50" s="159"/>
      <c r="K50" s="159"/>
    </row>
    <row r="51" spans="1:1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A53" s="157"/>
      <c r="B53" s="159"/>
      <c r="C53" s="159"/>
      <c r="D53" s="159"/>
      <c r="E53" s="159"/>
      <c r="F53" s="159"/>
      <c r="G53" s="159"/>
      <c r="H53" s="159"/>
      <c r="I53" s="159"/>
      <c r="J53" s="159"/>
      <c r="K53" s="159"/>
    </row>
    <row r="54" spans="1:11">
      <c r="A54" s="157"/>
      <c r="B54" s="159"/>
      <c r="C54" s="159"/>
      <c r="D54" s="159"/>
      <c r="E54" s="159"/>
      <c r="F54" s="159"/>
      <c r="G54" s="159"/>
      <c r="H54" s="159"/>
      <c r="I54" s="159"/>
      <c r="J54" s="159"/>
      <c r="K54" s="159"/>
    </row>
    <row r="55" spans="1:11">
      <c r="A55" s="157"/>
      <c r="B55" s="159"/>
      <c r="C55" s="159"/>
      <c r="D55" s="159"/>
      <c r="E55" s="159"/>
      <c r="F55" s="159"/>
      <c r="G55" s="159"/>
      <c r="H55" s="159"/>
      <c r="I55" s="159"/>
      <c r="J55" s="159"/>
      <c r="K55" s="159"/>
    </row>
    <row r="56" spans="1:11">
      <c r="A56" s="157"/>
      <c r="B56" s="159"/>
      <c r="C56" s="159"/>
      <c r="D56" s="159"/>
      <c r="E56" s="159"/>
      <c r="F56" s="159"/>
      <c r="G56" s="159"/>
      <c r="H56" s="159"/>
      <c r="I56" s="159"/>
      <c r="J56" s="159"/>
      <c r="K56" s="159"/>
    </row>
    <row r="57" spans="1:11">
      <c r="A57" s="157"/>
      <c r="B57" s="159"/>
      <c r="C57" s="159"/>
      <c r="D57" s="159"/>
      <c r="E57" s="159"/>
      <c r="F57" s="159"/>
      <c r="G57" s="159"/>
      <c r="H57" s="159"/>
      <c r="I57" s="159"/>
      <c r="J57" s="159"/>
      <c r="K57" s="159"/>
    </row>
    <row r="58" spans="1:11">
      <c r="A58" s="157"/>
      <c r="B58" s="159"/>
      <c r="C58" s="159"/>
      <c r="D58" s="159"/>
      <c r="E58" s="159"/>
      <c r="F58" s="159"/>
      <c r="G58" s="159"/>
      <c r="H58" s="159"/>
      <c r="I58" s="159"/>
      <c r="J58" s="159"/>
      <c r="K58" s="159"/>
    </row>
    <row r="59" spans="1:11">
      <c r="A59" s="157"/>
      <c r="B59" s="159"/>
      <c r="C59" s="159"/>
      <c r="D59" s="159"/>
      <c r="E59" s="159"/>
      <c r="F59" s="159"/>
      <c r="G59" s="159"/>
      <c r="H59" s="159"/>
      <c r="I59" s="159"/>
      <c r="J59" s="159"/>
      <c r="K59" s="159"/>
    </row>
    <row r="60" spans="1:11">
      <c r="B60" s="159"/>
      <c r="C60" s="159"/>
      <c r="D60" s="159"/>
      <c r="E60" s="159"/>
      <c r="F60" s="159"/>
      <c r="G60" s="159"/>
      <c r="H60" s="159"/>
      <c r="I60" s="159"/>
      <c r="J60" s="159"/>
      <c r="K60" s="159"/>
    </row>
    <row r="61" spans="1:11">
      <c r="A61" s="308" t="str">
        <f>"Gráfico N° 7: Participación de las RER en la Matriz de Generación del SEIN en "&amp;'1. Resumen'!Q4&amp;" "&amp;'1. Resumen'!Q5&amp;"."</f>
        <v>Gráfico N° 7: Participación de las RER en la Matriz de Generación del SEIN en noviembre 2018.</v>
      </c>
      <c r="B61" s="159"/>
      <c r="C61" s="159"/>
      <c r="D61" s="159"/>
      <c r="E61" s="159"/>
      <c r="F61" s="159"/>
      <c r="G61" s="159"/>
      <c r="H61" s="159"/>
      <c r="I61" s="159"/>
      <c r="J61" s="159"/>
      <c r="K61" s="159"/>
    </row>
  </sheetData>
  <mergeCells count="7">
    <mergeCell ref="A34:K34"/>
    <mergeCell ref="A2:K2"/>
    <mergeCell ref="A4:A5"/>
    <mergeCell ref="B4:D4"/>
    <mergeCell ref="E4:F4"/>
    <mergeCell ref="G4:K4"/>
    <mergeCell ref="A14:K14"/>
  </mergeCells>
  <pageMargins left="0.6428571428571429" right="0.54761904761904767" top="0.86956521739130432" bottom="0.61458333333333337" header="0.3" footer="0.3"/>
  <pageSetup orientation="portrait" r:id="rId1"/>
  <headerFooter>
    <oddHeader>&amp;R&amp;7Informe de la Operación Mensual - Noviembre 2018
INFSGI-MES-11-2018
10/12/2018
Versión: 01</oddHeader>
    <oddFooter>&amp;L&amp;7COES, 2018&amp;C5&amp;R&amp;7Dirección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7CCD-E29E-4ECA-B9FC-DDA2646DA177}">
  <sheetPr>
    <tabColor theme="4"/>
  </sheetPr>
  <dimension ref="A2:Y64"/>
  <sheetViews>
    <sheetView showGridLines="0" view="pageBreakPreview" zoomScale="160" zoomScaleNormal="100" zoomScaleSheetLayoutView="160" zoomScalePageLayoutView="160" workbookViewId="0">
      <selection activeCell="V45" sqref="V45"/>
    </sheetView>
  </sheetViews>
  <sheetFormatPr defaultColWidth="9.33203125" defaultRowHeight="11.25"/>
  <cols>
    <col min="1" max="11" width="10.33203125" style="3" customWidth="1"/>
    <col min="12" max="12" width="21.1640625" style="639" bestFit="1" customWidth="1"/>
    <col min="13" max="14" width="9.33203125" style="639"/>
    <col min="15" max="15" width="11.83203125" style="639" customWidth="1"/>
    <col min="16" max="17" width="9.33203125" style="639"/>
    <col min="18" max="19" width="9.33203125" style="640"/>
    <col min="20" max="20" width="15" style="640" customWidth="1"/>
    <col min="21" max="22" width="9.33203125" style="640"/>
    <col min="23" max="16384" width="9.33203125" style="3"/>
  </cols>
  <sheetData>
    <row r="2" spans="1:25" ht="11.25" customHeight="1">
      <c r="A2" s="931" t="s">
        <v>261</v>
      </c>
      <c r="B2" s="931"/>
      <c r="C2" s="931"/>
      <c r="D2" s="931"/>
      <c r="E2" s="931"/>
      <c r="F2" s="931"/>
      <c r="G2" s="931"/>
      <c r="H2" s="931"/>
      <c r="I2" s="931"/>
      <c r="J2" s="931"/>
      <c r="K2" s="931"/>
    </row>
    <row r="3" spans="1:25" ht="11.25" customHeight="1"/>
    <row r="4" spans="1:25" ht="11.25" customHeight="1">
      <c r="L4" s="641" t="s">
        <v>56</v>
      </c>
      <c r="M4" s="642" t="s">
        <v>31</v>
      </c>
      <c r="N4" s="641" t="s">
        <v>844</v>
      </c>
      <c r="O4" s="643">
        <v>43282</v>
      </c>
      <c r="P4" s="644"/>
      <c r="Q4" s="644"/>
    </row>
    <row r="5" spans="1:25" ht="11.25" customHeight="1">
      <c r="A5" s="172"/>
      <c r="B5" s="159"/>
      <c r="C5" s="159"/>
      <c r="D5" s="159"/>
      <c r="E5" s="159"/>
      <c r="F5" s="159"/>
      <c r="G5" s="159"/>
      <c r="H5" s="159"/>
      <c r="I5" s="159"/>
      <c r="J5" s="159"/>
      <c r="K5" s="159"/>
      <c r="L5" s="641"/>
      <c r="M5" s="642"/>
      <c r="N5" s="641"/>
      <c r="O5" s="641" t="s">
        <v>57</v>
      </c>
      <c r="P5" s="641" t="s">
        <v>58</v>
      </c>
      <c r="Q5" s="641"/>
      <c r="U5" s="640">
        <v>2018</v>
      </c>
      <c r="V5" s="640">
        <v>2017</v>
      </c>
    </row>
    <row r="6" spans="1:25" ht="11.25" customHeight="1">
      <c r="A6" s="132"/>
      <c r="B6" s="159"/>
      <c r="C6" s="159"/>
      <c r="D6" s="159"/>
      <c r="E6" s="159"/>
      <c r="F6" s="159"/>
      <c r="G6" s="159"/>
      <c r="H6" s="159"/>
      <c r="I6" s="159"/>
      <c r="J6" s="159"/>
      <c r="K6" s="159"/>
      <c r="L6" s="645" t="s">
        <v>515</v>
      </c>
      <c r="M6" s="645" t="s">
        <v>60</v>
      </c>
      <c r="N6" s="647">
        <v>20</v>
      </c>
      <c r="O6" s="646">
        <v>14.281428295</v>
      </c>
      <c r="P6" s="646">
        <v>0.99176585381944438</v>
      </c>
      <c r="Q6" s="646"/>
      <c r="S6" s="640" t="s">
        <v>60</v>
      </c>
      <c r="T6" s="640" t="s">
        <v>61</v>
      </c>
      <c r="U6" s="648">
        <v>1</v>
      </c>
      <c r="V6" s="648">
        <v>0.89018511530398325</v>
      </c>
      <c r="X6" s="640"/>
      <c r="Y6" s="640"/>
    </row>
    <row r="7" spans="1:25" ht="11.25" customHeight="1">
      <c r="A7" s="157"/>
      <c r="B7" s="159"/>
      <c r="C7" s="159"/>
      <c r="D7" s="159"/>
      <c r="E7" s="159"/>
      <c r="F7" s="159"/>
      <c r="G7" s="159"/>
      <c r="H7" s="159"/>
      <c r="I7" s="159"/>
      <c r="J7" s="159"/>
      <c r="K7" s="159"/>
      <c r="L7" s="645" t="s">
        <v>59</v>
      </c>
      <c r="M7" s="645" t="s">
        <v>60</v>
      </c>
      <c r="N7" s="647">
        <v>19.966000000000001</v>
      </c>
      <c r="O7" s="646">
        <v>13.8646497525</v>
      </c>
      <c r="P7" s="646">
        <v>0.96446248570486492</v>
      </c>
      <c r="Q7" s="646"/>
      <c r="T7" s="640" t="s">
        <v>515</v>
      </c>
      <c r="U7" s="648">
        <v>0.93059540596516932</v>
      </c>
      <c r="V7" s="648"/>
      <c r="X7" s="640"/>
      <c r="Y7" s="640"/>
    </row>
    <row r="8" spans="1:25" ht="11.25" customHeight="1">
      <c r="A8" s="157"/>
      <c r="B8" s="159"/>
      <c r="C8" s="159"/>
      <c r="D8" s="159"/>
      <c r="E8" s="159"/>
      <c r="F8" s="159"/>
      <c r="G8" s="159"/>
      <c r="H8" s="159"/>
      <c r="I8" s="159"/>
      <c r="J8" s="159"/>
      <c r="K8" s="159"/>
      <c r="L8" s="645" t="s">
        <v>61</v>
      </c>
      <c r="M8" s="645" t="s">
        <v>60</v>
      </c>
      <c r="N8" s="647">
        <v>15</v>
      </c>
      <c r="O8" s="646">
        <v>12.758586170000001</v>
      </c>
      <c r="P8" s="646">
        <v>1</v>
      </c>
      <c r="Q8" s="646"/>
      <c r="T8" s="640" t="s">
        <v>64</v>
      </c>
      <c r="U8" s="648">
        <v>0.81107017733540221</v>
      </c>
      <c r="V8" s="648">
        <v>0.93232407149390983</v>
      </c>
      <c r="X8" s="640"/>
      <c r="Y8" s="640"/>
    </row>
    <row r="9" spans="1:25" ht="11.25" customHeight="1">
      <c r="A9" s="157"/>
      <c r="B9" s="159"/>
      <c r="C9" s="159"/>
      <c r="D9" s="159"/>
      <c r="E9" s="159"/>
      <c r="F9" s="159"/>
      <c r="G9" s="159"/>
      <c r="H9" s="159"/>
      <c r="I9" s="159"/>
      <c r="J9" s="159"/>
      <c r="K9" s="159"/>
      <c r="L9" s="645" t="s">
        <v>65</v>
      </c>
      <c r="M9" s="838" t="s">
        <v>60</v>
      </c>
      <c r="N9" s="647">
        <v>19.899999999999999</v>
      </c>
      <c r="O9" s="646">
        <v>12.408691117500002</v>
      </c>
      <c r="P9" s="646">
        <v>0.86604488536432189</v>
      </c>
      <c r="Q9" s="646"/>
      <c r="T9" s="640" t="s">
        <v>68</v>
      </c>
      <c r="U9" s="648">
        <v>0.80093391477213427</v>
      </c>
      <c r="V9" s="648">
        <v>0.7590600047083198</v>
      </c>
      <c r="X9" s="640"/>
      <c r="Y9" s="640"/>
    </row>
    <row r="10" spans="1:25" ht="11.25" customHeight="1">
      <c r="A10" s="157"/>
      <c r="B10" s="159"/>
      <c r="C10" s="159"/>
      <c r="D10" s="159"/>
      <c r="E10" s="159"/>
      <c r="F10" s="159"/>
      <c r="G10" s="159"/>
      <c r="H10" s="159"/>
      <c r="I10" s="159"/>
      <c r="J10" s="159"/>
      <c r="K10" s="159"/>
      <c r="L10" s="645" t="s">
        <v>63</v>
      </c>
      <c r="M10" s="838" t="s">
        <v>60</v>
      </c>
      <c r="N10" s="647">
        <v>19.1995</v>
      </c>
      <c r="O10" s="646">
        <v>11.865666342500001</v>
      </c>
      <c r="P10" s="646">
        <v>0.85836048555228583</v>
      </c>
      <c r="Q10" s="646"/>
      <c r="T10" s="640" t="s">
        <v>59</v>
      </c>
      <c r="U10" s="648">
        <v>0.75604112331220064</v>
      </c>
      <c r="V10" s="648">
        <v>0.69390417320972597</v>
      </c>
      <c r="X10" s="640"/>
      <c r="Y10" s="640"/>
    </row>
    <row r="11" spans="1:25" ht="11.25" customHeight="1">
      <c r="A11" s="157"/>
      <c r="B11" s="159"/>
      <c r="C11" s="159"/>
      <c r="D11" s="159"/>
      <c r="E11" s="159"/>
      <c r="F11" s="159"/>
      <c r="G11" s="159"/>
      <c r="H11" s="159"/>
      <c r="I11" s="159"/>
      <c r="J11" s="159"/>
      <c r="K11" s="159"/>
      <c r="L11" s="645" t="s">
        <v>62</v>
      </c>
      <c r="M11" s="838" t="s">
        <v>60</v>
      </c>
      <c r="N11" s="647">
        <v>19.966999999999999</v>
      </c>
      <c r="O11" s="646">
        <v>11.438624512500001</v>
      </c>
      <c r="P11" s="646">
        <v>0.79566176639371633</v>
      </c>
      <c r="Q11" s="646"/>
      <c r="T11" s="640" t="s">
        <v>74</v>
      </c>
      <c r="U11" s="648">
        <v>0.7492302601155445</v>
      </c>
      <c r="V11" s="648">
        <v>0.78511676359923821</v>
      </c>
      <c r="X11" s="640"/>
      <c r="Y11" s="640"/>
    </row>
    <row r="12" spans="1:25" ht="11.25" customHeight="1">
      <c r="A12" s="157"/>
      <c r="B12" s="159"/>
      <c r="C12" s="159"/>
      <c r="D12" s="159"/>
      <c r="E12" s="159"/>
      <c r="F12" s="159"/>
      <c r="G12" s="159"/>
      <c r="H12" s="159"/>
      <c r="I12" s="159"/>
      <c r="J12" s="159"/>
      <c r="K12" s="159"/>
      <c r="L12" s="645" t="s">
        <v>581</v>
      </c>
      <c r="M12" s="645" t="s">
        <v>60</v>
      </c>
      <c r="N12" s="647">
        <v>20.16</v>
      </c>
      <c r="O12" s="646">
        <v>8.5317192500000001</v>
      </c>
      <c r="P12" s="646">
        <v>0.58777827725418874</v>
      </c>
      <c r="Q12" s="646"/>
      <c r="T12" s="640" t="s">
        <v>75</v>
      </c>
      <c r="U12" s="648">
        <v>0.73332706256778946</v>
      </c>
      <c r="V12" s="648">
        <v>0.65303635010386685</v>
      </c>
      <c r="X12" s="640"/>
      <c r="Y12" s="640"/>
    </row>
    <row r="13" spans="1:25" ht="11.25" customHeight="1">
      <c r="A13" s="157"/>
      <c r="B13" s="159"/>
      <c r="C13" s="159"/>
      <c r="D13" s="159"/>
      <c r="E13" s="159"/>
      <c r="F13" s="159"/>
      <c r="G13" s="159"/>
      <c r="H13" s="159"/>
      <c r="I13" s="159"/>
      <c r="J13" s="159"/>
      <c r="K13" s="159"/>
      <c r="L13" s="645" t="s">
        <v>582</v>
      </c>
      <c r="M13" s="645" t="s">
        <v>60</v>
      </c>
      <c r="N13" s="647">
        <v>20.16</v>
      </c>
      <c r="O13" s="646">
        <v>7.1825653875000004</v>
      </c>
      <c r="P13" s="646">
        <v>0.49483061807622358</v>
      </c>
      <c r="Q13" s="646"/>
      <c r="T13" s="640" t="s">
        <v>76</v>
      </c>
      <c r="U13" s="648">
        <v>0.72162373033952276</v>
      </c>
      <c r="V13" s="648">
        <v>0.72012571728389141</v>
      </c>
      <c r="X13" s="640"/>
      <c r="Y13" s="640"/>
    </row>
    <row r="14" spans="1:25" ht="11.25" customHeight="1">
      <c r="A14" s="157"/>
      <c r="B14" s="159"/>
      <c r="C14" s="159"/>
      <c r="D14" s="159"/>
      <c r="E14" s="159"/>
      <c r="F14" s="159"/>
      <c r="G14" s="159"/>
      <c r="H14" s="159"/>
      <c r="I14" s="159"/>
      <c r="J14" s="159"/>
      <c r="K14" s="159"/>
      <c r="L14" s="645" t="s">
        <v>583</v>
      </c>
      <c r="M14" s="645" t="s">
        <v>60</v>
      </c>
      <c r="N14" s="647">
        <v>20.16</v>
      </c>
      <c r="O14" s="646">
        <v>6.3658506199999998</v>
      </c>
      <c r="P14" s="646">
        <v>0.43856444416887125</v>
      </c>
      <c r="Q14" s="646"/>
      <c r="T14" s="640" t="s">
        <v>72</v>
      </c>
      <c r="U14" s="648">
        <v>0.70628188572508099</v>
      </c>
      <c r="V14" s="648">
        <v>0.60313141062257836</v>
      </c>
      <c r="X14" s="640"/>
      <c r="Y14" s="640"/>
    </row>
    <row r="15" spans="1:25" ht="11.25" customHeight="1">
      <c r="A15" s="157"/>
      <c r="B15" s="159"/>
      <c r="C15" s="159"/>
      <c r="D15" s="159"/>
      <c r="E15" s="159"/>
      <c r="F15" s="159"/>
      <c r="G15" s="159"/>
      <c r="H15" s="159"/>
      <c r="I15" s="159"/>
      <c r="J15" s="159"/>
      <c r="K15" s="159"/>
      <c r="L15" s="645" t="s">
        <v>64</v>
      </c>
      <c r="M15" s="645" t="s">
        <v>60</v>
      </c>
      <c r="N15" s="647">
        <v>9.9830000000000005</v>
      </c>
      <c r="O15" s="646">
        <v>6.0819835274999994</v>
      </c>
      <c r="P15" s="646">
        <v>0.84615840366122397</v>
      </c>
      <c r="Q15" s="646"/>
      <c r="T15" s="640" t="s">
        <v>584</v>
      </c>
      <c r="U15" s="648">
        <v>0.65441580421146972</v>
      </c>
      <c r="V15" s="648"/>
      <c r="X15" s="640"/>
      <c r="Y15" s="640"/>
    </row>
    <row r="16" spans="1:25" ht="11.25" customHeight="1">
      <c r="A16" s="157"/>
      <c r="B16" s="159"/>
      <c r="C16" s="159"/>
      <c r="D16" s="159"/>
      <c r="E16" s="159"/>
      <c r="F16" s="159"/>
      <c r="G16" s="159"/>
      <c r="H16" s="159"/>
      <c r="I16" s="159"/>
      <c r="J16" s="159"/>
      <c r="K16" s="159"/>
      <c r="L16" s="645" t="s">
        <v>836</v>
      </c>
      <c r="M16" s="645" t="s">
        <v>60</v>
      </c>
      <c r="N16" s="647">
        <v>20</v>
      </c>
      <c r="O16" s="646">
        <v>5.1238233375000002</v>
      </c>
      <c r="P16" s="646">
        <v>0.44</v>
      </c>
      <c r="Q16" s="646"/>
      <c r="T16" s="640" t="s">
        <v>66</v>
      </c>
      <c r="U16" s="648">
        <v>0.6448278498947615</v>
      </c>
      <c r="V16" s="648">
        <v>0.50113577594619385</v>
      </c>
      <c r="X16" s="640"/>
      <c r="Y16" s="640"/>
    </row>
    <row r="17" spans="1:25" ht="11.25" customHeight="1">
      <c r="A17" s="157"/>
      <c r="B17" s="159"/>
      <c r="C17" s="159"/>
      <c r="D17" s="159"/>
      <c r="E17" s="159"/>
      <c r="F17" s="159"/>
      <c r="G17" s="159"/>
      <c r="H17" s="159"/>
      <c r="I17" s="159"/>
      <c r="J17" s="159"/>
      <c r="K17" s="159"/>
      <c r="L17" s="645" t="s">
        <v>68</v>
      </c>
      <c r="M17" s="645" t="s">
        <v>60</v>
      </c>
      <c r="N17" s="647">
        <v>7.7450000000000001</v>
      </c>
      <c r="O17" s="646">
        <v>4.7125430100000001</v>
      </c>
      <c r="P17" s="646">
        <v>0.84508697546804401</v>
      </c>
      <c r="Q17" s="646"/>
      <c r="T17" s="640" t="s">
        <v>67</v>
      </c>
      <c r="U17" s="648">
        <v>0.63399099681347981</v>
      </c>
      <c r="V17" s="648">
        <v>0.49192844835709293</v>
      </c>
      <c r="X17" s="640"/>
      <c r="Y17" s="640"/>
    </row>
    <row r="18" spans="1:25">
      <c r="A18" s="157"/>
      <c r="B18" s="159"/>
      <c r="C18" s="159"/>
      <c r="D18" s="159"/>
      <c r="E18" s="159"/>
      <c r="F18" s="159"/>
      <c r="G18" s="159"/>
      <c r="H18" s="159"/>
      <c r="I18" s="159"/>
      <c r="J18" s="159"/>
      <c r="K18" s="159"/>
      <c r="L18" s="645" t="s">
        <v>66</v>
      </c>
      <c r="M18" s="645" t="s">
        <v>60</v>
      </c>
      <c r="N18" s="647">
        <v>10.222</v>
      </c>
      <c r="O18" s="646">
        <v>4.4723877449999998</v>
      </c>
      <c r="P18" s="646">
        <v>0.60767458871388513</v>
      </c>
      <c r="Q18" s="646"/>
      <c r="T18" s="640" t="s">
        <v>63</v>
      </c>
      <c r="U18" s="648">
        <v>0.60940878243772889</v>
      </c>
      <c r="V18" s="648">
        <v>0.64277316145333685</v>
      </c>
      <c r="X18" s="640"/>
      <c r="Y18" s="640"/>
    </row>
    <row r="19" spans="1:25">
      <c r="A19" s="157"/>
      <c r="B19" s="159"/>
      <c r="C19" s="159"/>
      <c r="D19" s="159"/>
      <c r="E19" s="159"/>
      <c r="F19" s="159"/>
      <c r="G19" s="159"/>
      <c r="H19" s="159"/>
      <c r="I19" s="159"/>
      <c r="J19" s="159"/>
      <c r="K19" s="159"/>
      <c r="L19" s="645" t="s">
        <v>67</v>
      </c>
      <c r="M19" s="645" t="s">
        <v>60</v>
      </c>
      <c r="N19" s="647">
        <v>9.85</v>
      </c>
      <c r="O19" s="646">
        <v>4.248322215</v>
      </c>
      <c r="P19" s="646">
        <v>0.59903020516074457</v>
      </c>
      <c r="Q19" s="646"/>
      <c r="T19" s="640" t="s">
        <v>62</v>
      </c>
      <c r="U19" s="648">
        <v>0.59764333311890772</v>
      </c>
      <c r="V19" s="648">
        <v>0.55923269065115133</v>
      </c>
      <c r="X19" s="640"/>
      <c r="Y19" s="640"/>
    </row>
    <row r="20" spans="1:25">
      <c r="A20" s="157"/>
      <c r="B20" s="159"/>
      <c r="C20" s="159"/>
      <c r="D20" s="159"/>
      <c r="E20" s="159"/>
      <c r="F20" s="159"/>
      <c r="G20" s="159"/>
      <c r="H20" s="159"/>
      <c r="I20" s="159"/>
      <c r="J20" s="159"/>
      <c r="K20" s="159"/>
      <c r="L20" s="645" t="s">
        <v>69</v>
      </c>
      <c r="M20" s="645" t="s">
        <v>60</v>
      </c>
      <c r="N20" s="647">
        <v>7.4240000000000004</v>
      </c>
      <c r="O20" s="646">
        <v>3.7382544800000002</v>
      </c>
      <c r="P20" s="646">
        <v>0.69935615720785438</v>
      </c>
      <c r="Q20" s="646"/>
      <c r="T20" s="640" t="s">
        <v>73</v>
      </c>
      <c r="U20" s="648">
        <v>0.58791611392514798</v>
      </c>
      <c r="V20" s="648">
        <v>0.69912384055831689</v>
      </c>
      <c r="X20" s="640"/>
      <c r="Y20" s="640"/>
    </row>
    <row r="21" spans="1:25">
      <c r="A21" s="157"/>
      <c r="B21" s="159"/>
      <c r="C21" s="159"/>
      <c r="D21" s="159"/>
      <c r="E21" s="159"/>
      <c r="F21" s="159"/>
      <c r="G21" s="159"/>
      <c r="H21" s="159"/>
      <c r="I21" s="159"/>
      <c r="J21" s="159"/>
      <c r="K21" s="159"/>
      <c r="L21" s="645" t="s">
        <v>73</v>
      </c>
      <c r="M21" s="645" t="s">
        <v>60</v>
      </c>
      <c r="N21" s="647">
        <v>5.67</v>
      </c>
      <c r="O21" s="646">
        <v>3.3868473875</v>
      </c>
      <c r="P21" s="646">
        <v>0.82962164106897907</v>
      </c>
      <c r="Q21" s="646"/>
      <c r="T21" s="640" t="s">
        <v>71</v>
      </c>
      <c r="U21" s="648">
        <v>0.58054379855566951</v>
      </c>
      <c r="V21" s="648">
        <v>0.51929007263320137</v>
      </c>
      <c r="X21" s="640"/>
      <c r="Y21" s="640"/>
    </row>
    <row r="22" spans="1:25">
      <c r="A22" s="157"/>
      <c r="B22" s="159"/>
      <c r="C22" s="159"/>
      <c r="D22" s="159"/>
      <c r="E22" s="159"/>
      <c r="F22" s="159"/>
      <c r="G22" s="159"/>
      <c r="H22" s="159"/>
      <c r="I22" s="159"/>
      <c r="J22" s="159"/>
      <c r="K22" s="159"/>
      <c r="L22" s="645" t="s">
        <v>70</v>
      </c>
      <c r="M22" s="645" t="s">
        <v>60</v>
      </c>
      <c r="N22" s="647">
        <v>6.9580000000000002</v>
      </c>
      <c r="O22" s="646">
        <v>3.3282042199999999</v>
      </c>
      <c r="P22" s="646">
        <v>0.66434404442528183</v>
      </c>
      <c r="Q22" s="646"/>
      <c r="T22" s="640" t="s">
        <v>65</v>
      </c>
      <c r="U22" s="648">
        <v>0.54379164858097873</v>
      </c>
      <c r="V22" s="648">
        <v>0.3268926228364043</v>
      </c>
      <c r="X22" s="640"/>
      <c r="Y22" s="640"/>
    </row>
    <row r="23" spans="1:25">
      <c r="A23" s="157"/>
      <c r="B23" s="159"/>
      <c r="C23" s="159"/>
      <c r="D23" s="159"/>
      <c r="E23" s="159"/>
      <c r="F23" s="159"/>
      <c r="G23" s="159"/>
      <c r="H23" s="159"/>
      <c r="I23" s="159"/>
      <c r="J23" s="159"/>
      <c r="K23" s="159"/>
      <c r="L23" s="645" t="s">
        <v>75</v>
      </c>
      <c r="M23" s="645" t="s">
        <v>60</v>
      </c>
      <c r="N23" s="647">
        <v>3.91621</v>
      </c>
      <c r="O23" s="646">
        <v>2.3239064300000001</v>
      </c>
      <c r="P23" s="646">
        <v>0.82417638978615659</v>
      </c>
      <c r="Q23" s="646"/>
      <c r="T23" s="640" t="s">
        <v>69</v>
      </c>
      <c r="U23" s="648">
        <v>0.5262232999652634</v>
      </c>
      <c r="V23" s="648">
        <v>0.54102383887650296</v>
      </c>
      <c r="X23" s="640"/>
      <c r="Y23" s="640"/>
    </row>
    <row r="24" spans="1:25">
      <c r="A24" s="157"/>
      <c r="B24" s="159"/>
      <c r="C24" s="159"/>
      <c r="D24" s="159"/>
      <c r="E24" s="159"/>
      <c r="F24" s="159"/>
      <c r="G24" s="159"/>
      <c r="H24" s="159"/>
      <c r="I24" s="159"/>
      <c r="J24" s="159"/>
      <c r="K24" s="159"/>
      <c r="L24" s="645" t="s">
        <v>72</v>
      </c>
      <c r="M24" s="645" t="s">
        <v>60</v>
      </c>
      <c r="N24" s="647">
        <v>5.1890000000000001</v>
      </c>
      <c r="O24" s="646">
        <v>2.0346500000000001</v>
      </c>
      <c r="P24" s="646">
        <v>0.54459486948887603</v>
      </c>
      <c r="Q24" s="646"/>
      <c r="T24" s="640" t="s">
        <v>70</v>
      </c>
      <c r="U24" s="648">
        <v>0.50303419712744668</v>
      </c>
      <c r="V24" s="648">
        <v>0.53437542269432503</v>
      </c>
      <c r="X24" s="640"/>
      <c r="Y24" s="640"/>
    </row>
    <row r="25" spans="1:25">
      <c r="A25" s="157"/>
      <c r="B25" s="159"/>
      <c r="C25" s="159"/>
      <c r="D25" s="159"/>
      <c r="E25" s="159"/>
      <c r="F25" s="159"/>
      <c r="G25" s="159"/>
      <c r="H25" s="159"/>
      <c r="I25" s="159"/>
      <c r="J25" s="159"/>
      <c r="K25" s="159"/>
      <c r="L25" s="645" t="s">
        <v>76</v>
      </c>
      <c r="M25" s="645" t="s">
        <v>60</v>
      </c>
      <c r="N25" s="647">
        <v>3.964</v>
      </c>
      <c r="O25" s="646">
        <v>1.9624999999999999</v>
      </c>
      <c r="P25" s="646">
        <v>0.68761212019284679</v>
      </c>
      <c r="Q25" s="646"/>
      <c r="T25" s="640" t="s">
        <v>836</v>
      </c>
      <c r="U25" s="648">
        <v>0.44477633138020833</v>
      </c>
      <c r="V25" s="648"/>
      <c r="X25" s="640"/>
      <c r="Y25" s="640"/>
    </row>
    <row r="26" spans="1:25">
      <c r="A26" s="157"/>
      <c r="B26" s="159"/>
      <c r="C26" s="159"/>
      <c r="D26" s="159"/>
      <c r="E26" s="159"/>
      <c r="F26" s="159"/>
      <c r="G26" s="159"/>
      <c r="H26" s="159"/>
      <c r="I26" s="159"/>
      <c r="J26" s="159"/>
      <c r="K26" s="159"/>
      <c r="L26" s="645" t="s">
        <v>71</v>
      </c>
      <c r="M26" s="645" t="s">
        <v>60</v>
      </c>
      <c r="N26" s="647">
        <v>9.5660000000000007</v>
      </c>
      <c r="O26" s="646">
        <v>1.3431930950000002</v>
      </c>
      <c r="P26" s="646">
        <v>0.1950183948649151</v>
      </c>
      <c r="Q26" s="646"/>
      <c r="T26" s="640" t="s">
        <v>581</v>
      </c>
      <c r="U26" s="648">
        <v>0.39096171093838894</v>
      </c>
      <c r="V26" s="648"/>
      <c r="X26" s="640"/>
      <c r="Y26" s="640"/>
    </row>
    <row r="27" spans="1:25">
      <c r="A27" s="157"/>
      <c r="B27" s="159"/>
      <c r="C27" s="159"/>
      <c r="D27" s="159"/>
      <c r="E27" s="159"/>
      <c r="F27" s="159"/>
      <c r="G27" s="159"/>
      <c r="H27" s="159"/>
      <c r="I27" s="159"/>
      <c r="J27" s="159"/>
      <c r="K27" s="159"/>
      <c r="L27" s="645" t="s">
        <v>74</v>
      </c>
      <c r="M27" s="645" t="s">
        <v>60</v>
      </c>
      <c r="N27" s="647">
        <v>3.48</v>
      </c>
      <c r="O27" s="646">
        <v>1.14447375</v>
      </c>
      <c r="P27" s="646">
        <v>0.45676634339080457</v>
      </c>
      <c r="Q27" s="646"/>
      <c r="T27" s="640" t="s">
        <v>582</v>
      </c>
      <c r="U27" s="648">
        <v>0.35923045847156437</v>
      </c>
      <c r="V27" s="648"/>
      <c r="X27" s="640"/>
      <c r="Y27" s="640"/>
    </row>
    <row r="28" spans="1:25">
      <c r="A28" s="157"/>
      <c r="B28" s="159"/>
      <c r="C28" s="159"/>
      <c r="D28" s="159"/>
      <c r="E28" s="159"/>
      <c r="F28" s="159"/>
      <c r="G28" s="159"/>
      <c r="H28" s="159"/>
      <c r="I28" s="159"/>
      <c r="J28" s="159"/>
      <c r="K28" s="159"/>
      <c r="L28" s="645" t="s">
        <v>584</v>
      </c>
      <c r="M28" s="645" t="s">
        <v>60</v>
      </c>
      <c r="N28" s="647">
        <v>0.7</v>
      </c>
      <c r="O28" s="646">
        <v>0.3626259825</v>
      </c>
      <c r="P28" s="646">
        <v>0.71949599702380973</v>
      </c>
      <c r="Q28" s="646"/>
      <c r="T28" s="640" t="s">
        <v>583</v>
      </c>
      <c r="U28" s="648">
        <v>0.29496115484724356</v>
      </c>
      <c r="V28" s="648"/>
      <c r="X28" s="640"/>
      <c r="Y28" s="640"/>
    </row>
    <row r="29" spans="1:25">
      <c r="A29" s="157"/>
      <c r="B29" s="159"/>
      <c r="C29" s="159"/>
      <c r="D29" s="159"/>
      <c r="E29" s="159"/>
      <c r="F29" s="159"/>
      <c r="G29" s="159"/>
      <c r="H29" s="159"/>
      <c r="I29" s="159"/>
      <c r="J29" s="159"/>
      <c r="K29" s="159"/>
      <c r="L29" s="645" t="s">
        <v>77</v>
      </c>
      <c r="M29" s="645" t="s">
        <v>60</v>
      </c>
      <c r="N29" s="647">
        <v>1.714</v>
      </c>
      <c r="O29" s="646">
        <v>0.19796261749999999</v>
      </c>
      <c r="P29" s="646">
        <v>0.16041311543822118</v>
      </c>
      <c r="Q29" s="646"/>
      <c r="T29" s="640" t="s">
        <v>77</v>
      </c>
      <c r="U29" s="648">
        <v>0.1608969420770478</v>
      </c>
      <c r="V29" s="648">
        <v>0.1446753581756407</v>
      </c>
      <c r="X29" s="640"/>
      <c r="Y29" s="640"/>
    </row>
    <row r="30" spans="1:25">
      <c r="A30" s="157"/>
      <c r="B30" s="159"/>
      <c r="C30" s="159"/>
      <c r="D30" s="159"/>
      <c r="E30" s="159"/>
      <c r="F30" s="159"/>
      <c r="G30" s="159"/>
      <c r="H30" s="159"/>
      <c r="I30" s="159"/>
      <c r="J30" s="159"/>
      <c r="K30" s="159"/>
      <c r="L30" s="645" t="s">
        <v>538</v>
      </c>
      <c r="M30" s="645" t="s">
        <v>236</v>
      </c>
      <c r="N30" s="647">
        <v>132.30000000000001</v>
      </c>
      <c r="O30" s="646">
        <v>51.150695274999997</v>
      </c>
      <c r="P30" s="646">
        <v>0.5369813478940958</v>
      </c>
      <c r="Q30" s="646"/>
      <c r="S30" s="640" t="s">
        <v>79</v>
      </c>
      <c r="T30" s="640" t="s">
        <v>538</v>
      </c>
      <c r="U30" s="648">
        <v>0.5974420097030686</v>
      </c>
      <c r="V30" s="648"/>
      <c r="X30" s="640"/>
      <c r="Y30" s="640"/>
    </row>
    <row r="31" spans="1:25">
      <c r="A31" s="157"/>
      <c r="B31" s="159"/>
      <c r="C31" s="159"/>
      <c r="D31" s="159"/>
      <c r="E31" s="159"/>
      <c r="F31" s="159"/>
      <c r="G31" s="159"/>
      <c r="H31" s="159"/>
      <c r="I31" s="159"/>
      <c r="J31" s="159"/>
      <c r="K31" s="159"/>
      <c r="L31" s="645" t="s">
        <v>78</v>
      </c>
      <c r="M31" s="645" t="s">
        <v>236</v>
      </c>
      <c r="N31" s="647">
        <v>97.15</v>
      </c>
      <c r="O31" s="646">
        <v>37.779456655000004</v>
      </c>
      <c r="P31" s="646">
        <v>0.54010774654028704</v>
      </c>
      <c r="Q31" s="646"/>
      <c r="T31" s="640" t="s">
        <v>78</v>
      </c>
      <c r="U31" s="648">
        <v>0.5447542395555004</v>
      </c>
      <c r="V31" s="648">
        <v>0.59663407098370458</v>
      </c>
      <c r="X31" s="640"/>
      <c r="Y31" s="640"/>
    </row>
    <row r="32" spans="1:25">
      <c r="A32" s="157"/>
      <c r="B32" s="159"/>
      <c r="C32" s="159"/>
      <c r="D32" s="159"/>
      <c r="E32" s="159"/>
      <c r="F32" s="159"/>
      <c r="G32" s="159"/>
      <c r="H32" s="159"/>
      <c r="I32" s="159"/>
      <c r="J32" s="159"/>
      <c r="K32" s="159"/>
      <c r="L32" s="645" t="s">
        <v>80</v>
      </c>
      <c r="M32" s="645" t="s">
        <v>236</v>
      </c>
      <c r="N32" s="647">
        <v>83.15</v>
      </c>
      <c r="O32" s="646">
        <v>26.32774963</v>
      </c>
      <c r="P32" s="646">
        <v>0.43976330644083644</v>
      </c>
      <c r="Q32" s="646"/>
      <c r="T32" s="640" t="s">
        <v>81</v>
      </c>
      <c r="U32" s="648">
        <v>0.52811260096018897</v>
      </c>
      <c r="V32" s="648">
        <v>0.61341029647264134</v>
      </c>
      <c r="X32" s="640"/>
      <c r="Y32" s="640"/>
    </row>
    <row r="33" spans="1:25">
      <c r="A33" s="157"/>
      <c r="B33" s="159"/>
      <c r="C33" s="159"/>
      <c r="D33" s="159"/>
      <c r="E33" s="159"/>
      <c r="F33" s="159"/>
      <c r="G33" s="159"/>
      <c r="H33" s="159"/>
      <c r="I33" s="159"/>
      <c r="J33" s="159"/>
      <c r="K33" s="159"/>
      <c r="L33" s="645" t="s">
        <v>82</v>
      </c>
      <c r="M33" s="645" t="s">
        <v>236</v>
      </c>
      <c r="N33" s="647">
        <v>30.86</v>
      </c>
      <c r="O33" s="646">
        <v>12.858496862500001</v>
      </c>
      <c r="P33" s="646">
        <v>0.5787110635171383</v>
      </c>
      <c r="Q33" s="646"/>
      <c r="T33" s="640" t="s">
        <v>82</v>
      </c>
      <c r="U33" s="648">
        <v>0.45235614839463983</v>
      </c>
      <c r="V33" s="648">
        <v>0.43817488013963624</v>
      </c>
      <c r="X33" s="640"/>
      <c r="Y33" s="640"/>
    </row>
    <row r="34" spans="1:25">
      <c r="B34" s="159"/>
      <c r="C34" s="159"/>
      <c r="D34" s="159"/>
      <c r="E34" s="159"/>
      <c r="F34" s="159"/>
      <c r="G34" s="159"/>
      <c r="H34" s="159"/>
      <c r="I34" s="159"/>
      <c r="J34" s="159"/>
      <c r="K34" s="159"/>
      <c r="L34" s="645" t="s">
        <v>81</v>
      </c>
      <c r="M34" s="645" t="s">
        <v>236</v>
      </c>
      <c r="N34" s="647">
        <v>32</v>
      </c>
      <c r="O34" s="646">
        <v>11.1190966575</v>
      </c>
      <c r="P34" s="646">
        <v>0.48259968131510417</v>
      </c>
      <c r="Q34" s="646"/>
      <c r="T34" s="640" t="s">
        <v>80</v>
      </c>
      <c r="U34" s="648">
        <v>0.38732725632994386</v>
      </c>
      <c r="V34" s="648">
        <v>0.36352413616633616</v>
      </c>
      <c r="X34" s="640"/>
      <c r="Y34" s="640"/>
    </row>
    <row r="35" spans="1:25">
      <c r="A35" s="157"/>
      <c r="B35" s="159"/>
      <c r="C35" s="159"/>
      <c r="D35" s="159"/>
      <c r="E35" s="159"/>
      <c r="F35" s="159"/>
      <c r="G35" s="159"/>
      <c r="H35" s="159"/>
      <c r="I35" s="159"/>
      <c r="J35" s="159"/>
      <c r="K35" s="159"/>
      <c r="L35" s="645" t="s">
        <v>85</v>
      </c>
      <c r="M35" s="645" t="s">
        <v>83</v>
      </c>
      <c r="N35" s="647">
        <v>144.47999999999999</v>
      </c>
      <c r="O35" s="646">
        <v>42.953137032499995</v>
      </c>
      <c r="P35" s="646">
        <v>0.41290929379402763</v>
      </c>
      <c r="Q35" s="646"/>
      <c r="S35" s="640" t="s">
        <v>83</v>
      </c>
      <c r="T35" s="640" t="s">
        <v>84</v>
      </c>
      <c r="U35" s="648">
        <v>0.3371966149926709</v>
      </c>
      <c r="V35" s="648">
        <v>0.32650512121900727</v>
      </c>
      <c r="X35" s="640"/>
      <c r="Y35" s="640"/>
    </row>
    <row r="36" spans="1:25">
      <c r="A36" s="157"/>
      <c r="B36" s="159"/>
      <c r="C36" s="159"/>
      <c r="D36" s="159"/>
      <c r="E36" s="159"/>
      <c r="F36" s="159"/>
      <c r="G36" s="159"/>
      <c r="H36" s="159"/>
      <c r="I36" s="159"/>
      <c r="J36" s="159"/>
      <c r="K36" s="159"/>
      <c r="L36" s="645" t="s">
        <v>516</v>
      </c>
      <c r="M36" s="645" t="s">
        <v>83</v>
      </c>
      <c r="N36" s="647">
        <v>44.54</v>
      </c>
      <c r="O36" s="646">
        <v>11.2900540875</v>
      </c>
      <c r="P36" s="646">
        <v>0.35205726711008828</v>
      </c>
      <c r="Q36" s="646"/>
      <c r="T36" s="640" t="s">
        <v>85</v>
      </c>
      <c r="U36" s="648">
        <v>0.29926649614142126</v>
      </c>
      <c r="V36" s="648"/>
      <c r="X36" s="640"/>
      <c r="Y36" s="640"/>
    </row>
    <row r="37" spans="1:25">
      <c r="A37" s="157"/>
      <c r="B37" s="159"/>
      <c r="C37" s="159"/>
      <c r="D37" s="159"/>
      <c r="E37" s="159"/>
      <c r="F37" s="159"/>
      <c r="G37" s="159"/>
      <c r="H37" s="159"/>
      <c r="I37" s="159"/>
      <c r="J37" s="159"/>
      <c r="K37" s="159"/>
      <c r="L37" s="645" t="s">
        <v>258</v>
      </c>
      <c r="M37" s="645" t="s">
        <v>83</v>
      </c>
      <c r="N37" s="647">
        <v>20</v>
      </c>
      <c r="O37" s="646">
        <v>5.1311818025000004</v>
      </c>
      <c r="P37" s="646">
        <v>0.35633206961805558</v>
      </c>
      <c r="Q37" s="646"/>
      <c r="T37" s="640" t="s">
        <v>258</v>
      </c>
      <c r="U37" s="648">
        <v>0.29341072397392715</v>
      </c>
      <c r="V37" s="648">
        <v>0.28131279211577781</v>
      </c>
    </row>
    <row r="38" spans="1:25" ht="11.25" customHeight="1">
      <c r="A38" s="157"/>
      <c r="B38" s="159"/>
      <c r="C38" s="159"/>
      <c r="D38" s="159"/>
      <c r="E38" s="159"/>
      <c r="F38" s="159"/>
      <c r="G38" s="159"/>
      <c r="H38" s="159"/>
      <c r="I38" s="159"/>
      <c r="J38" s="159"/>
      <c r="K38" s="159"/>
      <c r="L38" s="649" t="s">
        <v>84</v>
      </c>
      <c r="M38" s="839" t="s">
        <v>83</v>
      </c>
      <c r="N38" s="647">
        <v>16</v>
      </c>
      <c r="O38" s="646">
        <v>4.6758536350000002</v>
      </c>
      <c r="P38" s="646">
        <v>0.40589007248263892</v>
      </c>
      <c r="Q38" s="649"/>
      <c r="T38" s="640" t="s">
        <v>257</v>
      </c>
      <c r="U38" s="648">
        <v>0.27060434385915666</v>
      </c>
      <c r="V38" s="648">
        <v>0.25529521163940871</v>
      </c>
    </row>
    <row r="39" spans="1:25">
      <c r="A39" s="157"/>
      <c r="B39" s="159"/>
      <c r="C39" s="159"/>
      <c r="D39" s="159"/>
      <c r="E39" s="159"/>
      <c r="F39" s="159"/>
      <c r="G39" s="159"/>
      <c r="H39" s="159"/>
      <c r="I39" s="159"/>
      <c r="J39" s="159"/>
      <c r="K39" s="159"/>
      <c r="L39" s="639" t="s">
        <v>257</v>
      </c>
      <c r="M39" s="840" t="s">
        <v>83</v>
      </c>
      <c r="N39" s="647">
        <v>20</v>
      </c>
      <c r="O39" s="646">
        <v>4.5548100274999994</v>
      </c>
      <c r="P39" s="646">
        <v>0.31630625190972222</v>
      </c>
      <c r="T39" s="640" t="s">
        <v>516</v>
      </c>
      <c r="U39" s="648">
        <v>0.26852780017541367</v>
      </c>
      <c r="V39" s="648"/>
    </row>
    <row r="40" spans="1:25">
      <c r="A40" s="157"/>
      <c r="B40" s="159"/>
      <c r="C40" s="159"/>
      <c r="D40" s="159"/>
      <c r="E40" s="159"/>
      <c r="F40" s="159"/>
      <c r="G40" s="159"/>
      <c r="H40" s="159"/>
      <c r="I40" s="159"/>
      <c r="J40" s="159"/>
      <c r="K40" s="159"/>
      <c r="L40" s="639" t="s">
        <v>259</v>
      </c>
      <c r="M40" s="840" t="s">
        <v>83</v>
      </c>
      <c r="N40" s="647">
        <v>20</v>
      </c>
      <c r="O40" s="646">
        <v>4.1389755575000002</v>
      </c>
      <c r="P40" s="646">
        <v>0.28742885815972219</v>
      </c>
      <c r="T40" s="640" t="s">
        <v>259</v>
      </c>
      <c r="U40" s="648">
        <v>0.25173126503243509</v>
      </c>
      <c r="V40" s="648">
        <v>0.24979905951534431</v>
      </c>
    </row>
    <row r="41" spans="1:25">
      <c r="A41" s="157"/>
      <c r="B41" s="159"/>
      <c r="C41" s="159"/>
      <c r="D41" s="159"/>
      <c r="E41" s="159"/>
      <c r="F41" s="159"/>
      <c r="G41" s="159"/>
      <c r="H41" s="159"/>
      <c r="I41" s="159"/>
      <c r="J41" s="159"/>
      <c r="K41" s="159"/>
      <c r="L41" s="639" t="s">
        <v>86</v>
      </c>
      <c r="M41" s="840" t="s">
        <v>83</v>
      </c>
      <c r="N41" s="647">
        <v>20</v>
      </c>
      <c r="O41" s="646">
        <v>3.9493528224999999</v>
      </c>
      <c r="P41" s="646">
        <v>0.27426061267361113</v>
      </c>
      <c r="T41" s="640" t="s">
        <v>86</v>
      </c>
      <c r="U41" s="648">
        <v>0.23309317031561877</v>
      </c>
      <c r="V41" s="648">
        <v>0.22887714161676645</v>
      </c>
    </row>
    <row r="42" spans="1:25">
      <c r="A42" s="157"/>
      <c r="B42" s="159"/>
      <c r="C42" s="159"/>
      <c r="D42" s="159"/>
      <c r="E42" s="159"/>
      <c r="F42" s="159"/>
      <c r="G42" s="159"/>
      <c r="H42" s="159"/>
      <c r="I42" s="159"/>
      <c r="J42" s="159"/>
      <c r="K42" s="159"/>
      <c r="L42" s="639" t="s">
        <v>87</v>
      </c>
      <c r="M42" s="639" t="s">
        <v>501</v>
      </c>
      <c r="N42" s="647">
        <v>12.74105</v>
      </c>
      <c r="O42" s="646">
        <v>8.245808672499999</v>
      </c>
      <c r="P42" s="646">
        <v>0.89886720836500056</v>
      </c>
      <c r="S42" s="640" t="s">
        <v>260</v>
      </c>
      <c r="T42" s="640" t="s">
        <v>88</v>
      </c>
      <c r="U42" s="648">
        <v>0.81445379095182058</v>
      </c>
      <c r="V42" s="648">
        <v>0.77999974521037685</v>
      </c>
    </row>
    <row r="43" spans="1:25" ht="26.25" customHeight="1">
      <c r="A43" s="928" t="str">
        <f>"Gráfico N° 8: Producción de energía eléctrica (GWh) y factor de planta de las centrales con recursos energético renovables por tipo de generación en "&amp;'1. Resumen'!Q4&amp;" "&amp;'1. Resumen'!Q5&amp;"."</f>
        <v>Gráfico N° 8: Producción de energía eléctrica (GWh) y factor de planta de las centrales con recursos energético renovables por tipo de generación en noviembre 2018.</v>
      </c>
      <c r="B43" s="928"/>
      <c r="C43" s="928"/>
      <c r="D43" s="928"/>
      <c r="E43" s="928"/>
      <c r="F43" s="928"/>
      <c r="G43" s="928"/>
      <c r="H43" s="928"/>
      <c r="I43" s="928"/>
      <c r="J43" s="928"/>
      <c r="K43" s="928"/>
      <c r="L43" s="639" t="s">
        <v>88</v>
      </c>
      <c r="M43" s="639" t="s">
        <v>501</v>
      </c>
      <c r="N43" s="647">
        <v>4.2625000000000002</v>
      </c>
      <c r="O43" s="646">
        <v>2.2351659774999999</v>
      </c>
      <c r="P43" s="646">
        <v>0.72830432632779396</v>
      </c>
      <c r="T43" s="640" t="s">
        <v>87</v>
      </c>
      <c r="U43" s="648">
        <v>0.811862816733528</v>
      </c>
      <c r="V43" s="648">
        <v>0.74945605556716943</v>
      </c>
    </row>
    <row r="44" spans="1:25">
      <c r="A44" s="157"/>
      <c r="B44" s="159"/>
      <c r="C44" s="159"/>
      <c r="D44" s="159"/>
      <c r="E44" s="159"/>
      <c r="F44" s="159"/>
      <c r="G44" s="159"/>
      <c r="H44" s="159"/>
      <c r="I44" s="159"/>
      <c r="J44" s="159"/>
      <c r="K44" s="159"/>
      <c r="L44" s="639" t="s">
        <v>89</v>
      </c>
      <c r="M44" s="639" t="s">
        <v>501</v>
      </c>
      <c r="N44" s="647">
        <v>2.9537</v>
      </c>
      <c r="O44" s="646">
        <v>1.94855924</v>
      </c>
      <c r="P44" s="646">
        <v>0.91625157523708489</v>
      </c>
      <c r="T44" s="640" t="s">
        <v>89</v>
      </c>
      <c r="U44" s="648">
        <v>0.51540699325525396</v>
      </c>
      <c r="V44" s="648">
        <v>0.46533669144762507</v>
      </c>
    </row>
    <row r="45" spans="1:25" ht="12">
      <c r="A45" s="157"/>
      <c r="B45" s="159"/>
      <c r="C45" s="932" t="str">
        <f>"Factor de planta de las centrales RER  Acumulado al "&amp;'1. Resumen'!Q7&amp;" de "&amp;'1. Resumen'!Q4</f>
        <v>Factor de planta de las centrales RER  Acumulado al 30 de noviembre</v>
      </c>
      <c r="D45" s="932"/>
      <c r="E45" s="932"/>
      <c r="F45" s="932"/>
      <c r="G45" s="932"/>
      <c r="H45" s="932"/>
      <c r="I45" s="932"/>
      <c r="J45" s="159"/>
      <c r="K45" s="159"/>
      <c r="L45" s="639" t="s">
        <v>585</v>
      </c>
      <c r="M45" s="639" t="s">
        <v>501</v>
      </c>
      <c r="N45" s="639">
        <v>2.4</v>
      </c>
      <c r="O45" s="639">
        <v>1.4927388349999999</v>
      </c>
      <c r="P45" s="639">
        <v>0.86385349247685195</v>
      </c>
      <c r="T45" s="640" t="s">
        <v>585</v>
      </c>
      <c r="U45" s="648">
        <v>0.25213966156229206</v>
      </c>
    </row>
    <row r="46" spans="1:25">
      <c r="A46" s="157"/>
      <c r="B46" s="159"/>
      <c r="C46" s="159"/>
      <c r="D46" s="159"/>
      <c r="E46" s="159"/>
      <c r="F46" s="159"/>
      <c r="G46" s="159"/>
      <c r="H46" s="159"/>
      <c r="I46" s="159"/>
      <c r="J46" s="159"/>
      <c r="K46" s="159"/>
    </row>
    <row r="47" spans="1:25">
      <c r="A47" s="157"/>
      <c r="B47" s="159"/>
      <c r="C47" s="159"/>
      <c r="D47" s="159"/>
      <c r="E47" s="159"/>
      <c r="F47" s="159"/>
      <c r="G47" s="159"/>
      <c r="H47" s="159"/>
      <c r="I47" s="159"/>
      <c r="J47" s="159"/>
      <c r="K47" s="159"/>
    </row>
    <row r="48" spans="1:25">
      <c r="A48" s="157"/>
      <c r="B48" s="159"/>
      <c r="C48" s="159"/>
      <c r="D48" s="159"/>
      <c r="E48" s="159"/>
      <c r="F48" s="159"/>
      <c r="G48" s="159"/>
      <c r="H48" s="159"/>
      <c r="I48" s="159"/>
      <c r="J48" s="159"/>
      <c r="K48" s="159"/>
    </row>
    <row r="49" spans="1:11">
      <c r="A49" s="157"/>
      <c r="B49" s="159"/>
      <c r="C49" s="159"/>
      <c r="D49" s="159"/>
      <c r="E49" s="159"/>
      <c r="F49" s="159"/>
      <c r="G49" s="159"/>
      <c r="H49" s="159"/>
      <c r="I49" s="159"/>
      <c r="J49" s="159"/>
      <c r="K49" s="159"/>
    </row>
    <row r="50" spans="1:11">
      <c r="A50" s="157"/>
      <c r="B50" s="159"/>
      <c r="C50" s="159"/>
      <c r="D50" s="159"/>
      <c r="E50" s="159"/>
      <c r="F50" s="159"/>
      <c r="G50" s="159"/>
      <c r="H50" s="159"/>
      <c r="I50" s="159"/>
      <c r="J50" s="159"/>
      <c r="K50" s="159"/>
    </row>
    <row r="51" spans="1:1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B53" s="159"/>
      <c r="C53" s="159"/>
      <c r="D53" s="159"/>
      <c r="E53" s="159"/>
      <c r="F53" s="159"/>
      <c r="G53" s="159"/>
      <c r="H53" s="159"/>
      <c r="I53" s="159"/>
      <c r="J53" s="159"/>
      <c r="K53" s="159"/>
    </row>
    <row r="64" spans="1:11">
      <c r="A64" s="308" t="str">
        <f>"Gráfico N° 9: factor de planta de las centrales con recursos energético renovables en el SEIN en "&amp;'1. Resumen'!Q4&amp;"."</f>
        <v>Gráfico N° 9: factor de planta de las centrales con recursos energético renovables en el SEIN en noviembre.</v>
      </c>
    </row>
  </sheetData>
  <mergeCells count="3">
    <mergeCell ref="A43:K43"/>
    <mergeCell ref="A2:K2"/>
    <mergeCell ref="C45:I45"/>
  </mergeCells>
  <pageMargins left="0.7" right="0.59782608695652173" top="0.86956521739130432" bottom="0.61458333333333337" header="0.3" footer="0.3"/>
  <pageSetup orientation="portrait" r:id="rId1"/>
  <headerFooter>
    <oddHeader>&amp;R&amp;7Informe de la Operación Mensual - Noviembre 2018
INFSGI-MES-11-2018
10/12/2018
Versión: 01</oddHeader>
    <oddFooter>&amp;L&amp;7COES, 2018&amp;C6&amp;R&amp;7Dirección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EBCF9-2029-4238-BBFC-D23F9CC4BAF5}">
  <sheetPr>
    <tabColor theme="4"/>
  </sheetPr>
  <dimension ref="A1:N72"/>
  <sheetViews>
    <sheetView showGridLines="0" view="pageBreakPreview" zoomScale="145" zoomScaleNormal="100" zoomScaleSheetLayoutView="145" zoomScalePageLayoutView="145" workbookViewId="0">
      <selection activeCell="M10" sqref="M10"/>
    </sheetView>
  </sheetViews>
  <sheetFormatPr defaultColWidth="9.33203125" defaultRowHeight="11.25"/>
  <cols>
    <col min="1" max="1" width="30.1640625" style="3" customWidth="1"/>
    <col min="2" max="3" width="9.5" style="3" bestFit="1" customWidth="1"/>
    <col min="4" max="4" width="10.1640625" style="3" bestFit="1" customWidth="1"/>
    <col min="5" max="9" width="9.33203125" style="3"/>
    <col min="10" max="10" width="9.33203125" style="3" customWidth="1"/>
    <col min="11" max="11" width="22.83203125" style="3" customWidth="1"/>
    <col min="12" max="12" width="19.1640625" style="3" customWidth="1"/>
    <col min="13" max="14" width="9.5" style="3" bestFit="1" customWidth="1"/>
    <col min="15" max="16384" width="9.33203125" style="3"/>
  </cols>
  <sheetData>
    <row r="1" spans="1:14" ht="11.25" customHeight="1"/>
    <row r="2" spans="1:14" ht="11.25" customHeight="1">
      <c r="A2" s="929" t="s">
        <v>262</v>
      </c>
      <c r="B2" s="929"/>
      <c r="C2" s="929"/>
      <c r="D2" s="929"/>
      <c r="E2" s="929"/>
      <c r="F2" s="929"/>
      <c r="G2" s="929"/>
      <c r="H2" s="929"/>
      <c r="I2" s="929"/>
      <c r="J2" s="84"/>
    </row>
    <row r="3" spans="1:14" ht="6" customHeight="1">
      <c r="A3" s="84"/>
      <c r="B3" s="84"/>
      <c r="C3" s="84"/>
      <c r="D3" s="84"/>
      <c r="E3" s="84"/>
      <c r="F3" s="84"/>
      <c r="G3" s="84"/>
      <c r="H3" s="84"/>
      <c r="I3" s="84"/>
      <c r="J3" s="84"/>
      <c r="K3" s="493"/>
      <c r="L3" s="493"/>
    </row>
    <row r="4" spans="1:14" ht="11.25" customHeight="1">
      <c r="A4" s="935" t="s">
        <v>274</v>
      </c>
      <c r="B4" s="936" t="str">
        <f>+'1. Resumen'!Q4</f>
        <v>noviembre</v>
      </c>
      <c r="C4" s="937"/>
      <c r="D4" s="937"/>
      <c r="E4" s="159"/>
      <c r="F4" s="159"/>
      <c r="G4" s="938" t="s">
        <v>275</v>
      </c>
      <c r="H4" s="938"/>
      <c r="I4" s="938"/>
      <c r="J4" s="159"/>
      <c r="K4" s="160"/>
      <c r="L4" s="494"/>
      <c r="M4" s="495">
        <v>2018</v>
      </c>
      <c r="N4" s="495">
        <v>2017</v>
      </c>
    </row>
    <row r="5" spans="1:14" ht="11.25" customHeight="1">
      <c r="A5" s="935"/>
      <c r="B5" s="763">
        <f>+'1. Resumen'!Q5</f>
        <v>2018</v>
      </c>
      <c r="C5" s="764">
        <f>+B5-1</f>
        <v>2017</v>
      </c>
      <c r="D5" s="764" t="s">
        <v>35</v>
      </c>
      <c r="E5" s="159"/>
      <c r="F5" s="159"/>
      <c r="G5" s="159"/>
      <c r="H5" s="159"/>
      <c r="I5" s="159"/>
      <c r="J5" s="159"/>
      <c r="K5" s="496"/>
      <c r="L5" s="501" t="s">
        <v>127</v>
      </c>
      <c r="M5" s="498"/>
      <c r="N5" s="498">
        <v>0</v>
      </c>
    </row>
    <row r="6" spans="1:14" ht="10.5" customHeight="1">
      <c r="A6" s="577" t="s">
        <v>93</v>
      </c>
      <c r="B6" s="618">
        <v>603.30652008499999</v>
      </c>
      <c r="C6" s="619">
        <v>604.59236984500001</v>
      </c>
      <c r="D6" s="578">
        <f>IF(C6=0,"",B6/C6-1)</f>
        <v>-2.1268044787426943E-3</v>
      </c>
      <c r="E6" s="159"/>
      <c r="F6" s="159"/>
      <c r="G6" s="159"/>
      <c r="H6" s="159"/>
      <c r="I6" s="159"/>
      <c r="J6" s="159"/>
      <c r="K6" s="499"/>
      <c r="L6" s="501" t="s">
        <v>559</v>
      </c>
      <c r="M6" s="498"/>
      <c r="N6" s="498">
        <v>0.83039432499999988</v>
      </c>
    </row>
    <row r="7" spans="1:14" ht="10.5" customHeight="1">
      <c r="A7" s="579" t="s">
        <v>91</v>
      </c>
      <c r="B7" s="620">
        <v>600.75359468000011</v>
      </c>
      <c r="C7" s="620">
        <v>682.25845891749998</v>
      </c>
      <c r="D7" s="580">
        <f t="shared" ref="D7:D59" si="0">IF(C7=0,"",B7/C7-1)</f>
        <v>-0.11946332533101744</v>
      </c>
      <c r="E7" s="609"/>
      <c r="F7" s="159"/>
      <c r="G7" s="159"/>
      <c r="H7" s="159"/>
      <c r="I7" s="159"/>
      <c r="J7" s="159"/>
      <c r="K7" s="160"/>
      <c r="L7" s="498" t="s">
        <v>126</v>
      </c>
      <c r="M7" s="498">
        <v>0</v>
      </c>
      <c r="N7" s="498">
        <v>0</v>
      </c>
    </row>
    <row r="8" spans="1:14" ht="10.5" customHeight="1">
      <c r="A8" s="577" t="s">
        <v>92</v>
      </c>
      <c r="B8" s="619">
        <v>476.54837664750011</v>
      </c>
      <c r="C8" s="619">
        <v>662.23489062500005</v>
      </c>
      <c r="D8" s="578">
        <f t="shared" si="0"/>
        <v>-0.2803937343172207</v>
      </c>
      <c r="E8" s="159"/>
      <c r="F8" s="159"/>
      <c r="G8" s="159"/>
      <c r="H8" s="159"/>
      <c r="I8" s="159"/>
      <c r="J8" s="159"/>
      <c r="K8" s="160"/>
      <c r="L8" s="501" t="s">
        <v>109</v>
      </c>
      <c r="M8" s="498">
        <v>0</v>
      </c>
      <c r="N8" s="498">
        <v>21.817904030000001</v>
      </c>
    </row>
    <row r="9" spans="1:14" ht="10.5" customHeight="1">
      <c r="A9" s="579" t="s">
        <v>267</v>
      </c>
      <c r="B9" s="620">
        <v>385.97408875500003</v>
      </c>
      <c r="C9" s="620">
        <v>322.53144653499999</v>
      </c>
      <c r="D9" s="580">
        <f t="shared" si="0"/>
        <v>0.19670219106252462</v>
      </c>
      <c r="E9" s="159"/>
      <c r="F9" s="159"/>
      <c r="G9" s="159"/>
      <c r="H9" s="159"/>
      <c r="I9" s="159"/>
      <c r="J9" s="159"/>
      <c r="K9" s="160"/>
      <c r="L9" s="501" t="s">
        <v>271</v>
      </c>
      <c r="M9" s="498">
        <v>2.1705600000000002E-3</v>
      </c>
      <c r="N9" s="498">
        <v>0</v>
      </c>
    </row>
    <row r="10" spans="1:14" ht="10.5" customHeight="1">
      <c r="A10" s="577" t="s">
        <v>542</v>
      </c>
      <c r="B10" s="619">
        <v>304.50290749999999</v>
      </c>
      <c r="C10" s="619">
        <v>311.86898853000002</v>
      </c>
      <c r="D10" s="578">
        <f t="shared" si="0"/>
        <v>-2.3619151954544115E-2</v>
      </c>
      <c r="E10" s="159"/>
      <c r="F10" s="159"/>
      <c r="G10" s="159"/>
      <c r="H10" s="159"/>
      <c r="I10" s="159"/>
      <c r="J10" s="159"/>
      <c r="K10" s="496"/>
      <c r="L10" s="498" t="s">
        <v>123</v>
      </c>
      <c r="M10" s="498">
        <v>0.19796261749999999</v>
      </c>
      <c r="N10" s="498">
        <v>0.31214094250000002</v>
      </c>
    </row>
    <row r="11" spans="1:14" ht="10.5" customHeight="1">
      <c r="A11" s="579" t="s">
        <v>264</v>
      </c>
      <c r="B11" s="620">
        <v>268.0324656775</v>
      </c>
      <c r="C11" s="620">
        <v>161.67399068500001</v>
      </c>
      <c r="D11" s="580">
        <f t="shared" si="0"/>
        <v>0.65785767111869675</v>
      </c>
      <c r="E11" s="159"/>
      <c r="F11" s="159"/>
      <c r="G11" s="159"/>
      <c r="H11" s="159"/>
      <c r="I11" s="159"/>
      <c r="J11" s="159"/>
      <c r="K11" s="499"/>
      <c r="L11" s="498" t="s">
        <v>580</v>
      </c>
      <c r="M11" s="498">
        <v>0.20694224999999999</v>
      </c>
      <c r="N11" s="498"/>
    </row>
    <row r="12" spans="1:14" ht="10.5" customHeight="1">
      <c r="A12" s="577" t="s">
        <v>269</v>
      </c>
      <c r="B12" s="619">
        <v>227.63396829250004</v>
      </c>
      <c r="C12" s="619">
        <v>137.11259576499998</v>
      </c>
      <c r="D12" s="578">
        <f t="shared" si="0"/>
        <v>0.66019735110730782</v>
      </c>
      <c r="E12" s="159"/>
      <c r="F12" s="159"/>
      <c r="G12" s="159"/>
      <c r="H12" s="159"/>
      <c r="I12" s="159"/>
      <c r="J12" s="159"/>
      <c r="K12" s="499"/>
      <c r="L12" s="498" t="s">
        <v>272</v>
      </c>
      <c r="M12" s="498">
        <v>0.402945</v>
      </c>
      <c r="N12" s="498">
        <v>0.34136763000000003</v>
      </c>
    </row>
    <row r="13" spans="1:14" ht="10.5" customHeight="1">
      <c r="A13" s="579" t="s">
        <v>104</v>
      </c>
      <c r="B13" s="620">
        <v>206.55980959000004</v>
      </c>
      <c r="C13" s="620">
        <v>105.75265860500001</v>
      </c>
      <c r="D13" s="581">
        <f t="shared" si="0"/>
        <v>0.95323514618699012</v>
      </c>
      <c r="E13" s="159"/>
      <c r="F13" s="159"/>
      <c r="G13" s="159"/>
      <c r="H13" s="159"/>
      <c r="I13" s="159"/>
      <c r="J13" s="159"/>
      <c r="K13" s="499"/>
      <c r="L13" s="501" t="s">
        <v>263</v>
      </c>
      <c r="M13" s="498">
        <v>0.40679057499999999</v>
      </c>
      <c r="N13" s="498">
        <v>0</v>
      </c>
    </row>
    <row r="14" spans="1:14" ht="10.5" customHeight="1">
      <c r="A14" s="577" t="s">
        <v>94</v>
      </c>
      <c r="B14" s="619">
        <v>191.56622561000003</v>
      </c>
      <c r="C14" s="619">
        <v>169.34980641999999</v>
      </c>
      <c r="D14" s="578">
        <f t="shared" si="0"/>
        <v>0.13118656383286131</v>
      </c>
      <c r="E14" s="159"/>
      <c r="F14" s="159"/>
      <c r="G14" s="159"/>
      <c r="H14" s="159"/>
      <c r="I14" s="159"/>
      <c r="J14" s="159"/>
      <c r="K14" s="499"/>
      <c r="L14" s="501" t="s">
        <v>122</v>
      </c>
      <c r="M14" s="498">
        <v>0.41655782499999999</v>
      </c>
      <c r="N14" s="498">
        <v>4.42577875E-2</v>
      </c>
    </row>
    <row r="15" spans="1:14" ht="10.5" customHeight="1">
      <c r="A15" s="579" t="s">
        <v>97</v>
      </c>
      <c r="B15" s="620">
        <v>115.2776868425</v>
      </c>
      <c r="C15" s="620">
        <v>83.79438032249999</v>
      </c>
      <c r="D15" s="580">
        <f t="shared" si="0"/>
        <v>0.37572097793229098</v>
      </c>
      <c r="E15" s="159"/>
      <c r="F15" s="159"/>
      <c r="G15" s="159"/>
      <c r="H15" s="159"/>
      <c r="I15" s="159"/>
      <c r="J15" s="159"/>
      <c r="K15" s="499"/>
      <c r="L15" s="504" t="s">
        <v>121</v>
      </c>
      <c r="M15" s="498">
        <v>1.14447375</v>
      </c>
      <c r="N15" s="498">
        <v>1.45810175</v>
      </c>
    </row>
    <row r="16" spans="1:14" ht="10.5" customHeight="1">
      <c r="A16" s="577" t="s">
        <v>96</v>
      </c>
      <c r="B16" s="619">
        <v>113.68859696249999</v>
      </c>
      <c r="C16" s="619">
        <v>101.52420930000001</v>
      </c>
      <c r="D16" s="578">
        <f t="shared" si="0"/>
        <v>0.11981760553834686</v>
      </c>
      <c r="E16" s="159"/>
      <c r="F16" s="159"/>
      <c r="G16" s="159"/>
      <c r="H16" s="159"/>
      <c r="I16" s="159"/>
      <c r="J16" s="159" t="s">
        <v>8</v>
      </c>
      <c r="K16" s="499"/>
      <c r="L16" s="498" t="s">
        <v>117</v>
      </c>
      <c r="M16" s="498">
        <v>1.3431930950000002</v>
      </c>
      <c r="N16" s="498">
        <v>3.4387270700000001</v>
      </c>
    </row>
    <row r="17" spans="1:14" ht="10.5" customHeight="1">
      <c r="A17" s="579" t="s">
        <v>102</v>
      </c>
      <c r="B17" s="620">
        <v>94.103832307499999</v>
      </c>
      <c r="C17" s="620">
        <v>20.888932790000002</v>
      </c>
      <c r="D17" s="580">
        <f t="shared" si="0"/>
        <v>3.5049612277248361</v>
      </c>
      <c r="E17" s="159"/>
      <c r="F17" s="159"/>
      <c r="G17" s="159"/>
      <c r="H17" s="159"/>
      <c r="I17" s="159"/>
      <c r="J17" s="159"/>
      <c r="K17" s="499"/>
      <c r="L17" s="498" t="s">
        <v>120</v>
      </c>
      <c r="M17" s="498">
        <v>1.9624999999999999</v>
      </c>
      <c r="N17" s="498">
        <v>1.8202</v>
      </c>
    </row>
    <row r="18" spans="1:14" ht="10.5" customHeight="1">
      <c r="A18" s="577" t="s">
        <v>95</v>
      </c>
      <c r="B18" s="619">
        <v>82.960243127500007</v>
      </c>
      <c r="C18" s="619">
        <v>122.86431303999998</v>
      </c>
      <c r="D18" s="578">
        <f t="shared" si="0"/>
        <v>-0.32478161416577256</v>
      </c>
      <c r="E18" s="159"/>
      <c r="F18" s="159"/>
      <c r="G18" s="159"/>
      <c r="H18" s="159"/>
      <c r="I18" s="159"/>
      <c r="J18" s="159"/>
      <c r="K18" s="503"/>
      <c r="L18" s="498" t="s">
        <v>118</v>
      </c>
      <c r="M18" s="498">
        <v>2.0346500000000001</v>
      </c>
      <c r="N18" s="498">
        <v>3.2266399999999997</v>
      </c>
    </row>
    <row r="19" spans="1:14" ht="10.5" customHeight="1">
      <c r="A19" s="579" t="s">
        <v>99</v>
      </c>
      <c r="B19" s="620">
        <v>79.489454085000006</v>
      </c>
      <c r="C19" s="620">
        <v>62.374057815</v>
      </c>
      <c r="D19" s="580">
        <f t="shared" si="0"/>
        <v>0.27439927542895903</v>
      </c>
      <c r="E19" s="159"/>
      <c r="F19" s="159"/>
      <c r="G19" s="159"/>
      <c r="H19" s="159"/>
      <c r="I19" s="159"/>
      <c r="J19" s="159"/>
      <c r="K19" s="499"/>
      <c r="L19" s="500" t="s">
        <v>119</v>
      </c>
      <c r="M19" s="498">
        <v>2.3239064300000001</v>
      </c>
      <c r="N19" s="498">
        <v>1.9004045074999998</v>
      </c>
    </row>
    <row r="20" spans="1:14" ht="10.5" customHeight="1">
      <c r="A20" s="577" t="s">
        <v>558</v>
      </c>
      <c r="B20" s="619">
        <v>60.269699255000006</v>
      </c>
      <c r="C20" s="619">
        <v>53.631724810000001</v>
      </c>
      <c r="D20" s="578">
        <f t="shared" si="0"/>
        <v>0.12376954999146905</v>
      </c>
      <c r="E20" s="159"/>
      <c r="F20" s="159"/>
      <c r="G20" s="159"/>
      <c r="H20" s="159"/>
      <c r="I20" s="159"/>
      <c r="J20" s="159"/>
      <c r="K20" s="499"/>
      <c r="L20" s="498" t="s">
        <v>116</v>
      </c>
      <c r="M20" s="498">
        <v>3.9493528224999999</v>
      </c>
      <c r="N20" s="498">
        <v>3.6724992175000004</v>
      </c>
    </row>
    <row r="21" spans="1:14" ht="10.5" customHeight="1">
      <c r="A21" s="579" t="s">
        <v>100</v>
      </c>
      <c r="B21" s="620">
        <v>58.713184165000001</v>
      </c>
      <c r="C21" s="620">
        <v>64.106231332500002</v>
      </c>
      <c r="D21" s="580">
        <f t="shared" si="0"/>
        <v>-8.4126723025221395E-2</v>
      </c>
      <c r="E21" s="159"/>
      <c r="F21" s="159"/>
      <c r="G21" s="159"/>
      <c r="H21" s="159"/>
      <c r="I21" s="159"/>
      <c r="J21" s="159"/>
      <c r="K21" s="499"/>
      <c r="L21" s="500" t="s">
        <v>115</v>
      </c>
      <c r="M21" s="498">
        <v>4.1389755575000002</v>
      </c>
      <c r="N21" s="498">
        <v>3.9853653075000004</v>
      </c>
    </row>
    <row r="22" spans="1:14" ht="10.5" customHeight="1">
      <c r="A22" s="577" t="s">
        <v>98</v>
      </c>
      <c r="B22" s="619">
        <v>58.158709557500003</v>
      </c>
      <c r="C22" s="619">
        <v>63.465212964999999</v>
      </c>
      <c r="D22" s="578">
        <f t="shared" si="0"/>
        <v>-8.3612788165170815E-2</v>
      </c>
      <c r="E22" s="159"/>
      <c r="F22" s="159"/>
      <c r="G22" s="159"/>
      <c r="H22" s="159"/>
      <c r="I22" s="159"/>
      <c r="J22" s="159"/>
      <c r="K22" s="503"/>
      <c r="L22" s="498" t="s">
        <v>113</v>
      </c>
      <c r="M22" s="498">
        <v>4.5548100274999994</v>
      </c>
      <c r="N22" s="498">
        <v>4.2292108275000002</v>
      </c>
    </row>
    <row r="23" spans="1:14" ht="10.5" customHeight="1">
      <c r="A23" s="579" t="s">
        <v>101</v>
      </c>
      <c r="B23" s="620">
        <v>39.186246492500004</v>
      </c>
      <c r="C23" s="620">
        <v>32.512733062499997</v>
      </c>
      <c r="D23" s="580">
        <f t="shared" si="0"/>
        <v>0.20525845726876768</v>
      </c>
      <c r="E23" s="159"/>
      <c r="F23" s="159"/>
      <c r="G23" s="159"/>
      <c r="H23" s="159"/>
      <c r="I23" s="159"/>
      <c r="J23" s="159"/>
      <c r="K23" s="499"/>
      <c r="L23" s="501" t="s">
        <v>114</v>
      </c>
      <c r="M23" s="498">
        <v>4.6758536350000002</v>
      </c>
      <c r="N23" s="498">
        <v>4.6551116449999999</v>
      </c>
    </row>
    <row r="24" spans="1:14" ht="10.5" customHeight="1">
      <c r="A24" s="577" t="s">
        <v>103</v>
      </c>
      <c r="B24" s="619">
        <v>37.779456655000004</v>
      </c>
      <c r="C24" s="619">
        <v>41.239688962499997</v>
      </c>
      <c r="D24" s="578">
        <f t="shared" si="0"/>
        <v>-8.3905392949167101E-2</v>
      </c>
      <c r="E24" s="159"/>
      <c r="F24" s="159"/>
      <c r="G24" s="159"/>
      <c r="H24" s="159"/>
      <c r="I24" s="159"/>
      <c r="J24" s="159"/>
      <c r="K24" s="499"/>
      <c r="L24" s="501" t="s">
        <v>639</v>
      </c>
      <c r="M24" s="498">
        <v>5.1238233375000002</v>
      </c>
      <c r="N24" s="498"/>
    </row>
    <row r="25" spans="1:14" ht="10.5" customHeight="1">
      <c r="A25" s="579" t="s">
        <v>265</v>
      </c>
      <c r="B25" s="620">
        <v>30.100182247500001</v>
      </c>
      <c r="C25" s="620">
        <v>51.495684984999997</v>
      </c>
      <c r="D25" s="580">
        <f t="shared" si="0"/>
        <v>-0.41548146691770815</v>
      </c>
      <c r="E25" s="159"/>
      <c r="F25" s="159"/>
      <c r="G25" s="159"/>
      <c r="H25" s="159"/>
      <c r="I25" s="159"/>
      <c r="J25" s="159"/>
      <c r="K25" s="499"/>
      <c r="L25" s="501" t="s">
        <v>111</v>
      </c>
      <c r="M25" s="498">
        <v>5.1311818025000004</v>
      </c>
      <c r="N25" s="498">
        <v>5.1049300725000002</v>
      </c>
    </row>
    <row r="26" spans="1:14" ht="10.5" customHeight="1">
      <c r="A26" s="577" t="s">
        <v>112</v>
      </c>
      <c r="B26" s="619">
        <v>26.792678267499998</v>
      </c>
      <c r="C26" s="619">
        <v>4.6040950699999996</v>
      </c>
      <c r="D26" s="578">
        <f t="shared" si="0"/>
        <v>4.8193147318089586</v>
      </c>
      <c r="E26" s="159"/>
      <c r="F26" s="159"/>
      <c r="G26" s="159"/>
      <c r="H26" s="159"/>
      <c r="I26" s="159"/>
      <c r="J26" s="159"/>
      <c r="K26" s="499"/>
      <c r="L26" s="498" t="s">
        <v>560</v>
      </c>
      <c r="M26" s="498">
        <v>5.6764640525000001</v>
      </c>
      <c r="N26" s="498">
        <v>2.7900478499999997</v>
      </c>
    </row>
    <row r="27" spans="1:14" ht="10.5" customHeight="1">
      <c r="A27" s="579" t="s">
        <v>266</v>
      </c>
      <c r="B27" s="620">
        <v>25.303274264999999</v>
      </c>
      <c r="C27" s="620">
        <v>18.654829669999998</v>
      </c>
      <c r="D27" s="580">
        <f t="shared" si="0"/>
        <v>0.35639267217174231</v>
      </c>
      <c r="E27" s="159"/>
      <c r="F27" s="159"/>
      <c r="G27" s="159"/>
      <c r="H27" s="159"/>
      <c r="I27" s="159"/>
      <c r="J27" s="159"/>
      <c r="K27" s="499"/>
      <c r="L27" s="501" t="s">
        <v>124</v>
      </c>
      <c r="M27" s="498">
        <v>6.2619120824999994</v>
      </c>
      <c r="N27" s="498">
        <v>3.4183451100000002</v>
      </c>
    </row>
    <row r="28" spans="1:14" ht="10.5" customHeight="1">
      <c r="A28" s="582" t="s">
        <v>105</v>
      </c>
      <c r="B28" s="619">
        <v>21.989311247499998</v>
      </c>
      <c r="C28" s="619">
        <v>24.264227140000003</v>
      </c>
      <c r="D28" s="578">
        <f t="shared" si="0"/>
        <v>-9.3755959313031934E-2</v>
      </c>
      <c r="E28" s="159"/>
      <c r="F28" s="159"/>
      <c r="G28" s="159"/>
      <c r="H28" s="159"/>
      <c r="I28" s="159"/>
      <c r="J28" s="159"/>
      <c r="K28" s="499"/>
      <c r="L28" s="501" t="s">
        <v>107</v>
      </c>
      <c r="M28" s="498">
        <v>8.1838979999999992</v>
      </c>
      <c r="N28" s="498">
        <v>12.844811</v>
      </c>
    </row>
    <row r="29" spans="1:14" ht="10.5" customHeight="1">
      <c r="A29" s="583" t="s">
        <v>273</v>
      </c>
      <c r="B29" s="620">
        <v>15.787168660000001</v>
      </c>
      <c r="C29" s="620">
        <v>8.4411252350000012</v>
      </c>
      <c r="D29" s="580">
        <f t="shared" si="0"/>
        <v>0.87026826643213506</v>
      </c>
      <c r="E29" s="159"/>
      <c r="F29" s="159"/>
      <c r="G29" s="159"/>
      <c r="H29" s="159"/>
      <c r="I29" s="159"/>
      <c r="J29" s="159"/>
      <c r="K29" s="499"/>
      <c r="L29" s="501" t="s">
        <v>110</v>
      </c>
      <c r="M29" s="498">
        <v>8.245808672499999</v>
      </c>
      <c r="N29" s="498">
        <v>7.7069482774999996</v>
      </c>
    </row>
    <row r="30" spans="1:14" ht="10.5" customHeight="1">
      <c r="A30" s="584" t="s">
        <v>500</v>
      </c>
      <c r="B30" s="619">
        <v>14.281428295</v>
      </c>
      <c r="C30" s="619"/>
      <c r="D30" s="578" t="str">
        <f t="shared" si="0"/>
        <v/>
      </c>
      <c r="E30" s="159"/>
      <c r="F30" s="159"/>
      <c r="G30" s="159"/>
      <c r="H30" s="159"/>
      <c r="I30" s="159"/>
      <c r="J30" s="159"/>
      <c r="K30" s="499"/>
      <c r="L30" s="498" t="s">
        <v>270</v>
      </c>
      <c r="M30" s="498">
        <v>11.1190966575</v>
      </c>
      <c r="N30" s="498">
        <v>13.6973789425</v>
      </c>
    </row>
    <row r="31" spans="1:14" ht="10.5" customHeight="1">
      <c r="A31" s="583" t="s">
        <v>557</v>
      </c>
      <c r="B31" s="620">
        <v>13.454654315000001</v>
      </c>
      <c r="C31" s="620">
        <v>4.7290462800000004</v>
      </c>
      <c r="D31" s="580">
        <f t="shared" si="0"/>
        <v>1.8451094614789856</v>
      </c>
      <c r="E31" s="159"/>
      <c r="F31" s="159"/>
      <c r="G31" s="159"/>
      <c r="H31" s="159"/>
      <c r="I31" s="159"/>
      <c r="J31" s="159"/>
      <c r="K31" s="499"/>
      <c r="L31" s="498" t="s">
        <v>108</v>
      </c>
      <c r="M31" s="498">
        <v>11.865666342500001</v>
      </c>
      <c r="N31" s="498">
        <v>4.8243483974999997</v>
      </c>
    </row>
    <row r="32" spans="1:14" ht="10.5" customHeight="1">
      <c r="A32" s="584" t="s">
        <v>268</v>
      </c>
      <c r="B32" s="619">
        <v>12.758586170000001</v>
      </c>
      <c r="C32" s="619">
        <v>10.838268490000001</v>
      </c>
      <c r="D32" s="578">
        <f t="shared" si="0"/>
        <v>0.17717937895446978</v>
      </c>
      <c r="E32" s="159"/>
      <c r="F32" s="159"/>
      <c r="G32" s="159"/>
      <c r="H32" s="159"/>
      <c r="I32" s="159"/>
      <c r="J32" s="159"/>
      <c r="K32" s="499"/>
      <c r="L32" s="498" t="s">
        <v>125</v>
      </c>
      <c r="M32" s="498">
        <v>12.408691117500002</v>
      </c>
      <c r="N32" s="498">
        <v>3.6897830274999999</v>
      </c>
    </row>
    <row r="33" spans="1:14" ht="10.5" customHeight="1">
      <c r="A33" s="583" t="s">
        <v>106</v>
      </c>
      <c r="B33" s="620">
        <v>12.660258132499999</v>
      </c>
      <c r="C33" s="620">
        <v>20.284923742499998</v>
      </c>
      <c r="D33" s="580">
        <f t="shared" si="0"/>
        <v>-0.37587844582452956</v>
      </c>
      <c r="E33" s="159"/>
      <c r="F33" s="159"/>
      <c r="G33" s="159"/>
      <c r="H33" s="159"/>
      <c r="I33" s="159"/>
      <c r="J33" s="159"/>
      <c r="K33" s="499"/>
      <c r="L33" s="501" t="s">
        <v>106</v>
      </c>
      <c r="M33" s="498">
        <v>12.660258132499999</v>
      </c>
      <c r="N33" s="498">
        <v>20.284923742499998</v>
      </c>
    </row>
    <row r="34" spans="1:14" ht="10.5" customHeight="1">
      <c r="A34" s="584" t="s">
        <v>125</v>
      </c>
      <c r="B34" s="619">
        <v>12.408691117500002</v>
      </c>
      <c r="C34" s="619">
        <v>3.6897830274999999</v>
      </c>
      <c r="D34" s="578">
        <f>IF(C34=0,"",B34/C34-1)</f>
        <v>2.3629866648032878</v>
      </c>
      <c r="E34" s="159"/>
      <c r="F34" s="159"/>
      <c r="G34" s="159"/>
      <c r="H34" s="159"/>
      <c r="I34" s="159"/>
      <c r="J34" s="159"/>
      <c r="K34" s="505"/>
      <c r="L34" s="501" t="s">
        <v>268</v>
      </c>
      <c r="M34" s="498">
        <v>12.758586170000001</v>
      </c>
      <c r="N34" s="498">
        <v>10.838268490000001</v>
      </c>
    </row>
    <row r="35" spans="1:14" ht="10.5" customHeight="1">
      <c r="A35" s="583" t="s">
        <v>108</v>
      </c>
      <c r="B35" s="620">
        <v>11.865666342500001</v>
      </c>
      <c r="C35" s="620">
        <v>4.8243483974999997</v>
      </c>
      <c r="D35" s="580"/>
      <c r="E35" s="159"/>
      <c r="F35" s="159"/>
      <c r="G35" s="159"/>
      <c r="H35" s="159"/>
      <c r="I35" s="159"/>
      <c r="J35" s="159"/>
      <c r="K35" s="505"/>
      <c r="L35" s="501" t="s">
        <v>557</v>
      </c>
      <c r="M35" s="498">
        <v>13.454654315000001</v>
      </c>
      <c r="N35" s="498">
        <v>4.7290462800000004</v>
      </c>
    </row>
    <row r="36" spans="1:14" ht="10.5" customHeight="1">
      <c r="A36" s="584" t="s">
        <v>270</v>
      </c>
      <c r="B36" s="619">
        <v>11.1190966575</v>
      </c>
      <c r="C36" s="619">
        <v>13.6973789425</v>
      </c>
      <c r="D36" s="578">
        <f t="shared" si="0"/>
        <v>-0.18823179937003487</v>
      </c>
      <c r="E36" s="159"/>
      <c r="F36" s="159"/>
      <c r="G36" s="159"/>
      <c r="H36" s="159"/>
      <c r="I36" s="159"/>
      <c r="J36" s="159"/>
      <c r="K36" s="503"/>
      <c r="L36" s="501" t="s">
        <v>500</v>
      </c>
      <c r="M36" s="498">
        <v>14.281428295</v>
      </c>
      <c r="N36" s="498"/>
    </row>
    <row r="37" spans="1:14" ht="10.5" customHeight="1">
      <c r="A37" s="583" t="s">
        <v>110</v>
      </c>
      <c r="B37" s="620">
        <v>8.245808672499999</v>
      </c>
      <c r="C37" s="620">
        <v>7.7069482774999996</v>
      </c>
      <c r="D37" s="580">
        <f t="shared" si="0"/>
        <v>6.9918776615274902E-2</v>
      </c>
      <c r="E37" s="159"/>
      <c r="F37" s="159"/>
      <c r="G37" s="159"/>
      <c r="H37" s="159"/>
      <c r="I37" s="159"/>
      <c r="J37" s="159"/>
      <c r="K37" s="503"/>
      <c r="L37" s="504" t="s">
        <v>273</v>
      </c>
      <c r="M37" s="498">
        <v>15.787168660000001</v>
      </c>
      <c r="N37" s="498">
        <v>8.4411252350000012</v>
      </c>
    </row>
    <row r="38" spans="1:14" ht="10.5" customHeight="1">
      <c r="A38" s="584" t="s">
        <v>107</v>
      </c>
      <c r="B38" s="619">
        <v>8.1838979999999992</v>
      </c>
      <c r="C38" s="619">
        <v>12.844811</v>
      </c>
      <c r="D38" s="578">
        <f t="shared" si="0"/>
        <v>-0.36286349405997498</v>
      </c>
      <c r="E38" s="159"/>
      <c r="F38" s="159"/>
      <c r="G38" s="159"/>
      <c r="H38" s="159"/>
      <c r="I38" s="159"/>
      <c r="J38" s="159"/>
      <c r="K38" s="503"/>
      <c r="L38" s="501" t="s">
        <v>105</v>
      </c>
      <c r="M38" s="498">
        <v>21.989311247499998</v>
      </c>
      <c r="N38" s="498">
        <v>24.264227140000003</v>
      </c>
    </row>
    <row r="39" spans="1:14" ht="10.5" customHeight="1">
      <c r="A39" s="583" t="s">
        <v>124</v>
      </c>
      <c r="B39" s="620">
        <v>6.2619120824999994</v>
      </c>
      <c r="C39" s="620">
        <v>3.4183451100000002</v>
      </c>
      <c r="D39" s="580">
        <f t="shared" si="0"/>
        <v>0.83185485402905934</v>
      </c>
      <c r="E39" s="159"/>
      <c r="F39" s="159"/>
      <c r="G39" s="159"/>
      <c r="H39" s="159"/>
      <c r="I39" s="159"/>
      <c r="J39" s="159"/>
      <c r="K39" s="505"/>
      <c r="L39" s="498" t="s">
        <v>266</v>
      </c>
      <c r="M39" s="498">
        <v>25.303274264999999</v>
      </c>
      <c r="N39" s="498">
        <v>18.654829669999998</v>
      </c>
    </row>
    <row r="40" spans="1:14" ht="10.5" customHeight="1">
      <c r="A40" s="584" t="s">
        <v>560</v>
      </c>
      <c r="B40" s="619">
        <v>5.6764640525000001</v>
      </c>
      <c r="C40" s="619">
        <v>2.7900478499999997</v>
      </c>
      <c r="D40" s="578">
        <f t="shared" si="0"/>
        <v>1.0345400357560179</v>
      </c>
      <c r="E40" s="159"/>
      <c r="F40" s="159"/>
      <c r="G40" s="159"/>
      <c r="H40" s="159"/>
      <c r="I40" s="159"/>
      <c r="J40" s="159"/>
      <c r="K40" s="505"/>
      <c r="L40" s="501" t="s">
        <v>112</v>
      </c>
      <c r="M40" s="498">
        <v>26.792678267499998</v>
      </c>
      <c r="N40" s="498">
        <v>4.6040950699999996</v>
      </c>
    </row>
    <row r="41" spans="1:14" ht="10.5" customHeight="1">
      <c r="A41" s="583" t="s">
        <v>111</v>
      </c>
      <c r="B41" s="620">
        <v>5.1311818025000004</v>
      </c>
      <c r="C41" s="620">
        <v>5.1049300725000002</v>
      </c>
      <c r="D41" s="580">
        <f t="shared" si="0"/>
        <v>5.142426953391066E-3</v>
      </c>
      <c r="E41" s="159"/>
      <c r="F41" s="159"/>
      <c r="G41" s="159"/>
      <c r="H41" s="159"/>
      <c r="I41" s="159"/>
      <c r="J41" s="159"/>
      <c r="K41" s="505"/>
      <c r="L41" s="498" t="s">
        <v>265</v>
      </c>
      <c r="M41" s="498">
        <v>30.100182247500001</v>
      </c>
      <c r="N41" s="498">
        <v>51.495684984999997</v>
      </c>
    </row>
    <row r="42" spans="1:14" ht="10.5" customHeight="1">
      <c r="A42" s="584" t="s">
        <v>639</v>
      </c>
      <c r="B42" s="619">
        <v>5.1238233375000002</v>
      </c>
      <c r="C42" s="619"/>
      <c r="D42" s="578" t="str">
        <f t="shared" si="0"/>
        <v/>
      </c>
      <c r="E42" s="159"/>
      <c r="F42" s="159"/>
      <c r="G42" s="159"/>
      <c r="H42" s="159"/>
      <c r="I42" s="159"/>
      <c r="J42" s="159"/>
      <c r="K42" s="160"/>
      <c r="L42" s="501" t="s">
        <v>103</v>
      </c>
      <c r="M42" s="498">
        <v>37.779456655000004</v>
      </c>
      <c r="N42" s="498">
        <v>41.239688962499997</v>
      </c>
    </row>
    <row r="43" spans="1:14" ht="10.5" customHeight="1">
      <c r="A43" s="583" t="s">
        <v>114</v>
      </c>
      <c r="B43" s="620">
        <v>4.6758536350000002</v>
      </c>
      <c r="C43" s="620">
        <v>4.6551116449999999</v>
      </c>
      <c r="D43" s="580">
        <f t="shared" si="0"/>
        <v>4.4557449061999321E-3</v>
      </c>
      <c r="E43" s="159"/>
      <c r="F43" s="159"/>
      <c r="G43" s="159"/>
      <c r="H43" s="159"/>
      <c r="I43" s="159"/>
      <c r="J43" s="159"/>
      <c r="L43" s="501" t="s">
        <v>101</v>
      </c>
      <c r="M43" s="498">
        <v>39.186246492500004</v>
      </c>
      <c r="N43" s="498">
        <v>32.512733062499997</v>
      </c>
    </row>
    <row r="44" spans="1:14" ht="10.5" customHeight="1">
      <c r="A44" s="584" t="s">
        <v>113</v>
      </c>
      <c r="B44" s="619">
        <v>4.5548100274999994</v>
      </c>
      <c r="C44" s="619">
        <v>4.2292108275000002</v>
      </c>
      <c r="D44" s="578">
        <f t="shared" si="0"/>
        <v>7.6988169490824321E-2</v>
      </c>
      <c r="E44" s="159"/>
      <c r="F44" s="159"/>
      <c r="G44" s="159"/>
      <c r="H44" s="159"/>
      <c r="I44" s="159"/>
      <c r="J44" s="159"/>
      <c r="L44" s="502" t="s">
        <v>98</v>
      </c>
      <c r="M44" s="498">
        <v>58.158709557500003</v>
      </c>
      <c r="N44" s="498">
        <v>63.465212964999999</v>
      </c>
    </row>
    <row r="45" spans="1:14" ht="10.5" customHeight="1">
      <c r="A45" s="583" t="s">
        <v>115</v>
      </c>
      <c r="B45" s="620">
        <v>4.1389755575000002</v>
      </c>
      <c r="C45" s="620">
        <v>3.9853653075000004</v>
      </c>
      <c r="D45" s="580">
        <f t="shared" si="0"/>
        <v>3.8543580863446225E-2</v>
      </c>
      <c r="E45" s="159"/>
      <c r="F45" s="159"/>
      <c r="G45" s="159"/>
      <c r="H45" s="159"/>
      <c r="I45" s="159"/>
      <c r="J45" s="159"/>
      <c r="L45" s="501" t="s">
        <v>100</v>
      </c>
      <c r="M45" s="498">
        <v>58.713184165000001</v>
      </c>
      <c r="N45" s="498">
        <v>64.106231332500002</v>
      </c>
    </row>
    <row r="46" spans="1:14" ht="10.5" customHeight="1">
      <c r="A46" s="584" t="s">
        <v>116</v>
      </c>
      <c r="B46" s="619">
        <v>3.9493528224999999</v>
      </c>
      <c r="C46" s="619">
        <v>3.6724992175000004</v>
      </c>
      <c r="D46" s="578">
        <f t="shared" si="0"/>
        <v>7.5385613067186386E-2</v>
      </c>
      <c r="E46" s="159"/>
      <c r="F46" s="159"/>
      <c r="G46" s="159"/>
      <c r="H46" s="159"/>
      <c r="I46" s="159"/>
      <c r="J46" s="159"/>
      <c r="L46" s="501" t="s">
        <v>558</v>
      </c>
      <c r="M46" s="498">
        <v>60.269699255000006</v>
      </c>
      <c r="N46" s="498">
        <v>53.631724810000001</v>
      </c>
    </row>
    <row r="47" spans="1:14" ht="10.5" customHeight="1">
      <c r="A47" s="583" t="s">
        <v>119</v>
      </c>
      <c r="B47" s="620">
        <v>2.3239064300000001</v>
      </c>
      <c r="C47" s="620">
        <v>1.9004045074999998</v>
      </c>
      <c r="D47" s="580">
        <f t="shared" si="0"/>
        <v>0.22284830457338844</v>
      </c>
      <c r="E47" s="159"/>
      <c r="F47" s="159"/>
      <c r="G47" s="159"/>
      <c r="H47" s="159"/>
      <c r="I47" s="159"/>
      <c r="J47" s="159"/>
      <c r="L47" s="501" t="s">
        <v>99</v>
      </c>
      <c r="M47" s="498">
        <v>79.489454085000006</v>
      </c>
      <c r="N47" s="498">
        <v>62.374057815</v>
      </c>
    </row>
    <row r="48" spans="1:14" ht="10.5" customHeight="1">
      <c r="A48" s="584" t="s">
        <v>118</v>
      </c>
      <c r="B48" s="619">
        <v>2.0346500000000001</v>
      </c>
      <c r="C48" s="619">
        <v>3.2266399999999997</v>
      </c>
      <c r="D48" s="578">
        <f t="shared" si="0"/>
        <v>-0.3694214414995165</v>
      </c>
      <c r="E48" s="159"/>
      <c r="F48" s="159"/>
      <c r="G48" s="159"/>
      <c r="H48" s="159"/>
      <c r="I48" s="159"/>
      <c r="J48" s="159"/>
      <c r="L48" s="498" t="s">
        <v>95</v>
      </c>
      <c r="M48" s="498">
        <v>82.960243127500007</v>
      </c>
      <c r="N48" s="498">
        <v>122.86431303999998</v>
      </c>
    </row>
    <row r="49" spans="1:14" ht="10.5" customHeight="1">
      <c r="A49" s="583" t="s">
        <v>120</v>
      </c>
      <c r="B49" s="620">
        <v>1.9624999999999999</v>
      </c>
      <c r="C49" s="620">
        <v>1.8202</v>
      </c>
      <c r="D49" s="580">
        <f t="shared" si="0"/>
        <v>7.8178222173387546E-2</v>
      </c>
      <c r="E49" s="159"/>
      <c r="F49" s="159"/>
      <c r="G49" s="159"/>
      <c r="H49" s="159"/>
      <c r="I49" s="159"/>
      <c r="J49" s="159"/>
      <c r="L49" s="497" t="s">
        <v>102</v>
      </c>
      <c r="M49" s="498">
        <v>94.103832307499999</v>
      </c>
      <c r="N49" s="498">
        <v>20.888932790000002</v>
      </c>
    </row>
    <row r="50" spans="1:14" ht="10.5" customHeight="1">
      <c r="A50" s="584" t="s">
        <v>117</v>
      </c>
      <c r="B50" s="619">
        <v>1.3431930950000002</v>
      </c>
      <c r="C50" s="619">
        <v>3.4387270700000001</v>
      </c>
      <c r="D50" s="578">
        <f t="shared" si="0"/>
        <v>-0.60939235139705339</v>
      </c>
      <c r="E50" s="159"/>
      <c r="F50" s="159"/>
      <c r="G50" s="159"/>
      <c r="H50" s="159"/>
      <c r="I50" s="159"/>
      <c r="J50" s="159"/>
      <c r="L50" s="501" t="s">
        <v>96</v>
      </c>
      <c r="M50" s="498">
        <v>113.68859696249999</v>
      </c>
      <c r="N50" s="498">
        <v>101.52420930000001</v>
      </c>
    </row>
    <row r="51" spans="1:14" ht="10.5" customHeight="1">
      <c r="A51" s="583" t="s">
        <v>121</v>
      </c>
      <c r="B51" s="620">
        <v>1.14447375</v>
      </c>
      <c r="C51" s="620">
        <v>1.45810175</v>
      </c>
      <c r="D51" s="580">
        <f t="shared" si="0"/>
        <v>-0.21509335682506381</v>
      </c>
      <c r="E51" s="159"/>
      <c r="F51" s="159"/>
      <c r="G51" s="159"/>
      <c r="H51" s="159"/>
      <c r="I51" s="159"/>
      <c r="J51" s="159"/>
      <c r="L51" s="501" t="s">
        <v>97</v>
      </c>
      <c r="M51" s="498">
        <v>115.2776868425</v>
      </c>
      <c r="N51" s="498">
        <v>83.79438032249999</v>
      </c>
    </row>
    <row r="52" spans="1:14" ht="10.5" customHeight="1">
      <c r="A52" s="584" t="s">
        <v>122</v>
      </c>
      <c r="B52" s="619">
        <v>0.41655782499999999</v>
      </c>
      <c r="C52" s="619">
        <v>4.42577875E-2</v>
      </c>
      <c r="D52" s="578">
        <f t="shared" si="0"/>
        <v>8.4120797385092967</v>
      </c>
      <c r="E52" s="159"/>
      <c r="F52" s="159"/>
      <c r="G52" s="159"/>
      <c r="H52" s="159"/>
      <c r="I52" s="159"/>
      <c r="J52" s="159"/>
      <c r="L52" s="501" t="s">
        <v>94</v>
      </c>
      <c r="M52" s="498">
        <v>191.56622561000003</v>
      </c>
      <c r="N52" s="498">
        <v>169.34980641999999</v>
      </c>
    </row>
    <row r="53" spans="1:14" ht="10.5" customHeight="1">
      <c r="A53" s="583" t="s">
        <v>263</v>
      </c>
      <c r="B53" s="620">
        <v>0.40679057499999999</v>
      </c>
      <c r="C53" s="620">
        <v>0</v>
      </c>
      <c r="D53" s="580" t="str">
        <f t="shared" si="0"/>
        <v/>
      </c>
      <c r="E53" s="159"/>
      <c r="F53" s="159"/>
      <c r="G53" s="159"/>
      <c r="H53" s="159"/>
      <c r="I53" s="159"/>
      <c r="J53" s="159"/>
      <c r="L53" s="501" t="s">
        <v>104</v>
      </c>
      <c r="M53" s="498">
        <v>206.55980959000004</v>
      </c>
      <c r="N53" s="498">
        <v>105.75265860500001</v>
      </c>
    </row>
    <row r="54" spans="1:14" ht="10.5" customHeight="1">
      <c r="A54" s="584" t="s">
        <v>272</v>
      </c>
      <c r="B54" s="619">
        <v>0.402945</v>
      </c>
      <c r="C54" s="619">
        <v>0.34136763000000003</v>
      </c>
      <c r="D54" s="578">
        <f t="shared" si="0"/>
        <v>0.18038432642251401</v>
      </c>
      <c r="E54" s="159"/>
      <c r="F54" s="159"/>
      <c r="G54" s="159"/>
      <c r="H54" s="159"/>
      <c r="I54" s="159"/>
      <c r="J54" s="159"/>
      <c r="L54" s="501" t="s">
        <v>269</v>
      </c>
      <c r="M54" s="498">
        <v>227.63396829250004</v>
      </c>
      <c r="N54" s="498">
        <v>137.11259576499998</v>
      </c>
    </row>
    <row r="55" spans="1:14" ht="10.5" customHeight="1">
      <c r="A55" s="583" t="s">
        <v>580</v>
      </c>
      <c r="B55" s="620">
        <v>0.20694224999999999</v>
      </c>
      <c r="C55" s="620"/>
      <c r="D55" s="580" t="str">
        <f t="shared" si="0"/>
        <v/>
      </c>
      <c r="E55" s="159"/>
      <c r="F55" s="159"/>
      <c r="G55" s="159"/>
      <c r="H55" s="159"/>
      <c r="I55" s="159"/>
      <c r="J55" s="159"/>
      <c r="L55" s="501" t="s">
        <v>264</v>
      </c>
      <c r="M55" s="498">
        <v>268.0324656775</v>
      </c>
      <c r="N55" s="498">
        <v>161.67399068500001</v>
      </c>
    </row>
    <row r="56" spans="1:14" ht="10.5" customHeight="1">
      <c r="A56" s="584" t="s">
        <v>123</v>
      </c>
      <c r="B56" s="619">
        <v>0.19796261749999999</v>
      </c>
      <c r="C56" s="619">
        <v>0.31214094250000002</v>
      </c>
      <c r="D56" s="578">
        <f t="shared" si="0"/>
        <v>-0.3657909279235293</v>
      </c>
      <c r="E56" s="159"/>
      <c r="F56" s="159"/>
      <c r="G56" s="159"/>
      <c r="H56" s="159"/>
      <c r="I56" s="159"/>
      <c r="J56" s="159"/>
      <c r="L56" s="498" t="s">
        <v>542</v>
      </c>
      <c r="M56" s="498">
        <v>304.50290749999999</v>
      </c>
      <c r="N56" s="498">
        <v>311.86898853000002</v>
      </c>
    </row>
    <row r="57" spans="1:14" ht="10.5" customHeight="1">
      <c r="A57" s="583" t="s">
        <v>271</v>
      </c>
      <c r="B57" s="620">
        <v>2.1705600000000002E-3</v>
      </c>
      <c r="C57" s="620">
        <v>0</v>
      </c>
      <c r="D57" s="580" t="str">
        <f t="shared" si="0"/>
        <v/>
      </c>
      <c r="E57" s="159"/>
      <c r="F57" s="159"/>
      <c r="G57" s="159"/>
      <c r="H57" s="159"/>
      <c r="I57" s="159"/>
      <c r="J57" s="159"/>
      <c r="L57" s="501" t="s">
        <v>267</v>
      </c>
      <c r="M57" s="498">
        <v>385.97408875500003</v>
      </c>
      <c r="N57" s="498">
        <v>322.53144653499999</v>
      </c>
    </row>
    <row r="58" spans="1:14" ht="10.5" customHeight="1">
      <c r="A58" s="584" t="s">
        <v>126</v>
      </c>
      <c r="B58" s="619">
        <v>0</v>
      </c>
      <c r="C58" s="619">
        <v>0</v>
      </c>
      <c r="D58" s="578" t="str">
        <f t="shared" si="0"/>
        <v/>
      </c>
      <c r="E58" s="159"/>
      <c r="F58" s="159"/>
      <c r="G58" s="159"/>
      <c r="H58" s="159"/>
      <c r="I58" s="159"/>
      <c r="J58" s="159"/>
      <c r="L58" s="501" t="s">
        <v>92</v>
      </c>
      <c r="M58" s="498">
        <v>476.54837664750011</v>
      </c>
      <c r="N58" s="498">
        <v>662.23489062500005</v>
      </c>
    </row>
    <row r="59" spans="1:14" ht="10.5" customHeight="1">
      <c r="A59" s="583" t="s">
        <v>109</v>
      </c>
      <c r="B59" s="620">
        <v>0</v>
      </c>
      <c r="C59" s="620">
        <v>21.817904030000001</v>
      </c>
      <c r="D59" s="580">
        <f t="shared" si="0"/>
        <v>-1</v>
      </c>
      <c r="E59" s="159"/>
      <c r="F59" s="159"/>
      <c r="G59" s="159"/>
      <c r="H59" s="159"/>
      <c r="I59" s="159"/>
      <c r="J59" s="159"/>
      <c r="L59" s="498" t="s">
        <v>91</v>
      </c>
      <c r="M59" s="498">
        <v>600.75359468000011</v>
      </c>
      <c r="N59" s="498">
        <v>682.25845891749998</v>
      </c>
    </row>
    <row r="60" spans="1:14" ht="10.5" customHeight="1">
      <c r="A60" s="584" t="s">
        <v>559</v>
      </c>
      <c r="B60" s="621"/>
      <c r="C60" s="621">
        <v>0.83039432499999988</v>
      </c>
      <c r="D60" s="585">
        <f>IF(C60=0,"",B60/C60-1)</f>
        <v>-1</v>
      </c>
      <c r="E60" s="159"/>
      <c r="F60" s="159"/>
      <c r="G60" s="159"/>
      <c r="H60" s="159"/>
      <c r="I60" s="159"/>
      <c r="J60" s="159"/>
      <c r="L60" s="501" t="s">
        <v>93</v>
      </c>
      <c r="M60" s="498">
        <v>603.30652008499999</v>
      </c>
      <c r="N60" s="498">
        <v>604.59236984500001</v>
      </c>
    </row>
    <row r="61" spans="1:14" ht="10.5" customHeight="1">
      <c r="A61" s="586" t="s">
        <v>127</v>
      </c>
      <c r="B61" s="620"/>
      <c r="C61" s="620">
        <v>0</v>
      </c>
      <c r="D61" s="580"/>
      <c r="E61" s="159"/>
      <c r="F61" s="159"/>
      <c r="G61" s="159"/>
      <c r="H61" s="159"/>
      <c r="I61" s="159"/>
      <c r="J61" s="159"/>
      <c r="L61" s="501"/>
      <c r="M61" s="498"/>
      <c r="N61" s="498"/>
    </row>
    <row r="62" spans="1:14" ht="12" customHeight="1">
      <c r="A62" s="549" t="s">
        <v>44</v>
      </c>
      <c r="B62" s="617">
        <f>SUM(B6:B61)</f>
        <v>4279.4102340974987</v>
      </c>
      <c r="C62" s="617">
        <f>SUM(C6:C61)</f>
        <v>4052.8978086574998</v>
      </c>
      <c r="D62" s="550">
        <f>+B62/C62-1</f>
        <v>5.5889004888339366E-2</v>
      </c>
      <c r="E62" s="159"/>
      <c r="F62" s="159"/>
      <c r="G62" s="159"/>
      <c r="H62" s="159"/>
      <c r="I62" s="159"/>
      <c r="J62" s="159"/>
    </row>
    <row r="63" spans="1:14" ht="36" customHeight="1">
      <c r="A63" s="940" t="str">
        <f>"Cuadro N° 6: Participación de las empresas generadoras del COES en la producción de energía eléctrica (GWh) en "&amp;'1. Resumen'!Q4</f>
        <v>Cuadro N° 6: Participación de las empresas generadoras del COES en la producción de energía eléctrica (GWh) en noviembre</v>
      </c>
      <c r="B63" s="940"/>
      <c r="C63" s="940"/>
      <c r="D63" s="174"/>
      <c r="E63" s="939" t="str">
        <f>"Gráfico N° 10: Comparación de producción energética (GWh) de las empresas generadoras del COES en "&amp;'1. Resumen'!Q4</f>
        <v>Gráfico N° 10: Comparación de producción energética (GWh) de las empresas generadoras del COES en noviembre</v>
      </c>
      <c r="F63" s="939"/>
      <c r="G63" s="939"/>
      <c r="H63" s="939"/>
      <c r="I63" s="939"/>
      <c r="J63" s="939"/>
    </row>
    <row r="64" spans="1:14" ht="12.75" customHeight="1">
      <c r="A64" s="548"/>
      <c r="B64" s="548"/>
      <c r="C64" s="548"/>
      <c r="D64" s="174"/>
      <c r="E64" s="547"/>
      <c r="F64" s="547"/>
      <c r="G64" s="547"/>
      <c r="H64" s="547"/>
      <c r="I64" s="547"/>
      <c r="J64" s="547"/>
    </row>
    <row r="65" spans="1:10" ht="12.75" customHeight="1">
      <c r="A65" s="941" t="s">
        <v>541</v>
      </c>
      <c r="B65" s="941"/>
      <c r="C65" s="941"/>
      <c r="D65" s="941"/>
      <c r="E65" s="941"/>
      <c r="F65" s="941"/>
      <c r="G65" s="941"/>
      <c r="H65" s="941"/>
      <c r="I65" s="941"/>
      <c r="J65" s="941"/>
    </row>
    <row r="66" spans="1:10" ht="12.75" customHeight="1">
      <c r="A66" s="941" t="s">
        <v>561</v>
      </c>
      <c r="B66" s="941"/>
      <c r="C66" s="941"/>
      <c r="D66" s="941"/>
      <c r="E66" s="941"/>
      <c r="F66" s="941"/>
      <c r="G66" s="941"/>
      <c r="H66" s="941"/>
      <c r="I66" s="941"/>
      <c r="J66" s="941"/>
    </row>
    <row r="67" spans="1:10" ht="12.75" customHeight="1">
      <c r="A67" s="941" t="s">
        <v>555</v>
      </c>
      <c r="B67" s="941"/>
      <c r="C67" s="941"/>
      <c r="D67" s="941"/>
      <c r="E67" s="941"/>
      <c r="F67" s="941"/>
      <c r="G67" s="941"/>
      <c r="H67" s="941"/>
      <c r="I67" s="941"/>
      <c r="J67" s="941"/>
    </row>
    <row r="68" spans="1:10">
      <c r="A68" s="941" t="s">
        <v>556</v>
      </c>
      <c r="B68" s="941"/>
      <c r="C68" s="941"/>
      <c r="D68" s="941"/>
      <c r="E68" s="941"/>
      <c r="F68" s="941"/>
      <c r="G68" s="941"/>
      <c r="H68" s="941"/>
      <c r="I68" s="941"/>
      <c r="J68" s="941"/>
    </row>
    <row r="69" spans="1:10">
      <c r="A69" s="933"/>
      <c r="B69" s="933"/>
      <c r="C69" s="933"/>
      <c r="D69" s="933"/>
      <c r="E69" s="933"/>
      <c r="F69" s="933"/>
      <c r="G69" s="933"/>
      <c r="H69" s="933"/>
      <c r="I69" s="933"/>
      <c r="J69" s="933"/>
    </row>
    <row r="70" spans="1:10">
      <c r="A70" s="934"/>
      <c r="B70" s="934"/>
      <c r="C70" s="934"/>
      <c r="D70" s="934"/>
      <c r="E70" s="934"/>
      <c r="F70" s="934"/>
      <c r="G70" s="934"/>
      <c r="H70" s="934"/>
      <c r="I70" s="934"/>
      <c r="J70" s="934"/>
    </row>
    <row r="71" spans="1:10">
      <c r="A71" s="933"/>
      <c r="B71" s="933"/>
      <c r="C71" s="933"/>
      <c r="D71" s="933"/>
      <c r="E71" s="933"/>
      <c r="F71" s="933"/>
      <c r="G71" s="933"/>
      <c r="H71" s="933"/>
      <c r="I71" s="933"/>
      <c r="J71" s="933"/>
    </row>
    <row r="72" spans="1:10">
      <c r="A72" s="934"/>
      <c r="B72" s="934"/>
      <c r="C72" s="934"/>
      <c r="D72" s="934"/>
      <c r="E72" s="934"/>
      <c r="F72" s="934"/>
      <c r="G72" s="934"/>
      <c r="H72" s="934"/>
      <c r="I72" s="934"/>
      <c r="J72" s="934"/>
    </row>
  </sheetData>
  <autoFilter ref="L4:N61" xr:uid="{3128C184-458A-46DA-932F-AF8150F6A815}">
    <sortState xmlns:xlrd2="http://schemas.microsoft.com/office/spreadsheetml/2017/richdata2" ref="L5:N61">
      <sortCondition ref="M4:M61"/>
    </sortState>
  </autoFilter>
  <mergeCells count="14">
    <mergeCell ref="A69:J69"/>
    <mergeCell ref="A70:J70"/>
    <mergeCell ref="A71:J71"/>
    <mergeCell ref="A72:J72"/>
    <mergeCell ref="A2:I2"/>
    <mergeCell ref="A4:A5"/>
    <mergeCell ref="B4:D4"/>
    <mergeCell ref="G4:I4"/>
    <mergeCell ref="E63:J63"/>
    <mergeCell ref="A63:C63"/>
    <mergeCell ref="A67:J67"/>
    <mergeCell ref="A68:J68"/>
    <mergeCell ref="A65:J65"/>
    <mergeCell ref="A66:J66"/>
  </mergeCells>
  <pageMargins left="0.7" right="0.59782608695652173" top="0.86956521739130432" bottom="0.61458333333333337" header="0.3" footer="0.3"/>
  <pageSetup orientation="portrait" r:id="rId1"/>
  <headerFooter>
    <oddHeader>&amp;R&amp;7Informe de la Operación Mensual - Noviembre 2018
INFSGI-MES-11-2018
10/12/2018
Versión: 01</oddHeader>
    <oddFooter>&amp;L&amp;7COES, 2018&amp;C7&amp;R&amp;7Dirección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14</vt:i4>
      </vt:variant>
    </vt:vector>
  </HeadingPairs>
  <TitlesOfParts>
    <vt:vector size="50"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28.ANEXO III - 4</vt:lpstr>
      <vt:lpstr>29.ANEXO III - 5</vt:lpstr>
      <vt:lpstr>30.ANEXO III -6</vt:lpstr>
      <vt:lpstr>31.ANEXOIII - 7</vt:lpstr>
      <vt:lpstr>32.ANEXOIII - 8</vt:lpstr>
      <vt:lpstr>33.ANEXOIII - 9</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'5. RER'!Print_Area</vt:lpstr>
      <vt:lpstr>'6. FP RER'!Print_Area</vt:lpstr>
      <vt:lpstr>'7. Generacion empresa'!Print_Area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2018-12-07T18:18:44Z</cp:lastPrinted>
  <dcterms:created xsi:type="dcterms:W3CDTF">2018-02-13T14:18:17Z</dcterms:created>
  <dcterms:modified xsi:type="dcterms:W3CDTF">2018-12-07T18:51:40Z</dcterms:modified>
</cp:coreProperties>
</file>