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dd901acd16c328/Rovana Trade/Rovana Trade/تسعير/"/>
    </mc:Choice>
  </mc:AlternateContent>
  <xr:revisionPtr revIDLastSave="0" documentId="8_{152EE1A3-55F4-6243-9B5E-2A1489E693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ic" sheetId="1" r:id="rId1"/>
    <sheet name="H.D.G" sheetId="3" r:id="rId2"/>
    <sheet name="preGALVA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3" i="1"/>
  <c r="D37" i="2"/>
  <c r="E37" i="2"/>
  <c r="F37" i="2"/>
  <c r="I37" i="2"/>
  <c r="J37" i="2"/>
  <c r="W44" i="2"/>
  <c r="D36" i="2"/>
  <c r="E36" i="2"/>
  <c r="F36" i="2"/>
  <c r="I36" i="2"/>
  <c r="J36" i="2"/>
  <c r="W43" i="2"/>
  <c r="D35" i="2"/>
  <c r="E35" i="2"/>
  <c r="F35" i="2"/>
  <c r="I35" i="2"/>
  <c r="J35" i="2"/>
  <c r="W42" i="2"/>
  <c r="D34" i="2"/>
  <c r="E34" i="2"/>
  <c r="F34" i="2"/>
  <c r="I34" i="2"/>
  <c r="J34" i="2"/>
  <c r="W41" i="2"/>
  <c r="D33" i="2"/>
  <c r="E33" i="2"/>
  <c r="F33" i="2"/>
  <c r="I33" i="2"/>
  <c r="J33" i="2"/>
  <c r="W40" i="2"/>
  <c r="D32" i="2"/>
  <c r="E32" i="2"/>
  <c r="F32" i="2"/>
  <c r="I32" i="2"/>
  <c r="J32" i="2"/>
  <c r="W39" i="2"/>
  <c r="D31" i="2"/>
  <c r="E31" i="2"/>
  <c r="F31" i="2"/>
  <c r="I31" i="2"/>
  <c r="J31" i="2"/>
  <c r="W38" i="2"/>
  <c r="D30" i="2"/>
  <c r="E30" i="2"/>
  <c r="F30" i="2"/>
  <c r="I30" i="2"/>
  <c r="J30" i="2"/>
  <c r="W37" i="2"/>
  <c r="D29" i="2"/>
  <c r="E29" i="2"/>
  <c r="F29" i="2"/>
  <c r="I29" i="2"/>
  <c r="J29" i="2"/>
  <c r="W36" i="2"/>
  <c r="D28" i="2"/>
  <c r="E28" i="2"/>
  <c r="F28" i="2"/>
  <c r="I28" i="2"/>
  <c r="J28" i="2"/>
  <c r="W35" i="2"/>
  <c r="D27" i="2"/>
  <c r="E27" i="2"/>
  <c r="F27" i="2"/>
  <c r="I27" i="2"/>
  <c r="J27" i="2"/>
  <c r="W34" i="2"/>
  <c r="D24" i="2"/>
  <c r="E24" i="2"/>
  <c r="F24" i="2"/>
  <c r="I24" i="2"/>
  <c r="J24" i="2"/>
  <c r="W30" i="2"/>
  <c r="D23" i="2"/>
  <c r="E23" i="2"/>
  <c r="F23" i="2"/>
  <c r="I23" i="2"/>
  <c r="J23" i="2"/>
  <c r="W29" i="2"/>
  <c r="D22" i="2"/>
  <c r="E22" i="2"/>
  <c r="F22" i="2"/>
  <c r="I22" i="2"/>
  <c r="J22" i="2"/>
  <c r="W28" i="2"/>
  <c r="D21" i="2"/>
  <c r="E21" i="2"/>
  <c r="F21" i="2"/>
  <c r="I21" i="2"/>
  <c r="J21" i="2"/>
  <c r="W27" i="2"/>
  <c r="D20" i="2"/>
  <c r="E20" i="2"/>
  <c r="F20" i="2"/>
  <c r="I20" i="2"/>
  <c r="J20" i="2"/>
  <c r="W26" i="2"/>
  <c r="D19" i="2"/>
  <c r="E19" i="2"/>
  <c r="F19" i="2"/>
  <c r="I19" i="2"/>
  <c r="J19" i="2"/>
  <c r="W25" i="2"/>
  <c r="D18" i="2"/>
  <c r="E18" i="2"/>
  <c r="F18" i="2"/>
  <c r="I18" i="2"/>
  <c r="J18" i="2"/>
  <c r="W24" i="2"/>
  <c r="D17" i="2"/>
  <c r="E17" i="2"/>
  <c r="F17" i="2"/>
  <c r="I17" i="2"/>
  <c r="J17" i="2"/>
  <c r="W23" i="2"/>
  <c r="D16" i="2"/>
  <c r="E16" i="2"/>
  <c r="F16" i="2"/>
  <c r="I16" i="2"/>
  <c r="J16" i="2"/>
  <c r="W22" i="2"/>
  <c r="D15" i="2"/>
  <c r="E15" i="2"/>
  <c r="F15" i="2"/>
  <c r="I15" i="2"/>
  <c r="J15" i="2"/>
  <c r="W21" i="2"/>
  <c r="D14" i="2"/>
  <c r="E14" i="2"/>
  <c r="F14" i="2"/>
  <c r="I14" i="2"/>
  <c r="J14" i="2"/>
  <c r="W20" i="2"/>
  <c r="D13" i="2"/>
  <c r="E13" i="2"/>
  <c r="F13" i="2"/>
  <c r="I13" i="2"/>
  <c r="J13" i="2"/>
  <c r="W19" i="2"/>
  <c r="D12" i="2"/>
  <c r="E12" i="2"/>
  <c r="F12" i="2"/>
  <c r="I12" i="2"/>
  <c r="J12" i="2"/>
  <c r="W18" i="2"/>
  <c r="D11" i="2"/>
  <c r="E11" i="2"/>
  <c r="F11" i="2"/>
  <c r="I11" i="2"/>
  <c r="J11" i="2"/>
  <c r="W17" i="2"/>
  <c r="D10" i="2"/>
  <c r="E10" i="2"/>
  <c r="F10" i="2"/>
  <c r="I10" i="2"/>
  <c r="J10" i="2"/>
  <c r="W16" i="2"/>
  <c r="D9" i="2"/>
  <c r="E9" i="2"/>
  <c r="F9" i="2"/>
  <c r="I9" i="2"/>
  <c r="J9" i="2"/>
  <c r="W15" i="2"/>
  <c r="D37" i="3"/>
  <c r="E37" i="3"/>
  <c r="F37" i="3"/>
  <c r="I37" i="3"/>
  <c r="J37" i="3"/>
  <c r="W44" i="3"/>
  <c r="D36" i="3"/>
  <c r="E36" i="3"/>
  <c r="F36" i="3"/>
  <c r="I36" i="3"/>
  <c r="J36" i="3"/>
  <c r="W43" i="3"/>
  <c r="D35" i="3"/>
  <c r="E35" i="3"/>
  <c r="F35" i="3"/>
  <c r="I35" i="3"/>
  <c r="J35" i="3"/>
  <c r="W42" i="3"/>
  <c r="D34" i="3"/>
  <c r="E34" i="3"/>
  <c r="F34" i="3"/>
  <c r="I34" i="3"/>
  <c r="J34" i="3"/>
  <c r="W41" i="3"/>
  <c r="D33" i="3"/>
  <c r="E33" i="3"/>
  <c r="F33" i="3"/>
  <c r="I33" i="3"/>
  <c r="J33" i="3"/>
  <c r="W40" i="3"/>
  <c r="D32" i="3"/>
  <c r="E32" i="3"/>
  <c r="F32" i="3"/>
  <c r="I32" i="3"/>
  <c r="J32" i="3"/>
  <c r="W39" i="3"/>
  <c r="D31" i="3"/>
  <c r="E31" i="3"/>
  <c r="F31" i="3"/>
  <c r="I31" i="3"/>
  <c r="J31" i="3"/>
  <c r="W38" i="3"/>
  <c r="D30" i="3"/>
  <c r="E30" i="3"/>
  <c r="F30" i="3"/>
  <c r="I30" i="3"/>
  <c r="J30" i="3"/>
  <c r="W37" i="3"/>
  <c r="D29" i="3"/>
  <c r="E29" i="3"/>
  <c r="F29" i="3"/>
  <c r="I29" i="3"/>
  <c r="J29" i="3"/>
  <c r="W36" i="3"/>
  <c r="D28" i="3"/>
  <c r="E28" i="3"/>
  <c r="F28" i="3"/>
  <c r="I28" i="3"/>
  <c r="J28" i="3"/>
  <c r="W35" i="3"/>
  <c r="D27" i="3"/>
  <c r="E27" i="3"/>
  <c r="F27" i="3"/>
  <c r="I27" i="3"/>
  <c r="J27" i="3"/>
  <c r="W34" i="3"/>
  <c r="D24" i="3"/>
  <c r="E24" i="3"/>
  <c r="F24" i="3"/>
  <c r="I24" i="3"/>
  <c r="J24" i="3"/>
  <c r="W30" i="3"/>
  <c r="D23" i="3"/>
  <c r="E23" i="3"/>
  <c r="F23" i="3"/>
  <c r="I23" i="3"/>
  <c r="J23" i="3"/>
  <c r="W29" i="3"/>
  <c r="D22" i="3"/>
  <c r="E22" i="3"/>
  <c r="F22" i="3"/>
  <c r="I22" i="3"/>
  <c r="J22" i="3"/>
  <c r="W28" i="3"/>
  <c r="D21" i="3"/>
  <c r="E21" i="3"/>
  <c r="F21" i="3"/>
  <c r="I21" i="3"/>
  <c r="J21" i="3"/>
  <c r="W27" i="3"/>
  <c r="D20" i="3"/>
  <c r="E20" i="3"/>
  <c r="F20" i="3"/>
  <c r="I20" i="3"/>
  <c r="J20" i="3"/>
  <c r="W26" i="3"/>
  <c r="D19" i="3"/>
  <c r="E19" i="3"/>
  <c r="F19" i="3"/>
  <c r="I19" i="3"/>
  <c r="J19" i="3"/>
  <c r="W25" i="3"/>
  <c r="D18" i="3"/>
  <c r="E18" i="3"/>
  <c r="F18" i="3"/>
  <c r="I18" i="3"/>
  <c r="J18" i="3"/>
  <c r="W24" i="3"/>
  <c r="D17" i="3"/>
  <c r="E17" i="3"/>
  <c r="F17" i="3"/>
  <c r="I17" i="3"/>
  <c r="J17" i="3"/>
  <c r="W23" i="3"/>
  <c r="D16" i="3"/>
  <c r="E16" i="3"/>
  <c r="F16" i="3"/>
  <c r="I16" i="3"/>
  <c r="J16" i="3"/>
  <c r="W22" i="3"/>
  <c r="D15" i="3"/>
  <c r="E15" i="3"/>
  <c r="F15" i="3"/>
  <c r="I15" i="3"/>
  <c r="J15" i="3"/>
  <c r="W21" i="3"/>
  <c r="D14" i="3"/>
  <c r="E14" i="3"/>
  <c r="F14" i="3"/>
  <c r="I14" i="3"/>
  <c r="J14" i="3"/>
  <c r="W20" i="3"/>
  <c r="D13" i="3"/>
  <c r="E13" i="3"/>
  <c r="F13" i="3"/>
  <c r="I13" i="3"/>
  <c r="J13" i="3"/>
  <c r="W19" i="3"/>
  <c r="D12" i="3"/>
  <c r="E12" i="3"/>
  <c r="F12" i="3"/>
  <c r="I12" i="3"/>
  <c r="J12" i="3"/>
  <c r="W18" i="3"/>
  <c r="D11" i="3"/>
  <c r="E11" i="3"/>
  <c r="F11" i="3"/>
  <c r="I11" i="3"/>
  <c r="J11" i="3"/>
  <c r="W17" i="3"/>
  <c r="D10" i="3"/>
  <c r="E10" i="3"/>
  <c r="F10" i="3"/>
  <c r="I10" i="3"/>
  <c r="J10" i="3"/>
  <c r="W16" i="3"/>
  <c r="D9" i="3"/>
  <c r="E9" i="3"/>
  <c r="F9" i="3"/>
  <c r="I9" i="3"/>
  <c r="J9" i="3"/>
  <c r="W15" i="3"/>
  <c r="D39" i="2"/>
  <c r="F39" i="2"/>
  <c r="D38" i="2"/>
  <c r="F38" i="2"/>
  <c r="D26" i="2"/>
  <c r="F26" i="2"/>
  <c r="D39" i="3"/>
  <c r="F39" i="3"/>
  <c r="E39" i="3"/>
  <c r="I39" i="3"/>
  <c r="J39" i="3"/>
  <c r="M39" i="3"/>
  <c r="D38" i="3"/>
  <c r="F38" i="3"/>
  <c r="D26" i="3"/>
  <c r="F26" i="3"/>
  <c r="D33" i="1"/>
  <c r="F33" i="1"/>
  <c r="D31" i="1"/>
  <c r="F31" i="1"/>
  <c r="D30" i="1"/>
  <c r="F30" i="1"/>
  <c r="D29" i="1"/>
  <c r="F29" i="1"/>
  <c r="D28" i="1"/>
  <c r="F28" i="1"/>
  <c r="D27" i="1"/>
  <c r="F27" i="1"/>
  <c r="D26" i="1"/>
  <c r="F26" i="1"/>
  <c r="D25" i="1"/>
  <c r="F25" i="1"/>
  <c r="D24" i="1"/>
  <c r="F24" i="1"/>
  <c r="D23" i="1"/>
  <c r="F23" i="1"/>
  <c r="D20" i="1"/>
  <c r="F20" i="1"/>
  <c r="D19" i="1"/>
  <c r="F19" i="1"/>
  <c r="D18" i="1"/>
  <c r="F18" i="1"/>
  <c r="D17" i="1"/>
  <c r="F17" i="1"/>
  <c r="D16" i="1"/>
  <c r="F16" i="1"/>
  <c r="D15" i="1"/>
  <c r="F15" i="1"/>
  <c r="D14" i="1"/>
  <c r="F14" i="1"/>
  <c r="D13" i="1"/>
  <c r="F13" i="1"/>
  <c r="D12" i="1"/>
  <c r="F12" i="1"/>
  <c r="D11" i="1"/>
  <c r="F11" i="1"/>
  <c r="D10" i="1"/>
  <c r="F10" i="1"/>
  <c r="D9" i="1"/>
  <c r="F9" i="1"/>
  <c r="D8" i="1"/>
  <c r="F8" i="1"/>
  <c r="D7" i="1"/>
  <c r="F7" i="1"/>
  <c r="D6" i="1"/>
  <c r="F6" i="1"/>
  <c r="E6" i="1"/>
  <c r="I6" i="1"/>
  <c r="J6" i="1"/>
  <c r="W12" i="1"/>
  <c r="D5" i="1"/>
  <c r="F5" i="1"/>
  <c r="E11" i="1"/>
  <c r="E10" i="1"/>
  <c r="E9" i="1"/>
  <c r="E8" i="1"/>
  <c r="E7" i="1"/>
  <c r="F96" i="1"/>
  <c r="G96" i="1"/>
  <c r="I96" i="1"/>
  <c r="F95" i="1"/>
  <c r="G95" i="1"/>
  <c r="I95" i="1"/>
  <c r="F94" i="1"/>
  <c r="G94" i="1"/>
  <c r="I94" i="1"/>
  <c r="F93" i="1"/>
  <c r="G93" i="1"/>
  <c r="I93" i="1"/>
  <c r="F92" i="1"/>
  <c r="G92" i="1"/>
  <c r="I92" i="1"/>
  <c r="F91" i="1"/>
  <c r="G91" i="1"/>
  <c r="I91" i="1"/>
  <c r="F90" i="1"/>
  <c r="G90" i="1"/>
  <c r="F89" i="1"/>
  <c r="G89" i="1"/>
  <c r="F88" i="1"/>
  <c r="G88" i="1"/>
  <c r="F87" i="1"/>
  <c r="G87" i="1"/>
  <c r="I87" i="1"/>
  <c r="F86" i="1"/>
  <c r="G86" i="1"/>
  <c r="I86" i="1"/>
  <c r="F84" i="1"/>
  <c r="E84" i="1"/>
  <c r="F83" i="1"/>
  <c r="E83" i="1"/>
  <c r="F82" i="1"/>
  <c r="E82" i="1"/>
  <c r="G82" i="1"/>
  <c r="F81" i="1"/>
  <c r="E81" i="1"/>
  <c r="F80" i="1"/>
  <c r="E80" i="1"/>
  <c r="G80" i="1"/>
  <c r="H80" i="1"/>
  <c r="J80" i="1"/>
  <c r="K80" i="1"/>
  <c r="L80" i="1"/>
  <c r="M80" i="1"/>
  <c r="F79" i="1"/>
  <c r="E79" i="1"/>
  <c r="F78" i="1"/>
  <c r="E78" i="1"/>
  <c r="G78" i="1"/>
  <c r="H78" i="1"/>
  <c r="F77" i="1"/>
  <c r="E77" i="1"/>
  <c r="F76" i="1"/>
  <c r="E76" i="1"/>
  <c r="G76" i="1"/>
  <c r="H76" i="1"/>
  <c r="F75" i="1"/>
  <c r="E75" i="1"/>
  <c r="F74" i="1"/>
  <c r="E74" i="1"/>
  <c r="G74" i="1"/>
  <c r="H74" i="1"/>
  <c r="G62" i="1"/>
  <c r="F62" i="1"/>
  <c r="H62" i="1"/>
  <c r="G61" i="1"/>
  <c r="F61" i="1"/>
  <c r="G60" i="1"/>
  <c r="F60" i="1"/>
  <c r="H60" i="1"/>
  <c r="G59" i="1"/>
  <c r="F59" i="1"/>
  <c r="G58" i="1"/>
  <c r="F58" i="1"/>
  <c r="H58" i="1"/>
  <c r="G57" i="1"/>
  <c r="F57" i="1"/>
  <c r="H57" i="1"/>
  <c r="G56" i="1"/>
  <c r="F56" i="1"/>
  <c r="H56" i="1"/>
  <c r="J56" i="1"/>
  <c r="G55" i="1"/>
  <c r="F55" i="1"/>
  <c r="H55" i="1"/>
  <c r="G54" i="1"/>
  <c r="F54" i="1"/>
  <c r="H54" i="1"/>
  <c r="G53" i="1"/>
  <c r="F53" i="1"/>
  <c r="G51" i="1"/>
  <c r="F51" i="1"/>
  <c r="H51" i="1"/>
  <c r="J51" i="1"/>
  <c r="G50" i="1"/>
  <c r="F50" i="1"/>
  <c r="H50" i="1"/>
  <c r="G49" i="1"/>
  <c r="F49" i="1"/>
  <c r="H49" i="1"/>
  <c r="F48" i="1"/>
  <c r="G48" i="1"/>
  <c r="H48" i="1"/>
  <c r="D38" i="1"/>
  <c r="I48" i="1"/>
  <c r="G47" i="1"/>
  <c r="F47" i="1"/>
  <c r="H47" i="1"/>
  <c r="J47" i="1"/>
  <c r="G46" i="1"/>
  <c r="F46" i="1"/>
  <c r="H46" i="1"/>
  <c r="G45" i="1"/>
  <c r="F45" i="1"/>
  <c r="G44" i="1"/>
  <c r="F44" i="1"/>
  <c r="H44" i="1"/>
  <c r="G43" i="1"/>
  <c r="F43" i="1"/>
  <c r="H43" i="1"/>
  <c r="J43" i="1"/>
  <c r="G42" i="1"/>
  <c r="F42" i="1"/>
  <c r="H42" i="1"/>
  <c r="G41" i="1"/>
  <c r="F41" i="1"/>
  <c r="D35" i="1"/>
  <c r="E35" i="1"/>
  <c r="D34" i="1"/>
  <c r="E34" i="1"/>
  <c r="D32" i="1"/>
  <c r="E32" i="1"/>
  <c r="E26" i="1"/>
  <c r="E24" i="1"/>
  <c r="D22" i="1"/>
  <c r="F22" i="1"/>
  <c r="E18" i="1"/>
  <c r="I18" i="1"/>
  <c r="J18" i="1"/>
  <c r="W24" i="1"/>
  <c r="E14" i="1"/>
  <c r="I14" i="1"/>
  <c r="J14" i="1"/>
  <c r="W20" i="1"/>
  <c r="I10" i="1"/>
  <c r="J10" i="1"/>
  <c r="W16" i="1"/>
  <c r="G55" i="2"/>
  <c r="F55" i="2"/>
  <c r="H55" i="2"/>
  <c r="F54" i="2"/>
  <c r="G54" i="2"/>
  <c r="H54" i="2"/>
  <c r="J54" i="2"/>
  <c r="G53" i="2"/>
  <c r="F53" i="2"/>
  <c r="H53" i="2"/>
  <c r="G52" i="2"/>
  <c r="F52" i="2"/>
  <c r="H52" i="2"/>
  <c r="G51" i="2"/>
  <c r="F51" i="2"/>
  <c r="H51" i="2"/>
  <c r="F50" i="2"/>
  <c r="G50" i="2"/>
  <c r="H50" i="2"/>
  <c r="D42" i="2"/>
  <c r="I50" i="2"/>
  <c r="G49" i="2"/>
  <c r="F49" i="2"/>
  <c r="H49" i="2"/>
  <c r="G48" i="2"/>
  <c r="F48" i="2"/>
  <c r="H48" i="2"/>
  <c r="G47" i="2"/>
  <c r="F47" i="2"/>
  <c r="H47" i="2"/>
  <c r="F46" i="2"/>
  <c r="G46" i="2"/>
  <c r="H46" i="2"/>
  <c r="J46" i="2"/>
  <c r="G45" i="2"/>
  <c r="F45" i="2"/>
  <c r="H45" i="2"/>
  <c r="F81" i="3"/>
  <c r="E81" i="3"/>
  <c r="D42" i="3"/>
  <c r="F84" i="3"/>
  <c r="E84" i="3"/>
  <c r="E83" i="3"/>
  <c r="E87" i="3"/>
  <c r="F56" i="2"/>
  <c r="G56" i="2"/>
  <c r="H56" i="2"/>
  <c r="D97" i="2"/>
  <c r="E97" i="2"/>
  <c r="G97" i="2"/>
  <c r="D96" i="2"/>
  <c r="E96" i="2"/>
  <c r="G96" i="2"/>
  <c r="D95" i="2"/>
  <c r="E95" i="2"/>
  <c r="G95" i="2"/>
  <c r="D94" i="2"/>
  <c r="E94" i="2"/>
  <c r="G94" i="2"/>
  <c r="D93" i="2"/>
  <c r="E93" i="2"/>
  <c r="G93" i="2"/>
  <c r="D92" i="2"/>
  <c r="E92" i="2"/>
  <c r="G92" i="2"/>
  <c r="D91" i="2"/>
  <c r="E91" i="2"/>
  <c r="G91" i="2"/>
  <c r="D90" i="2"/>
  <c r="E90" i="2"/>
  <c r="G90" i="2"/>
  <c r="D89" i="2"/>
  <c r="E89" i="2"/>
  <c r="G89" i="2"/>
  <c r="D88" i="2"/>
  <c r="E88" i="2"/>
  <c r="G88" i="2"/>
  <c r="D87" i="2"/>
  <c r="E87" i="2"/>
  <c r="G87" i="2"/>
  <c r="D85" i="2"/>
  <c r="C85" i="2"/>
  <c r="D84" i="2"/>
  <c r="C84" i="2"/>
  <c r="E84" i="2"/>
  <c r="F84" i="2"/>
  <c r="H84" i="2"/>
  <c r="D83" i="2"/>
  <c r="C83" i="2"/>
  <c r="E83" i="2"/>
  <c r="F83" i="2"/>
  <c r="H83" i="2"/>
  <c r="I83" i="2"/>
  <c r="J83" i="2"/>
  <c r="K83" i="2"/>
  <c r="D82" i="2"/>
  <c r="C82" i="2"/>
  <c r="E82" i="2"/>
  <c r="F82" i="2"/>
  <c r="H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E75" i="2"/>
  <c r="F75" i="2"/>
  <c r="H75" i="2"/>
  <c r="F100" i="3"/>
  <c r="G100" i="3"/>
  <c r="I100" i="3"/>
  <c r="F99" i="3"/>
  <c r="G99" i="3"/>
  <c r="I99" i="3"/>
  <c r="F98" i="3"/>
  <c r="G98" i="3"/>
  <c r="I98" i="3"/>
  <c r="F97" i="3"/>
  <c r="G97" i="3"/>
  <c r="I97" i="3"/>
  <c r="F96" i="3"/>
  <c r="G96" i="3"/>
  <c r="I96" i="3"/>
  <c r="F95" i="3"/>
  <c r="G95" i="3"/>
  <c r="I95" i="3"/>
  <c r="F94" i="3"/>
  <c r="G94" i="3"/>
  <c r="I94" i="3"/>
  <c r="F93" i="3"/>
  <c r="G93" i="3"/>
  <c r="I93" i="3"/>
  <c r="F92" i="3"/>
  <c r="G92" i="3"/>
  <c r="I92" i="3"/>
  <c r="F91" i="3"/>
  <c r="G91" i="3"/>
  <c r="I91" i="3"/>
  <c r="F90" i="3"/>
  <c r="G90" i="3"/>
  <c r="I90" i="3"/>
  <c r="F88" i="3"/>
  <c r="E88" i="3"/>
  <c r="F87" i="3"/>
  <c r="G87" i="3"/>
  <c r="H87" i="3"/>
  <c r="J87" i="3"/>
  <c r="F86" i="3"/>
  <c r="E86" i="3"/>
  <c r="G86" i="3"/>
  <c r="H86" i="3"/>
  <c r="J86" i="3"/>
  <c r="K86" i="3"/>
  <c r="L86" i="3"/>
  <c r="M86" i="3"/>
  <c r="F85" i="3"/>
  <c r="E85" i="3"/>
  <c r="G85" i="3"/>
  <c r="H85" i="3"/>
  <c r="J85" i="3"/>
  <c r="G84" i="3"/>
  <c r="F83" i="3"/>
  <c r="G83" i="3"/>
  <c r="H83" i="3"/>
  <c r="J83" i="3"/>
  <c r="K83" i="3"/>
  <c r="L83" i="3"/>
  <c r="M83" i="3"/>
  <c r="F82" i="3"/>
  <c r="E82" i="3"/>
  <c r="G82" i="3"/>
  <c r="H82" i="3"/>
  <c r="J82" i="3"/>
  <c r="K82" i="3"/>
  <c r="L82" i="3"/>
  <c r="M82" i="3"/>
  <c r="G81" i="3"/>
  <c r="H81" i="3"/>
  <c r="J81" i="3"/>
  <c r="K81" i="3"/>
  <c r="L81" i="3"/>
  <c r="M81" i="3"/>
  <c r="F80" i="3"/>
  <c r="E80" i="3"/>
  <c r="G80" i="3"/>
  <c r="H80" i="3"/>
  <c r="J80" i="3"/>
  <c r="F79" i="3"/>
  <c r="E79" i="3"/>
  <c r="G79" i="3"/>
  <c r="H79" i="3"/>
  <c r="J79" i="3"/>
  <c r="F78" i="3"/>
  <c r="E78" i="3"/>
  <c r="G78" i="3"/>
  <c r="H78" i="3"/>
  <c r="J78" i="3"/>
  <c r="K78" i="3"/>
  <c r="L78" i="3"/>
  <c r="M78" i="3"/>
  <c r="W100" i="1"/>
  <c r="G62" i="2"/>
  <c r="F62" i="2"/>
  <c r="H62" i="2"/>
  <c r="G61" i="2"/>
  <c r="F61" i="2"/>
  <c r="H61" i="2"/>
  <c r="G60" i="2"/>
  <c r="F60" i="2"/>
  <c r="G59" i="2"/>
  <c r="F59" i="2"/>
  <c r="F58" i="2"/>
  <c r="G58" i="2"/>
  <c r="G57" i="2"/>
  <c r="F57" i="2"/>
  <c r="G66" i="3"/>
  <c r="F66" i="3"/>
  <c r="G65" i="3"/>
  <c r="F65" i="3"/>
  <c r="H65" i="3"/>
  <c r="G64" i="3"/>
  <c r="F64" i="3"/>
  <c r="G63" i="3"/>
  <c r="F63" i="3"/>
  <c r="H63" i="3"/>
  <c r="G62" i="3"/>
  <c r="F62" i="3"/>
  <c r="G61" i="3"/>
  <c r="F61" i="3"/>
  <c r="H61" i="3"/>
  <c r="G60" i="3"/>
  <c r="F60" i="3"/>
  <c r="H60" i="3"/>
  <c r="G59" i="3"/>
  <c r="F59" i="3"/>
  <c r="G58" i="3"/>
  <c r="F58" i="3"/>
  <c r="H58" i="3"/>
  <c r="J58" i="3"/>
  <c r="G57" i="3"/>
  <c r="F57" i="3"/>
  <c r="H57" i="3"/>
  <c r="G55" i="3"/>
  <c r="F55" i="3"/>
  <c r="H55" i="3"/>
  <c r="G54" i="3"/>
  <c r="F54" i="3"/>
  <c r="H54" i="3"/>
  <c r="I54" i="3"/>
  <c r="F53" i="3"/>
  <c r="G53" i="3"/>
  <c r="H53" i="3"/>
  <c r="G52" i="3"/>
  <c r="F52" i="3"/>
  <c r="G51" i="3"/>
  <c r="F51" i="3"/>
  <c r="G50" i="3"/>
  <c r="F50" i="3"/>
  <c r="G49" i="3"/>
  <c r="F49" i="3"/>
  <c r="H49" i="3"/>
  <c r="G48" i="3"/>
  <c r="F48" i="3"/>
  <c r="G47" i="3"/>
  <c r="F47" i="3"/>
  <c r="G46" i="3"/>
  <c r="F46" i="3"/>
  <c r="H46" i="3"/>
  <c r="I46" i="3"/>
  <c r="G45" i="3"/>
  <c r="F45" i="3"/>
  <c r="H45" i="3"/>
  <c r="W78" i="1"/>
  <c r="H66" i="3"/>
  <c r="I66" i="3"/>
  <c r="H64" i="3"/>
  <c r="I64" i="3"/>
  <c r="W94" i="1"/>
  <c r="E81" i="2"/>
  <c r="F81" i="2"/>
  <c r="H81" i="2"/>
  <c r="I81" i="2"/>
  <c r="J81" i="2"/>
  <c r="K81" i="2"/>
  <c r="W80" i="1"/>
  <c r="W81" i="1"/>
  <c r="W77" i="1"/>
  <c r="H48" i="3"/>
  <c r="H51" i="3"/>
  <c r="J51" i="3"/>
  <c r="H52" i="3"/>
  <c r="J52" i="3"/>
  <c r="H84" i="3"/>
  <c r="J84" i="3"/>
  <c r="W79" i="1"/>
  <c r="I51" i="3"/>
  <c r="J48" i="3"/>
  <c r="I48" i="3"/>
  <c r="E26" i="2"/>
  <c r="I26" i="2"/>
  <c r="J26" i="2"/>
  <c r="W33" i="2"/>
  <c r="E39" i="2"/>
  <c r="I39" i="2"/>
  <c r="J39" i="2"/>
  <c r="M39" i="2"/>
  <c r="E38" i="2"/>
  <c r="I38" i="2"/>
  <c r="J38" i="2"/>
  <c r="M38" i="2"/>
  <c r="K10" i="3"/>
  <c r="L10" i="3"/>
  <c r="K11" i="3"/>
  <c r="L11" i="3"/>
  <c r="K12" i="3"/>
  <c r="L12" i="3"/>
  <c r="K15" i="3"/>
  <c r="L15" i="3"/>
  <c r="M15" i="3"/>
  <c r="K16" i="3"/>
  <c r="L16" i="3"/>
  <c r="M16" i="3"/>
  <c r="K19" i="3"/>
  <c r="L19" i="3"/>
  <c r="M19" i="3"/>
  <c r="K20" i="3"/>
  <c r="L20" i="3"/>
  <c r="M20" i="3"/>
  <c r="K23" i="3"/>
  <c r="L23" i="3"/>
  <c r="M23" i="3"/>
  <c r="K24" i="3"/>
  <c r="L24" i="3"/>
  <c r="M24" i="3"/>
  <c r="E26" i="3"/>
  <c r="I26" i="3"/>
  <c r="J26" i="3"/>
  <c r="W33" i="3"/>
  <c r="E38" i="3"/>
  <c r="I38" i="3"/>
  <c r="J38" i="3"/>
  <c r="M38" i="3"/>
  <c r="F35" i="1"/>
  <c r="F34" i="1"/>
  <c r="I34" i="1"/>
  <c r="J34" i="1"/>
  <c r="M34" i="1"/>
  <c r="J57" i="1"/>
  <c r="I57" i="1"/>
  <c r="K57" i="1"/>
  <c r="L57" i="1"/>
  <c r="F32" i="1"/>
  <c r="I32" i="1"/>
  <c r="J32" i="1"/>
  <c r="W39" i="1"/>
  <c r="I26" i="1"/>
  <c r="J26" i="1"/>
  <c r="W33" i="1"/>
  <c r="J48" i="1"/>
  <c r="K48" i="1"/>
  <c r="L48" i="1"/>
  <c r="H53" i="1"/>
  <c r="H59" i="1"/>
  <c r="J59" i="1"/>
  <c r="W96" i="1"/>
  <c r="I11" i="1"/>
  <c r="J11" i="1"/>
  <c r="W17" i="1"/>
  <c r="E15" i="1"/>
  <c r="I15" i="1"/>
  <c r="J15" i="1"/>
  <c r="W21" i="1"/>
  <c r="E19" i="1"/>
  <c r="I19" i="1"/>
  <c r="J19" i="1"/>
  <c r="W25" i="1"/>
  <c r="G75" i="1"/>
  <c r="H75" i="1"/>
  <c r="W83" i="1"/>
  <c r="G79" i="1"/>
  <c r="H79" i="1"/>
  <c r="G83" i="1"/>
  <c r="I35" i="1"/>
  <c r="J35" i="1"/>
  <c r="M35" i="1"/>
  <c r="E25" i="1"/>
  <c r="I25" i="1"/>
  <c r="J25" i="1"/>
  <c r="W32" i="1"/>
  <c r="E29" i="1"/>
  <c r="I29" i="1"/>
  <c r="J29" i="1"/>
  <c r="W36" i="1"/>
  <c r="E33" i="1"/>
  <c r="I33" i="1"/>
  <c r="J33" i="1"/>
  <c r="W40" i="1"/>
  <c r="H41" i="1"/>
  <c r="J41" i="1"/>
  <c r="H61" i="1"/>
  <c r="E12" i="1"/>
  <c r="I12" i="1"/>
  <c r="J12" i="1"/>
  <c r="W18" i="1"/>
  <c r="E16" i="1"/>
  <c r="E20" i="1"/>
  <c r="H45" i="1"/>
  <c r="G84" i="1"/>
  <c r="W93" i="1"/>
  <c r="I24" i="1"/>
  <c r="J24" i="1"/>
  <c r="W31" i="1"/>
  <c r="E5" i="1"/>
  <c r="E13" i="1"/>
  <c r="E17" i="1"/>
  <c r="E22" i="1"/>
  <c r="E30" i="1"/>
  <c r="I30" i="1"/>
  <c r="J30" i="1"/>
  <c r="W37" i="1"/>
  <c r="G77" i="1"/>
  <c r="H77" i="1"/>
  <c r="J77" i="1"/>
  <c r="I89" i="1"/>
  <c r="K77" i="1"/>
  <c r="L77" i="1"/>
  <c r="M77" i="1"/>
  <c r="G81" i="1"/>
  <c r="W90" i="1"/>
  <c r="J42" i="1"/>
  <c r="I42" i="1"/>
  <c r="K42" i="1"/>
  <c r="L42" i="1"/>
  <c r="J46" i="1"/>
  <c r="I46" i="1"/>
  <c r="K46" i="1"/>
  <c r="L46" i="1"/>
  <c r="J53" i="1"/>
  <c r="I53" i="1"/>
  <c r="K53" i="1"/>
  <c r="L53" i="1"/>
  <c r="W82" i="1"/>
  <c r="J74" i="1"/>
  <c r="K74" i="1"/>
  <c r="L74" i="1"/>
  <c r="M74" i="1"/>
  <c r="I9" i="1"/>
  <c r="J9" i="1"/>
  <c r="W15" i="1"/>
  <c r="J54" i="1"/>
  <c r="I54" i="1"/>
  <c r="J60" i="1"/>
  <c r="I60" i="1"/>
  <c r="K60" i="1"/>
  <c r="L60" i="1"/>
  <c r="I88" i="1"/>
  <c r="W97" i="1"/>
  <c r="I16" i="1"/>
  <c r="J16" i="1"/>
  <c r="W22" i="1"/>
  <c r="I49" i="1"/>
  <c r="J49" i="1"/>
  <c r="J78" i="1"/>
  <c r="W86" i="1"/>
  <c r="W91" i="1"/>
  <c r="H82" i="1"/>
  <c r="J82" i="1"/>
  <c r="K82" i="1"/>
  <c r="L82" i="1"/>
  <c r="M82" i="1"/>
  <c r="I7" i="1"/>
  <c r="J7" i="1"/>
  <c r="W13" i="1"/>
  <c r="J44" i="1"/>
  <c r="I44" i="1"/>
  <c r="J50" i="1"/>
  <c r="I50" i="1"/>
  <c r="K50" i="1"/>
  <c r="L50" i="1"/>
  <c r="J75" i="1"/>
  <c r="K75" i="1"/>
  <c r="L75" i="1"/>
  <c r="M75" i="1"/>
  <c r="W87" i="1"/>
  <c r="J79" i="1"/>
  <c r="K79" i="1"/>
  <c r="L79" i="1"/>
  <c r="M79" i="1"/>
  <c r="W92" i="1"/>
  <c r="H83" i="1"/>
  <c r="J83" i="1"/>
  <c r="K83" i="1"/>
  <c r="L83" i="1"/>
  <c r="M83" i="1"/>
  <c r="W98" i="1"/>
  <c r="I41" i="1"/>
  <c r="J61" i="1"/>
  <c r="I61" i="1"/>
  <c r="K61" i="1"/>
  <c r="L61" i="1"/>
  <c r="I90" i="1"/>
  <c r="W99" i="1"/>
  <c r="I8" i="1"/>
  <c r="J8" i="1"/>
  <c r="W14" i="1"/>
  <c r="J45" i="1"/>
  <c r="I45" i="1"/>
  <c r="J55" i="1"/>
  <c r="I55" i="1"/>
  <c r="K55" i="1"/>
  <c r="L55" i="1"/>
  <c r="W84" i="1"/>
  <c r="J76" i="1"/>
  <c r="I20" i="1"/>
  <c r="J20" i="1"/>
  <c r="W26" i="1"/>
  <c r="I58" i="1"/>
  <c r="J58" i="1"/>
  <c r="K58" i="1"/>
  <c r="L58" i="1"/>
  <c r="J62" i="1"/>
  <c r="I62" i="1"/>
  <c r="K62" i="1"/>
  <c r="L62" i="1"/>
  <c r="I5" i="1"/>
  <c r="J5" i="1"/>
  <c r="W11" i="1"/>
  <c r="I13" i="1"/>
  <c r="J13" i="1"/>
  <c r="W19" i="1"/>
  <c r="I17" i="1"/>
  <c r="J17" i="1"/>
  <c r="W23" i="1"/>
  <c r="I22" i="1"/>
  <c r="J22" i="1"/>
  <c r="W29" i="1"/>
  <c r="W95" i="1"/>
  <c r="E23" i="1"/>
  <c r="I23" i="1"/>
  <c r="J23" i="1"/>
  <c r="W30" i="1"/>
  <c r="E31" i="1"/>
  <c r="I31" i="1"/>
  <c r="J31" i="1"/>
  <c r="I47" i="1"/>
  <c r="K47" i="1"/>
  <c r="L47" i="1"/>
  <c r="I56" i="1"/>
  <c r="K56" i="1"/>
  <c r="L56" i="1"/>
  <c r="E28" i="1"/>
  <c r="I28" i="1"/>
  <c r="J28" i="1"/>
  <c r="W35" i="1"/>
  <c r="E27" i="1"/>
  <c r="I27" i="1"/>
  <c r="J27" i="1"/>
  <c r="W34" i="1"/>
  <c r="I43" i="1"/>
  <c r="K43" i="1"/>
  <c r="L43" i="1"/>
  <c r="I51" i="1"/>
  <c r="K51" i="1"/>
  <c r="L51" i="1"/>
  <c r="J49" i="2"/>
  <c r="I49" i="2"/>
  <c r="K49" i="2"/>
  <c r="L49" i="2"/>
  <c r="J53" i="2"/>
  <c r="I53" i="2"/>
  <c r="I51" i="2"/>
  <c r="J51" i="2"/>
  <c r="K51" i="2"/>
  <c r="L51" i="2"/>
  <c r="J48" i="2"/>
  <c r="I48" i="2"/>
  <c r="J55" i="2"/>
  <c r="I55" i="2"/>
  <c r="I47" i="2"/>
  <c r="J47" i="2"/>
  <c r="K47" i="2"/>
  <c r="L47" i="2"/>
  <c r="J45" i="2"/>
  <c r="I45" i="2"/>
  <c r="I52" i="2"/>
  <c r="J52" i="2"/>
  <c r="J50" i="2"/>
  <c r="K50" i="2"/>
  <c r="L50" i="2"/>
  <c r="I46" i="2"/>
  <c r="K46" i="2"/>
  <c r="L46" i="2"/>
  <c r="I54" i="2"/>
  <c r="K54" i="2"/>
  <c r="L54" i="2"/>
  <c r="I84" i="2"/>
  <c r="J84" i="2"/>
  <c r="K84" i="2"/>
  <c r="I61" i="2"/>
  <c r="J61" i="2"/>
  <c r="I56" i="2"/>
  <c r="J56" i="2"/>
  <c r="H57" i="2"/>
  <c r="E78" i="2"/>
  <c r="F78" i="2"/>
  <c r="H78" i="2"/>
  <c r="I78" i="2"/>
  <c r="J78" i="2"/>
  <c r="K78" i="2"/>
  <c r="E85" i="2"/>
  <c r="F85" i="2"/>
  <c r="H85" i="2"/>
  <c r="I75" i="2"/>
  <c r="J75" i="2"/>
  <c r="K75" i="2"/>
  <c r="H58" i="2"/>
  <c r="I58" i="2"/>
  <c r="E79" i="2"/>
  <c r="F79" i="2"/>
  <c r="H79" i="2"/>
  <c r="H59" i="2"/>
  <c r="E76" i="2"/>
  <c r="F76" i="2"/>
  <c r="H76" i="2"/>
  <c r="I76" i="2"/>
  <c r="J76" i="2"/>
  <c r="K76" i="2"/>
  <c r="E80" i="2"/>
  <c r="F80" i="2"/>
  <c r="H80" i="2"/>
  <c r="H60" i="2"/>
  <c r="I60" i="2"/>
  <c r="E77" i="2"/>
  <c r="F77" i="2"/>
  <c r="H77" i="2"/>
  <c r="I77" i="2"/>
  <c r="J77" i="2"/>
  <c r="K77" i="2"/>
  <c r="I57" i="2"/>
  <c r="J57" i="2"/>
  <c r="I85" i="2"/>
  <c r="J85" i="2"/>
  <c r="K85" i="2"/>
  <c r="I82" i="2"/>
  <c r="J82" i="2"/>
  <c r="K82" i="2"/>
  <c r="J62" i="2"/>
  <c r="I62" i="2"/>
  <c r="K62" i="2"/>
  <c r="L62" i="2"/>
  <c r="J58" i="2"/>
  <c r="I79" i="2"/>
  <c r="J79" i="2"/>
  <c r="K79" i="2"/>
  <c r="I59" i="2"/>
  <c r="J59" i="2"/>
  <c r="I80" i="2"/>
  <c r="J80" i="2"/>
  <c r="K80" i="2"/>
  <c r="J60" i="2"/>
  <c r="I61" i="3"/>
  <c r="J61" i="3"/>
  <c r="K61" i="3"/>
  <c r="L61" i="3"/>
  <c r="J65" i="3"/>
  <c r="I65" i="3"/>
  <c r="K65" i="3"/>
  <c r="L65" i="3"/>
  <c r="K87" i="3"/>
  <c r="L87" i="3"/>
  <c r="M87" i="3"/>
  <c r="J53" i="3"/>
  <c r="I53" i="3"/>
  <c r="K53" i="3"/>
  <c r="L53" i="3"/>
  <c r="K79" i="3"/>
  <c r="L79" i="3"/>
  <c r="M79" i="3"/>
  <c r="K48" i="3"/>
  <c r="L48" i="3"/>
  <c r="K80" i="3"/>
  <c r="L80" i="3"/>
  <c r="M80" i="3"/>
  <c r="K84" i="3"/>
  <c r="L84" i="3"/>
  <c r="M84" i="3"/>
  <c r="K51" i="3"/>
  <c r="L51" i="3"/>
  <c r="K85" i="3"/>
  <c r="L85" i="3"/>
  <c r="M85" i="3"/>
  <c r="I52" i="3"/>
  <c r="H50" i="3"/>
  <c r="J50" i="3"/>
  <c r="H62" i="3"/>
  <c r="G88" i="3"/>
  <c r="H88" i="3"/>
  <c r="J88" i="3"/>
  <c r="K88" i="3"/>
  <c r="L88" i="3"/>
  <c r="M88" i="3"/>
  <c r="J66" i="3"/>
  <c r="K66" i="3"/>
  <c r="L66" i="3"/>
  <c r="H47" i="3"/>
  <c r="H59" i="3"/>
  <c r="J63" i="3"/>
  <c r="I63" i="3"/>
  <c r="I60" i="3"/>
  <c r="J60" i="3"/>
  <c r="J45" i="3"/>
  <c r="I45" i="3"/>
  <c r="I57" i="3"/>
  <c r="J57" i="3"/>
  <c r="I50" i="3"/>
  <c r="J62" i="3"/>
  <c r="I62" i="3"/>
  <c r="I49" i="3"/>
  <c r="J49" i="3"/>
  <c r="I55" i="3"/>
  <c r="J55" i="3"/>
  <c r="K52" i="3"/>
  <c r="L52" i="3"/>
  <c r="I47" i="3"/>
  <c r="J47" i="3"/>
  <c r="J59" i="3"/>
  <c r="I59" i="3"/>
  <c r="K59" i="3"/>
  <c r="L59" i="3"/>
  <c r="J54" i="3"/>
  <c r="K54" i="3"/>
  <c r="L54" i="3"/>
  <c r="J46" i="3"/>
  <c r="K46" i="3"/>
  <c r="L46" i="3"/>
  <c r="J64" i="3"/>
  <c r="K64" i="3"/>
  <c r="L64" i="3"/>
  <c r="I58" i="3"/>
  <c r="K58" i="3"/>
  <c r="L58" i="3"/>
  <c r="K18" i="1"/>
  <c r="L18" i="1"/>
  <c r="M18" i="1"/>
  <c r="W38" i="1"/>
  <c r="K24" i="2"/>
  <c r="K16" i="2"/>
  <c r="K23" i="2"/>
  <c r="K15" i="2"/>
  <c r="K22" i="2"/>
  <c r="K14" i="2"/>
  <c r="K12" i="2"/>
  <c r="L12" i="2"/>
  <c r="K19" i="2"/>
  <c r="K11" i="2"/>
  <c r="L11" i="2"/>
  <c r="K20" i="2"/>
  <c r="K18" i="2"/>
  <c r="K10" i="2"/>
  <c r="L10" i="2"/>
  <c r="K21" i="2"/>
  <c r="K13" i="2"/>
  <c r="L13" i="2"/>
  <c r="K17" i="2"/>
  <c r="K9" i="2"/>
  <c r="K61" i="2"/>
  <c r="L61" i="2"/>
  <c r="K22" i="3"/>
  <c r="L22" i="3"/>
  <c r="M22" i="3"/>
  <c r="K14" i="3"/>
  <c r="L14" i="3"/>
  <c r="M14" i="3"/>
  <c r="K21" i="3"/>
  <c r="L21" i="3"/>
  <c r="M21" i="3"/>
  <c r="K13" i="3"/>
  <c r="L13" i="3"/>
  <c r="K18" i="3"/>
  <c r="L18" i="3"/>
  <c r="M18" i="3"/>
  <c r="K17" i="3"/>
  <c r="L17" i="3"/>
  <c r="M17" i="3"/>
  <c r="K9" i="3"/>
  <c r="L9" i="3"/>
  <c r="M9" i="3"/>
  <c r="M10" i="3"/>
  <c r="M11" i="3"/>
  <c r="M12" i="3"/>
  <c r="K41" i="1"/>
  <c r="L41" i="1"/>
  <c r="H84" i="1"/>
  <c r="J84" i="1"/>
  <c r="K84" i="1"/>
  <c r="L84" i="1"/>
  <c r="M84" i="1"/>
  <c r="H81" i="1"/>
  <c r="J81" i="1"/>
  <c r="K81" i="1"/>
  <c r="L81" i="1"/>
  <c r="M81" i="1"/>
  <c r="W85" i="1"/>
  <c r="I59" i="1"/>
  <c r="K59" i="1"/>
  <c r="L59" i="1"/>
  <c r="K76" i="1"/>
  <c r="L76" i="1"/>
  <c r="M76" i="1"/>
  <c r="K17" i="1"/>
  <c r="L17" i="1"/>
  <c r="M17" i="1"/>
  <c r="K6" i="1"/>
  <c r="L6" i="1"/>
  <c r="K9" i="1"/>
  <c r="L9" i="1"/>
  <c r="K5" i="1"/>
  <c r="L5" i="1"/>
  <c r="M5" i="1"/>
  <c r="K19" i="1"/>
  <c r="L19" i="1"/>
  <c r="M19" i="1"/>
  <c r="K15" i="1"/>
  <c r="L15" i="1"/>
  <c r="M15" i="1"/>
  <c r="K11" i="1"/>
  <c r="L11" i="1"/>
  <c r="M11" i="1"/>
  <c r="K14" i="1"/>
  <c r="L14" i="1"/>
  <c r="M14" i="1"/>
  <c r="K10" i="1"/>
  <c r="L10" i="1"/>
  <c r="M10" i="1"/>
  <c r="K78" i="1"/>
  <c r="L78" i="1"/>
  <c r="M78" i="1"/>
  <c r="K49" i="1"/>
  <c r="L49" i="1"/>
  <c r="K45" i="1"/>
  <c r="L45" i="1"/>
  <c r="K7" i="1"/>
  <c r="L7" i="1"/>
  <c r="K54" i="1"/>
  <c r="L54" i="1"/>
  <c r="K12" i="1"/>
  <c r="L12" i="1"/>
  <c r="M12" i="1"/>
  <c r="K13" i="1"/>
  <c r="L13" i="1"/>
  <c r="M13" i="1"/>
  <c r="K8" i="1"/>
  <c r="L8" i="1"/>
  <c r="K20" i="1"/>
  <c r="L20" i="1"/>
  <c r="M20" i="1"/>
  <c r="K44" i="1"/>
  <c r="L44" i="1"/>
  <c r="K16" i="1"/>
  <c r="L16" i="1"/>
  <c r="M16" i="1"/>
  <c r="K55" i="2"/>
  <c r="L55" i="2"/>
  <c r="K52" i="2"/>
  <c r="L52" i="2"/>
  <c r="K48" i="2"/>
  <c r="L48" i="2"/>
  <c r="K53" i="2"/>
  <c r="L53" i="2"/>
  <c r="K45" i="2"/>
  <c r="L45" i="2"/>
  <c r="K56" i="2"/>
  <c r="L56" i="2"/>
  <c r="K58" i="2"/>
  <c r="L58" i="2"/>
  <c r="K59" i="2"/>
  <c r="L59" i="2"/>
  <c r="K57" i="2"/>
  <c r="L57" i="2"/>
  <c r="K60" i="2"/>
  <c r="L60" i="2"/>
  <c r="K57" i="3"/>
  <c r="L57" i="3"/>
  <c r="K60" i="3"/>
  <c r="L60" i="3"/>
  <c r="K47" i="3"/>
  <c r="L47" i="3"/>
  <c r="K45" i="3"/>
  <c r="L45" i="3"/>
  <c r="K50" i="3"/>
  <c r="L50" i="3"/>
  <c r="K49" i="3"/>
  <c r="L49" i="3"/>
  <c r="K55" i="3"/>
  <c r="L55" i="3"/>
  <c r="K62" i="3"/>
  <c r="L62" i="3"/>
  <c r="K63" i="3"/>
  <c r="L63" i="3"/>
  <c r="L15" i="2"/>
  <c r="M15" i="2"/>
  <c r="L23" i="2"/>
  <c r="M23" i="2"/>
  <c r="L17" i="2"/>
  <c r="M17" i="2"/>
  <c r="L20" i="2"/>
  <c r="M20" i="2"/>
  <c r="L14" i="2"/>
  <c r="M14" i="2"/>
  <c r="L19" i="2"/>
  <c r="M19" i="2"/>
  <c r="L18" i="2"/>
  <c r="M18" i="2"/>
  <c r="L9" i="2"/>
  <c r="M9" i="2"/>
  <c r="M10" i="2"/>
  <c r="M11" i="2"/>
  <c r="M12" i="2"/>
  <c r="M13" i="2"/>
  <c r="L16" i="2"/>
  <c r="M16" i="2"/>
  <c r="L21" i="2"/>
  <c r="M21" i="2"/>
  <c r="L22" i="2"/>
  <c r="M22" i="2"/>
  <c r="L24" i="2"/>
  <c r="M24" i="2"/>
  <c r="M13" i="3"/>
  <c r="M6" i="1"/>
  <c r="M7" i="1"/>
  <c r="M8" i="1"/>
  <c r="M9" i="1"/>
</calcChain>
</file>

<file path=xl/sharedStrings.xml><?xml version="1.0" encoding="utf-8"?>
<sst xmlns="http://schemas.openxmlformats.org/spreadsheetml/2006/main" count="645" uniqueCount="117">
  <si>
    <t>سعر الصاج</t>
  </si>
  <si>
    <t>سعر الجلفنة</t>
  </si>
  <si>
    <t>سعر التصنيع</t>
  </si>
  <si>
    <t>5*5</t>
  </si>
  <si>
    <t>10*10</t>
  </si>
  <si>
    <t>15*10</t>
  </si>
  <si>
    <t>20*10</t>
  </si>
  <si>
    <t>30*10</t>
  </si>
  <si>
    <t>40*10</t>
  </si>
  <si>
    <t>50*10</t>
  </si>
  <si>
    <t>60*10</t>
  </si>
  <si>
    <t>70*10</t>
  </si>
  <si>
    <t>80*10</t>
  </si>
  <si>
    <t>90*10</t>
  </si>
  <si>
    <t>100*10</t>
  </si>
  <si>
    <t>thickness</t>
  </si>
  <si>
    <t>type</t>
  </si>
  <si>
    <t>total price</t>
  </si>
  <si>
    <t>dim</t>
  </si>
  <si>
    <t xml:space="preserve">سعر المتر </t>
  </si>
  <si>
    <t>سعر المتر بالغطا</t>
  </si>
  <si>
    <t xml:space="preserve">Items </t>
  </si>
  <si>
    <t xml:space="preserve">thickness </t>
  </si>
  <si>
    <t xml:space="preserve">Unit </t>
  </si>
  <si>
    <t>Price</t>
  </si>
  <si>
    <t>Cable Tray 10*10 cm</t>
  </si>
  <si>
    <t>1.5 mm</t>
  </si>
  <si>
    <t>Meter</t>
  </si>
  <si>
    <t>Cable Tray 5*5 cm</t>
  </si>
  <si>
    <t>Cable Tray 15*10 cm</t>
  </si>
  <si>
    <t>Cable Tray 20*10 cm</t>
  </si>
  <si>
    <t>Cable Tray 30*10 cm</t>
  </si>
  <si>
    <t>Cable Tray 40*10 cm</t>
  </si>
  <si>
    <t>Cable Tray 50*10 cm</t>
  </si>
  <si>
    <t>Cable Tray 60*10 cm</t>
  </si>
  <si>
    <t>Cable Tray 100*10 cm</t>
  </si>
  <si>
    <t>2 mm</t>
  </si>
  <si>
    <t>Cover 10 cm</t>
  </si>
  <si>
    <t>Cover 20 cm</t>
  </si>
  <si>
    <t>Cover 30 cm</t>
  </si>
  <si>
    <t>Cover 40 cm</t>
  </si>
  <si>
    <t>Cover 50 cm</t>
  </si>
  <si>
    <t>Cover 60 cm</t>
  </si>
  <si>
    <t>Cover 100 cm</t>
  </si>
  <si>
    <t>1 mm</t>
  </si>
  <si>
    <t>Cover 5 cm</t>
  </si>
  <si>
    <t>Price List Of Rovana Trade</t>
  </si>
  <si>
    <t>Cover</t>
  </si>
  <si>
    <t>Cover 15 cm</t>
  </si>
  <si>
    <t>Tray</t>
  </si>
  <si>
    <t>Serial</t>
  </si>
  <si>
    <t>O1O6O675912</t>
  </si>
  <si>
    <t>سعر بالوصلات</t>
  </si>
  <si>
    <t>العدد</t>
  </si>
  <si>
    <t>Cable Tray 70*10 cm</t>
  </si>
  <si>
    <t>Cable Tray 80*10 cm</t>
  </si>
  <si>
    <t>Cable Tray 90*10 cm</t>
  </si>
  <si>
    <t>Cover 70 cm</t>
  </si>
  <si>
    <t>Cover 80 cm</t>
  </si>
  <si>
    <t>Cover 90 cm</t>
  </si>
  <si>
    <t>1.25 mm</t>
  </si>
  <si>
    <t>الاسعار غير شاملة ضريبة القيمة المضافه</t>
  </si>
  <si>
    <t>10*5</t>
  </si>
  <si>
    <t>20*5</t>
  </si>
  <si>
    <t>30*5</t>
  </si>
  <si>
    <t>40*5</t>
  </si>
  <si>
    <t>50*5</t>
  </si>
  <si>
    <t>60*5</t>
  </si>
  <si>
    <t>70*5</t>
  </si>
  <si>
    <t>80*5</t>
  </si>
  <si>
    <t>90*5</t>
  </si>
  <si>
    <t>100*5</t>
  </si>
  <si>
    <t xml:space="preserve">  slow Road - Qalyob</t>
  </si>
  <si>
    <t>بدون فاتورة</t>
  </si>
  <si>
    <t>بالفاتورة</t>
  </si>
  <si>
    <t>جلفنة</t>
  </si>
  <si>
    <t>صاج مجلفن</t>
  </si>
  <si>
    <t>صاج اسود</t>
  </si>
  <si>
    <t>استالس</t>
  </si>
  <si>
    <t>Connectors 10 cm</t>
  </si>
  <si>
    <t>Connectors 5 cm</t>
  </si>
  <si>
    <t>EA</t>
  </si>
  <si>
    <t>Connectors</t>
  </si>
  <si>
    <t>شبك</t>
  </si>
  <si>
    <t>الطول</t>
  </si>
  <si>
    <t>العرض</t>
  </si>
  <si>
    <t>وزن الطول</t>
  </si>
  <si>
    <t>وزن العرض</t>
  </si>
  <si>
    <t>اجمالي وزن العود</t>
  </si>
  <si>
    <t>سعر العود</t>
  </si>
  <si>
    <t>مصنعيات</t>
  </si>
  <si>
    <t xml:space="preserve">اجمالي السعر </t>
  </si>
  <si>
    <t>سعر المتر</t>
  </si>
  <si>
    <t>مجلفن ساخن</t>
  </si>
  <si>
    <t>مجلفن بارد</t>
  </si>
  <si>
    <t>side</t>
  </si>
  <si>
    <t>Cable Ladder 10*10 cm</t>
  </si>
  <si>
    <t>Cable Ladder 15*10 cm</t>
  </si>
  <si>
    <t>Cable Ladder 20*10 cm</t>
  </si>
  <si>
    <t>Cable Ladder 30*10 cm</t>
  </si>
  <si>
    <t>Cable Ladder 40*10 cm</t>
  </si>
  <si>
    <t>Cable Ladder 50*10 cm</t>
  </si>
  <si>
    <t>Cable Ladder 60*10 cm</t>
  </si>
  <si>
    <t>Cable Ladder 70*10 cm</t>
  </si>
  <si>
    <t>Cable Ladder 80*10 cm</t>
  </si>
  <si>
    <t>Cable Ladder 90*10 cm</t>
  </si>
  <si>
    <t>Cable Ladder 100*10 cm</t>
  </si>
  <si>
    <t>Ladder</t>
  </si>
  <si>
    <t>ladder</t>
  </si>
  <si>
    <t>C-Channel 4*2 cm</t>
  </si>
  <si>
    <t>C-Channel 4*4 cm</t>
  </si>
  <si>
    <t>15*5</t>
  </si>
  <si>
    <t>Cable Tray 10*5 cm</t>
  </si>
  <si>
    <t>Cable Tray 15*5 cm</t>
  </si>
  <si>
    <t>Cable Tray 20*5 cm</t>
  </si>
  <si>
    <t>Cable Tray 30*5 cm</t>
  </si>
  <si>
    <t>1 - Elmoatamadia - Giza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</si>
</sst>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Yu Gothic"/>
      <family val="2"/>
      <charset val="128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rgb="FF505050"/>
      </left>
      <right style="thick">
        <color rgb="FF505050"/>
      </right>
      <top style="thick">
        <color rgb="FF505050"/>
      </top>
      <bottom style="thick">
        <color rgb="FF505050"/>
      </bottom>
      <diagonal/>
    </border>
    <border>
      <left style="thick">
        <color rgb="FF505050"/>
      </left>
      <right/>
      <top style="thick">
        <color rgb="FF505050"/>
      </top>
      <bottom/>
      <diagonal/>
    </border>
    <border>
      <left/>
      <right/>
      <top style="thick">
        <color rgb="FF505050"/>
      </top>
      <bottom/>
      <diagonal/>
    </border>
    <border>
      <left/>
      <right style="thick">
        <color rgb="FF505050"/>
      </right>
      <top style="thick">
        <color rgb="FF505050"/>
      </top>
      <bottom/>
      <diagonal/>
    </border>
    <border>
      <left style="thick">
        <color rgb="FF505050"/>
      </left>
      <right/>
      <top/>
      <bottom style="thick">
        <color rgb="FF505050"/>
      </bottom>
      <diagonal/>
    </border>
    <border>
      <left/>
      <right/>
      <top/>
      <bottom style="thick">
        <color rgb="FF505050"/>
      </bottom>
      <diagonal/>
    </border>
    <border>
      <left/>
      <right style="thick">
        <color rgb="FF505050"/>
      </right>
      <top/>
      <bottom style="thick">
        <color rgb="FF50505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505050"/>
      </left>
      <right/>
      <top style="thick">
        <color rgb="FF505050"/>
      </top>
      <bottom style="thick">
        <color rgb="FF505050"/>
      </bottom>
      <diagonal/>
    </border>
    <border>
      <left/>
      <right/>
      <top style="thick">
        <color rgb="FF505050"/>
      </top>
      <bottom style="thick">
        <color rgb="FF505050"/>
      </bottom>
      <diagonal/>
    </border>
    <border>
      <left/>
      <right style="thick">
        <color rgb="FF505050"/>
      </right>
      <top style="thick">
        <color rgb="FF505050"/>
      </top>
      <bottom style="thick">
        <color rgb="FF50505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2" borderId="8" xfId="0" applyFill="1" applyBorder="1"/>
    <xf numFmtId="0" fontId="7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2" borderId="0" xfId="0" applyFont="1" applyFill="1"/>
    <xf numFmtId="0" fontId="0" fillId="8" borderId="0" xfId="0" applyFill="1"/>
    <xf numFmtId="0" fontId="0" fillId="8" borderId="8" xfId="0" applyFill="1" applyBorder="1" applyAlignment="1">
      <alignment horizontal="left" vertical="center"/>
    </xf>
    <xf numFmtId="0" fontId="0" fillId="8" borderId="8" xfId="0" applyFill="1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9" borderId="8" xfId="0" applyFill="1" applyBorder="1"/>
    <xf numFmtId="0" fontId="0" fillId="10" borderId="8" xfId="0" applyFill="1" applyBorder="1" applyAlignment="1">
      <alignment horizontal="left" vertical="center"/>
    </xf>
    <xf numFmtId="0" fontId="0" fillId="10" borderId="8" xfId="0" applyFill="1" applyBorder="1"/>
    <xf numFmtId="0" fontId="0" fillId="11" borderId="8" xfId="0" applyFill="1" applyBorder="1"/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2" borderId="8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1"/>
  <sheetViews>
    <sheetView tabSelected="1" zoomScaleNormal="100" zoomScaleSheetLayoutView="100" workbookViewId="0">
      <pane xSplit="1" topLeftCell="B1" activePane="topRight" state="frozen"/>
      <selection activeCell="A22" sqref="A22"/>
      <selection pane="topRight" activeCell="C2" sqref="C2:C3"/>
    </sheetView>
  </sheetViews>
  <sheetFormatPr defaultRowHeight="15" x14ac:dyDescent="0.2"/>
  <cols>
    <col min="1" max="1" width="8.609375" style="3"/>
    <col min="2" max="4" width="11.97265625" bestFit="1" customWidth="1"/>
    <col min="5" max="5" width="12.5078125" customWidth="1"/>
    <col min="6" max="6" width="12.5078125" bestFit="1" customWidth="1"/>
    <col min="7" max="7" width="11.1640625" bestFit="1" customWidth="1"/>
    <col min="8" max="8" width="12.64453125" bestFit="1" customWidth="1"/>
    <col min="9" max="9" width="12.9140625" bestFit="1" customWidth="1"/>
    <col min="10" max="11" width="11.97265625" bestFit="1" customWidth="1"/>
    <col min="12" max="12" width="16.6796875" customWidth="1"/>
    <col min="19" max="19" width="6.1875" style="5" customWidth="1"/>
    <col min="20" max="20" width="25.2890625" style="6" customWidth="1"/>
    <col min="21" max="21" width="11.02734375" style="5" customWidth="1"/>
    <col min="22" max="23" width="8.609375" style="5"/>
  </cols>
  <sheetData>
    <row r="1" spans="1:47" ht="16.5" customHeight="1" thickTop="1" thickBot="1" x14ac:dyDescent="0.25">
      <c r="A1" s="14"/>
      <c r="B1" s="13"/>
      <c r="C1" s="13"/>
      <c r="D1" s="48" t="s">
        <v>0</v>
      </c>
      <c r="E1" s="48"/>
      <c r="F1" s="48" t="s">
        <v>1</v>
      </c>
      <c r="G1" s="48"/>
      <c r="H1" s="13"/>
      <c r="I1" s="13"/>
      <c r="J1" s="13"/>
      <c r="M1" s="6"/>
      <c r="N1" s="49" t="s">
        <v>75</v>
      </c>
      <c r="O1" s="13" t="s">
        <v>73</v>
      </c>
      <c r="P1" s="13">
        <v>35</v>
      </c>
    </row>
    <row r="2" spans="1:47" ht="16.5" customHeight="1" thickTop="1" thickBot="1" x14ac:dyDescent="0.25">
      <c r="A2" s="14"/>
      <c r="B2" s="13"/>
      <c r="C2" s="29">
        <v>37</v>
      </c>
      <c r="D2" s="48"/>
      <c r="E2" s="48"/>
      <c r="F2" s="48"/>
      <c r="G2" s="48"/>
      <c r="H2" s="13"/>
      <c r="I2" s="13"/>
      <c r="J2" s="13"/>
      <c r="M2" s="6"/>
      <c r="N2" s="49"/>
      <c r="O2" s="13" t="s">
        <v>74</v>
      </c>
      <c r="P2" s="13">
        <v>28</v>
      </c>
    </row>
    <row r="3" spans="1:47" ht="15.75" customHeight="1" thickTop="1" thickBot="1" x14ac:dyDescent="0.25">
      <c r="A3" s="14"/>
      <c r="B3" s="13"/>
      <c r="C3" s="30"/>
      <c r="D3" s="51">
        <f>C2/100*(86)</f>
        <v>31.82</v>
      </c>
      <c r="E3" s="51"/>
      <c r="F3" s="52">
        <v>24.5</v>
      </c>
      <c r="G3" s="52"/>
      <c r="H3" s="13"/>
      <c r="I3" s="13"/>
      <c r="J3" s="13"/>
      <c r="N3" s="13" t="s">
        <v>76</v>
      </c>
      <c r="O3" s="13"/>
      <c r="P3" s="13">
        <v>48</v>
      </c>
    </row>
    <row r="4" spans="1:47" ht="16.5" customHeight="1" thickTop="1" thickBot="1" x14ac:dyDescent="0.25">
      <c r="A4" s="14" t="s">
        <v>16</v>
      </c>
      <c r="B4" s="13" t="s">
        <v>15</v>
      </c>
      <c r="C4" s="13" t="s">
        <v>18</v>
      </c>
      <c r="D4" s="51"/>
      <c r="E4" s="51"/>
      <c r="F4" s="52"/>
      <c r="G4" s="52"/>
      <c r="H4" s="13" t="s">
        <v>2</v>
      </c>
      <c r="I4" s="13" t="s">
        <v>17</v>
      </c>
      <c r="J4" s="13" t="s">
        <v>19</v>
      </c>
      <c r="K4" t="s">
        <v>20</v>
      </c>
      <c r="L4" t="s">
        <v>52</v>
      </c>
      <c r="M4" s="1">
        <v>1</v>
      </c>
      <c r="N4" s="13" t="s">
        <v>77</v>
      </c>
      <c r="O4" s="13"/>
      <c r="P4" s="13">
        <v>40</v>
      </c>
    </row>
    <row r="5" spans="1:47" ht="16.5" customHeight="1" thickTop="1" thickBot="1" x14ac:dyDescent="0.25">
      <c r="A5" s="14" t="s">
        <v>3</v>
      </c>
      <c r="B5" s="13">
        <v>1.5</v>
      </c>
      <c r="C5" s="13">
        <v>0.16800000000000001</v>
      </c>
      <c r="D5" s="13">
        <f>C5*1*B5*8</f>
        <v>2.016</v>
      </c>
      <c r="E5" s="13">
        <f>D5*D3</f>
        <v>64.149119999999996</v>
      </c>
      <c r="F5" s="13">
        <f>D5*F3</f>
        <v>49.392000000000003</v>
      </c>
      <c r="G5" s="13"/>
      <c r="H5" s="13">
        <v>8</v>
      </c>
      <c r="I5" s="13">
        <f t="shared" ref="I5:I33" si="0">E5+F5+H5</f>
        <v>121.54112000000001</v>
      </c>
      <c r="J5" s="13">
        <f t="shared" ref="J5:J11" si="1">SUM(I5/1)</f>
        <v>121.54112000000001</v>
      </c>
      <c r="K5">
        <f>+J5+J22</f>
        <v>162.20192000000003</v>
      </c>
      <c r="L5">
        <f>+K5+35+8</f>
        <v>205.20192000000003</v>
      </c>
      <c r="M5">
        <f>+L5*M4</f>
        <v>205.20192000000003</v>
      </c>
      <c r="N5" s="50" t="s">
        <v>78</v>
      </c>
      <c r="O5" s="50"/>
      <c r="P5" s="50"/>
      <c r="S5" s="35" t="s">
        <v>46</v>
      </c>
      <c r="T5" s="35"/>
      <c r="U5" s="35"/>
      <c r="V5" s="35"/>
      <c r="W5" s="35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ht="16.5" customHeight="1" thickTop="1" thickBot="1" x14ac:dyDescent="0.25">
      <c r="A6" s="14" t="s">
        <v>62</v>
      </c>
      <c r="B6" s="13">
        <v>1.5</v>
      </c>
      <c r="C6" s="13">
        <v>0.21</v>
      </c>
      <c r="D6" s="13">
        <f t="shared" ref="D6:D11" si="2">C6*1*B6*8</f>
        <v>2.52</v>
      </c>
      <c r="E6" s="13">
        <f>D6*D3</f>
        <v>80.186400000000006</v>
      </c>
      <c r="F6" s="13">
        <f>D6*F3</f>
        <v>61.74</v>
      </c>
      <c r="G6" s="13"/>
      <c r="H6" s="13">
        <v>10</v>
      </c>
      <c r="I6" s="13">
        <f t="shared" si="0"/>
        <v>151.9264</v>
      </c>
      <c r="J6" s="13">
        <f t="shared" si="1"/>
        <v>151.9264</v>
      </c>
      <c r="K6">
        <f t="shared" ref="K6:K9" si="3">+J6+J23</f>
        <v>218.0592</v>
      </c>
      <c r="L6">
        <f t="shared" ref="L6:L20" si="4">+K6+35+8</f>
        <v>261.05920000000003</v>
      </c>
      <c r="M6">
        <f t="shared" ref="M6:M9" si="5">+L6*M5</f>
        <v>53569.849073664016</v>
      </c>
      <c r="N6" s="24"/>
      <c r="O6" s="24"/>
      <c r="P6" s="24"/>
      <c r="S6" s="35"/>
      <c r="T6" s="35"/>
      <c r="U6" s="35"/>
      <c r="V6" s="35"/>
      <c r="W6" s="35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ht="16.5" customHeight="1" thickTop="1" thickBot="1" x14ac:dyDescent="0.25">
      <c r="A7" s="14" t="s">
        <v>111</v>
      </c>
      <c r="B7" s="13">
        <v>1.5</v>
      </c>
      <c r="C7" s="13">
        <v>0.26</v>
      </c>
      <c r="D7" s="13">
        <f t="shared" si="2"/>
        <v>3.12</v>
      </c>
      <c r="E7" s="13">
        <f>D7*D3</f>
        <v>99.278400000000005</v>
      </c>
      <c r="F7" s="13">
        <f>D7*F3</f>
        <v>76.44</v>
      </c>
      <c r="G7" s="13"/>
      <c r="H7" s="13">
        <v>12</v>
      </c>
      <c r="I7" s="13">
        <f t="shared" si="0"/>
        <v>187.7184</v>
      </c>
      <c r="J7" s="13">
        <f t="shared" si="1"/>
        <v>187.7184</v>
      </c>
      <c r="K7">
        <f t="shared" si="3"/>
        <v>279.32320000000004</v>
      </c>
      <c r="L7">
        <f t="shared" si="4"/>
        <v>322.32320000000004</v>
      </c>
      <c r="M7">
        <f t="shared" si="5"/>
        <v>17266805.176940423</v>
      </c>
      <c r="N7" s="24"/>
      <c r="O7" s="24"/>
      <c r="P7" s="24"/>
      <c r="S7" s="35"/>
      <c r="T7" s="35"/>
      <c r="U7" s="35"/>
      <c r="V7" s="35"/>
      <c r="W7" s="35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ht="16.5" thickTop="1" thickBot="1" x14ac:dyDescent="0.25">
      <c r="A8" s="14" t="s">
        <v>63</v>
      </c>
      <c r="B8" s="13">
        <v>1.5</v>
      </c>
      <c r="C8" s="13">
        <v>0.31</v>
      </c>
      <c r="D8" s="13">
        <f t="shared" si="2"/>
        <v>3.7199999999999998</v>
      </c>
      <c r="E8" s="13">
        <f>D8*D3</f>
        <v>118.37039999999999</v>
      </c>
      <c r="F8" s="13">
        <f>D8*F3</f>
        <v>91.14</v>
      </c>
      <c r="G8" s="13"/>
      <c r="H8" s="13">
        <v>14</v>
      </c>
      <c r="I8" s="13">
        <f t="shared" si="0"/>
        <v>223.5104</v>
      </c>
      <c r="J8" s="13">
        <f t="shared" si="1"/>
        <v>223.5104</v>
      </c>
      <c r="K8">
        <f t="shared" si="3"/>
        <v>396.62560000000002</v>
      </c>
      <c r="L8">
        <f t="shared" si="4"/>
        <v>439.62560000000002</v>
      </c>
      <c r="M8">
        <f t="shared" si="5"/>
        <v>7590929585.9955397</v>
      </c>
      <c r="N8" s="24"/>
      <c r="O8" s="24"/>
      <c r="P8" s="24"/>
      <c r="S8" s="9" t="s">
        <v>50</v>
      </c>
      <c r="T8" s="10" t="s">
        <v>21</v>
      </c>
      <c r="U8" s="10" t="s">
        <v>22</v>
      </c>
      <c r="V8" s="10" t="s">
        <v>23</v>
      </c>
      <c r="W8" s="10" t="s">
        <v>24</v>
      </c>
    </row>
    <row r="9" spans="1:47" ht="15" customHeight="1" thickTop="1" thickBot="1" x14ac:dyDescent="0.25">
      <c r="A9" s="14" t="s">
        <v>64</v>
      </c>
      <c r="B9" s="13">
        <v>1.5</v>
      </c>
      <c r="C9" s="13">
        <v>0.41</v>
      </c>
      <c r="D9" s="13">
        <f t="shared" si="2"/>
        <v>4.92</v>
      </c>
      <c r="E9" s="13">
        <f>D9*D3</f>
        <v>156.55439999999999</v>
      </c>
      <c r="F9" s="13">
        <f>D9*F3</f>
        <v>120.53999999999999</v>
      </c>
      <c r="G9" s="13"/>
      <c r="H9" s="13">
        <v>16</v>
      </c>
      <c r="I9" s="13">
        <f t="shared" si="0"/>
        <v>293.09439999999995</v>
      </c>
      <c r="J9" s="13">
        <f t="shared" si="1"/>
        <v>293.09439999999995</v>
      </c>
      <c r="K9">
        <f t="shared" si="3"/>
        <v>542.62559999999996</v>
      </c>
      <c r="L9">
        <f t="shared" si="4"/>
        <v>585.62559999999996</v>
      </c>
      <c r="M9">
        <f t="shared" si="5"/>
        <v>4445442693356.3896</v>
      </c>
      <c r="N9" s="24"/>
      <c r="O9" s="24"/>
      <c r="P9" s="24"/>
      <c r="S9" s="36" t="s">
        <v>49</v>
      </c>
      <c r="T9" s="36"/>
      <c r="U9" s="36"/>
      <c r="V9" s="36"/>
      <c r="W9" s="36"/>
    </row>
    <row r="10" spans="1:47" ht="15" customHeight="1" thickTop="1" thickBot="1" x14ac:dyDescent="0.25">
      <c r="A10" s="21" t="s">
        <v>4</v>
      </c>
      <c r="B10" s="22">
        <v>1.5</v>
      </c>
      <c r="C10" s="22">
        <v>0.22</v>
      </c>
      <c r="D10" s="13">
        <f t="shared" si="2"/>
        <v>2.64</v>
      </c>
      <c r="E10" s="22">
        <f>D10*D3</f>
        <v>84.004800000000003</v>
      </c>
      <c r="F10" s="22">
        <f>D10*F3</f>
        <v>64.680000000000007</v>
      </c>
      <c r="G10" s="22"/>
      <c r="H10" s="22">
        <v>18</v>
      </c>
      <c r="I10" s="22">
        <f t="shared" si="0"/>
        <v>166.6848</v>
      </c>
      <c r="J10" s="13">
        <f t="shared" si="1"/>
        <v>166.6848</v>
      </c>
      <c r="K10" s="20">
        <f>+J10+J23</f>
        <v>232.8176</v>
      </c>
      <c r="L10">
        <f t="shared" si="4"/>
        <v>275.81759999999997</v>
      </c>
      <c r="M10" s="20">
        <f>+L10*M4</f>
        <v>275.81759999999997</v>
      </c>
      <c r="N10" s="13">
        <v>211</v>
      </c>
      <c r="O10" s="13"/>
      <c r="P10" s="13">
        <v>130</v>
      </c>
      <c r="S10" s="36"/>
      <c r="T10" s="36"/>
      <c r="U10" s="36"/>
      <c r="V10" s="36"/>
      <c r="W10" s="36"/>
    </row>
    <row r="11" spans="1:47" ht="15" customHeight="1" thickTop="1" thickBot="1" x14ac:dyDescent="0.25">
      <c r="A11" s="14" t="s">
        <v>5</v>
      </c>
      <c r="B11" s="13">
        <v>1.5</v>
      </c>
      <c r="C11" s="13">
        <v>0.37</v>
      </c>
      <c r="D11" s="13">
        <f t="shared" si="2"/>
        <v>4.4399999999999995</v>
      </c>
      <c r="E11" s="13">
        <f>D11*D3</f>
        <v>141.2808</v>
      </c>
      <c r="F11" s="13">
        <f>D11*F3</f>
        <v>108.77999999999999</v>
      </c>
      <c r="G11" s="13"/>
      <c r="H11" s="13">
        <v>20</v>
      </c>
      <c r="I11" s="13">
        <f t="shared" si="0"/>
        <v>270.06079999999997</v>
      </c>
      <c r="J11" s="13">
        <f t="shared" si="1"/>
        <v>270.06079999999997</v>
      </c>
      <c r="K11">
        <f t="shared" ref="K11:K20" si="6">+J11+J24</f>
        <v>361.66559999999998</v>
      </c>
      <c r="L11">
        <f t="shared" si="4"/>
        <v>404.66559999999998</v>
      </c>
      <c r="M11">
        <f>+L11*M4</f>
        <v>404.66559999999998</v>
      </c>
      <c r="N11" s="13">
        <v>304</v>
      </c>
      <c r="O11" s="13"/>
      <c r="P11" s="13">
        <v>170</v>
      </c>
      <c r="S11" s="7">
        <v>1</v>
      </c>
      <c r="T11" s="11" t="s">
        <v>28</v>
      </c>
      <c r="U11" s="8" t="s">
        <v>26</v>
      </c>
      <c r="V11" s="8" t="s">
        <v>27</v>
      </c>
      <c r="W11" s="8">
        <f>J5*1.03</f>
        <v>125.18735360000001</v>
      </c>
    </row>
    <row r="12" spans="1:47" ht="15" customHeight="1" thickTop="1" thickBot="1" x14ac:dyDescent="0.25">
      <c r="A12" s="14" t="s">
        <v>6</v>
      </c>
      <c r="B12" s="13">
        <v>2</v>
      </c>
      <c r="C12" s="13">
        <v>0.42</v>
      </c>
      <c r="D12" s="13">
        <f>C12*1*B12*8</f>
        <v>6.72</v>
      </c>
      <c r="E12" s="13">
        <f>D12*D3</f>
        <v>213.8304</v>
      </c>
      <c r="F12" s="13">
        <f>D12*F3</f>
        <v>164.64</v>
      </c>
      <c r="G12" s="13"/>
      <c r="H12" s="13">
        <v>22</v>
      </c>
      <c r="I12" s="13">
        <f t="shared" si="0"/>
        <v>400.47039999999998</v>
      </c>
      <c r="J12" s="13">
        <f>SUM(I12/1)</f>
        <v>400.47039999999998</v>
      </c>
      <c r="K12">
        <f t="shared" si="6"/>
        <v>573.5856</v>
      </c>
      <c r="L12">
        <f t="shared" si="4"/>
        <v>616.5856</v>
      </c>
      <c r="M12">
        <f>+L12*M4</f>
        <v>616.5856</v>
      </c>
      <c r="N12" s="13">
        <v>316</v>
      </c>
      <c r="O12" s="13"/>
      <c r="P12" s="13"/>
      <c r="S12" s="7">
        <v>2</v>
      </c>
      <c r="T12" s="11" t="s">
        <v>112</v>
      </c>
      <c r="U12" s="8" t="s">
        <v>26</v>
      </c>
      <c r="V12" s="8" t="s">
        <v>27</v>
      </c>
      <c r="W12" s="8">
        <f t="shared" ref="W12:W26" si="7">J6*1.05</f>
        <v>159.52272000000002</v>
      </c>
    </row>
    <row r="13" spans="1:47" ht="15" customHeight="1" thickTop="1" thickBot="1" x14ac:dyDescent="0.25">
      <c r="A13" s="14" t="s">
        <v>7</v>
      </c>
      <c r="B13" s="13">
        <v>2</v>
      </c>
      <c r="C13" s="13">
        <v>0.52</v>
      </c>
      <c r="D13" s="13">
        <f>C13*1*B13*8</f>
        <v>8.32</v>
      </c>
      <c r="E13" s="13">
        <f>D13*D3</f>
        <v>264.74240000000003</v>
      </c>
      <c r="F13" s="13">
        <f>D13*F3</f>
        <v>203.84</v>
      </c>
      <c r="G13" s="13"/>
      <c r="H13" s="13">
        <v>24</v>
      </c>
      <c r="I13" s="13">
        <f t="shared" si="0"/>
        <v>492.58240000000001</v>
      </c>
      <c r="J13" s="13">
        <f t="shared" ref="J13:J20" si="8">SUM(I13/1)</f>
        <v>492.58240000000001</v>
      </c>
      <c r="K13">
        <f t="shared" si="6"/>
        <v>742.11360000000002</v>
      </c>
      <c r="L13">
        <f t="shared" si="4"/>
        <v>785.11360000000002</v>
      </c>
      <c r="M13">
        <f>+L13*M4</f>
        <v>785.11360000000002</v>
      </c>
      <c r="S13" s="7">
        <v>3</v>
      </c>
      <c r="T13" s="11" t="s">
        <v>113</v>
      </c>
      <c r="U13" s="8" t="s">
        <v>26</v>
      </c>
      <c r="V13" s="8" t="s">
        <v>27</v>
      </c>
      <c r="W13" s="8">
        <f t="shared" si="7"/>
        <v>197.10432</v>
      </c>
    </row>
    <row r="14" spans="1:47" ht="16.5" thickTop="1" thickBot="1" x14ac:dyDescent="0.25">
      <c r="A14" s="14" t="s">
        <v>8</v>
      </c>
      <c r="B14" s="13">
        <v>2</v>
      </c>
      <c r="C14" s="13">
        <v>0.62</v>
      </c>
      <c r="D14" s="13">
        <f t="shared" ref="D14:D20" si="9">C14*1*B14*8</f>
        <v>9.92</v>
      </c>
      <c r="E14" s="13">
        <f>D14*D3</f>
        <v>315.65440000000001</v>
      </c>
      <c r="F14" s="13">
        <f>D14*F3</f>
        <v>243.04</v>
      </c>
      <c r="G14" s="13"/>
      <c r="H14" s="13">
        <v>26</v>
      </c>
      <c r="I14" s="13">
        <f t="shared" si="0"/>
        <v>584.69439999999997</v>
      </c>
      <c r="J14" s="13">
        <f t="shared" si="8"/>
        <v>584.69439999999997</v>
      </c>
      <c r="K14">
        <f t="shared" si="6"/>
        <v>910.64159999999993</v>
      </c>
      <c r="L14">
        <f t="shared" si="4"/>
        <v>953.64159999999993</v>
      </c>
      <c r="M14">
        <f>+L14*M4</f>
        <v>953.64159999999993</v>
      </c>
      <c r="S14" s="7">
        <v>4</v>
      </c>
      <c r="T14" s="11" t="s">
        <v>114</v>
      </c>
      <c r="U14" s="8" t="s">
        <v>26</v>
      </c>
      <c r="V14" s="8" t="s">
        <v>27</v>
      </c>
      <c r="W14" s="8">
        <f t="shared" si="7"/>
        <v>234.68592000000001</v>
      </c>
    </row>
    <row r="15" spans="1:47" ht="16.5" thickTop="1" thickBot="1" x14ac:dyDescent="0.25">
      <c r="A15" s="14" t="s">
        <v>9</v>
      </c>
      <c r="B15" s="13">
        <v>2</v>
      </c>
      <c r="C15" s="13">
        <v>0.72</v>
      </c>
      <c r="D15" s="13">
        <f t="shared" si="9"/>
        <v>11.52</v>
      </c>
      <c r="E15" s="13">
        <f>D15*D3</f>
        <v>366.56639999999999</v>
      </c>
      <c r="F15" s="13">
        <f>D15*F3</f>
        <v>282.24</v>
      </c>
      <c r="G15" s="13"/>
      <c r="H15" s="13">
        <v>30</v>
      </c>
      <c r="I15" s="13">
        <f t="shared" si="0"/>
        <v>678.80639999999994</v>
      </c>
      <c r="J15" s="13">
        <f t="shared" si="8"/>
        <v>678.80639999999994</v>
      </c>
      <c r="K15">
        <f t="shared" si="6"/>
        <v>1014.9423999999999</v>
      </c>
      <c r="L15">
        <f t="shared" si="4"/>
        <v>1057.9423999999999</v>
      </c>
      <c r="M15">
        <f>+L15*M4</f>
        <v>1057.9423999999999</v>
      </c>
      <c r="S15" s="7">
        <v>5</v>
      </c>
      <c r="T15" s="11" t="s">
        <v>115</v>
      </c>
      <c r="U15" s="8" t="s">
        <v>26</v>
      </c>
      <c r="V15" s="8" t="s">
        <v>27</v>
      </c>
      <c r="W15" s="8">
        <f t="shared" si="7"/>
        <v>307.74911999999995</v>
      </c>
    </row>
    <row r="16" spans="1:47" ht="16.5" thickTop="1" thickBot="1" x14ac:dyDescent="0.25">
      <c r="A16" s="14" t="s">
        <v>10</v>
      </c>
      <c r="B16" s="13">
        <v>2</v>
      </c>
      <c r="C16" s="13">
        <v>0.82</v>
      </c>
      <c r="D16" s="13">
        <f t="shared" si="9"/>
        <v>13.12</v>
      </c>
      <c r="E16" s="13">
        <f>D16*D3</f>
        <v>417.47839999999997</v>
      </c>
      <c r="F16" s="13">
        <f>D16*F3</f>
        <v>321.44</v>
      </c>
      <c r="G16" s="13"/>
      <c r="H16" s="13">
        <v>32</v>
      </c>
      <c r="I16" s="13">
        <f t="shared" si="0"/>
        <v>770.91840000000002</v>
      </c>
      <c r="J16" s="13">
        <f t="shared" si="8"/>
        <v>770.91840000000002</v>
      </c>
      <c r="K16">
        <f t="shared" si="6"/>
        <v>1170.7344000000001</v>
      </c>
      <c r="L16">
        <f t="shared" si="4"/>
        <v>1213.7344000000001</v>
      </c>
      <c r="M16">
        <f>+L16*M4</f>
        <v>1213.7344000000001</v>
      </c>
      <c r="S16" s="7">
        <v>6</v>
      </c>
      <c r="T16" s="11" t="s">
        <v>25</v>
      </c>
      <c r="U16" s="8" t="s">
        <v>26</v>
      </c>
      <c r="V16" s="8" t="s">
        <v>27</v>
      </c>
      <c r="W16" s="8">
        <f t="shared" si="7"/>
        <v>175.01903999999999</v>
      </c>
    </row>
    <row r="17" spans="1:23" ht="16.5" thickTop="1" thickBot="1" x14ac:dyDescent="0.25">
      <c r="A17" s="14" t="s">
        <v>11</v>
      </c>
      <c r="B17" s="13">
        <v>2</v>
      </c>
      <c r="C17" s="13">
        <v>0.92</v>
      </c>
      <c r="D17" s="13">
        <f t="shared" si="9"/>
        <v>14.72</v>
      </c>
      <c r="E17" s="13">
        <f>D17*D3</f>
        <v>468.3904</v>
      </c>
      <c r="F17" s="13">
        <f>D17*F3</f>
        <v>360.64000000000004</v>
      </c>
      <c r="G17" s="13"/>
      <c r="H17" s="13">
        <v>34</v>
      </c>
      <c r="I17" s="13">
        <f t="shared" si="0"/>
        <v>863.0304000000001</v>
      </c>
      <c r="J17" s="13">
        <f t="shared" si="8"/>
        <v>863.0304000000001</v>
      </c>
      <c r="K17">
        <f t="shared" si="6"/>
        <v>1331.5264000000002</v>
      </c>
      <c r="L17">
        <f t="shared" si="4"/>
        <v>1374.5264000000002</v>
      </c>
      <c r="M17">
        <f>+L17*M4</f>
        <v>1374.5264000000002</v>
      </c>
      <c r="S17" s="7">
        <v>7</v>
      </c>
      <c r="T17" s="11" t="s">
        <v>29</v>
      </c>
      <c r="U17" s="8" t="s">
        <v>26</v>
      </c>
      <c r="V17" s="8" t="s">
        <v>27</v>
      </c>
      <c r="W17" s="8">
        <f t="shared" si="7"/>
        <v>283.56383999999997</v>
      </c>
    </row>
    <row r="18" spans="1:23" ht="16.5" thickTop="1" thickBot="1" x14ac:dyDescent="0.25">
      <c r="A18" s="14" t="s">
        <v>12</v>
      </c>
      <c r="B18" s="13">
        <v>2</v>
      </c>
      <c r="C18" s="13">
        <v>1.02</v>
      </c>
      <c r="D18" s="13">
        <f t="shared" si="9"/>
        <v>16.32</v>
      </c>
      <c r="E18" s="13">
        <f>D18*D3</f>
        <v>519.30240000000003</v>
      </c>
      <c r="F18" s="13">
        <f>D18*F3</f>
        <v>399.84000000000003</v>
      </c>
      <c r="G18" s="13"/>
      <c r="H18" s="13">
        <v>50</v>
      </c>
      <c r="I18" s="13">
        <f t="shared" si="0"/>
        <v>969.14240000000007</v>
      </c>
      <c r="J18" s="13">
        <f t="shared" si="8"/>
        <v>969.14240000000007</v>
      </c>
      <c r="K18">
        <f t="shared" si="6"/>
        <v>1501.3184000000001</v>
      </c>
      <c r="L18">
        <f t="shared" si="4"/>
        <v>1544.3184000000001</v>
      </c>
      <c r="M18">
        <f>+L18*M4</f>
        <v>1544.3184000000001</v>
      </c>
      <c r="S18" s="7">
        <v>8</v>
      </c>
      <c r="T18" s="11" t="s">
        <v>30</v>
      </c>
      <c r="U18" s="8" t="s">
        <v>26</v>
      </c>
      <c r="V18" s="8" t="s">
        <v>27</v>
      </c>
      <c r="W18" s="8">
        <f t="shared" si="7"/>
        <v>420.49392</v>
      </c>
    </row>
    <row r="19" spans="1:23" ht="16.5" thickTop="1" thickBot="1" x14ac:dyDescent="0.25">
      <c r="A19" s="14" t="s">
        <v>13</v>
      </c>
      <c r="B19" s="13">
        <v>2</v>
      </c>
      <c r="C19" s="13">
        <v>1.1200000000000001</v>
      </c>
      <c r="D19" s="13">
        <f t="shared" si="9"/>
        <v>17.920000000000002</v>
      </c>
      <c r="E19" s="13">
        <f>D19*D3</f>
        <v>570.21440000000007</v>
      </c>
      <c r="F19" s="13">
        <f>D19*F3</f>
        <v>439.04</v>
      </c>
      <c r="G19" s="13"/>
      <c r="H19" s="13">
        <v>50</v>
      </c>
      <c r="I19" s="13">
        <f t="shared" si="0"/>
        <v>1059.2544</v>
      </c>
      <c r="J19" s="13">
        <f t="shared" si="8"/>
        <v>1059.2544</v>
      </c>
      <c r="K19">
        <f t="shared" si="6"/>
        <v>1655.1104</v>
      </c>
      <c r="L19">
        <f t="shared" si="4"/>
        <v>1698.1104</v>
      </c>
      <c r="M19">
        <f>+L19*M4</f>
        <v>1698.1104</v>
      </c>
      <c r="S19" s="7">
        <v>9</v>
      </c>
      <c r="T19" s="11" t="s">
        <v>31</v>
      </c>
      <c r="U19" s="8" t="s">
        <v>26</v>
      </c>
      <c r="V19" s="8" t="s">
        <v>27</v>
      </c>
      <c r="W19" s="8">
        <f t="shared" si="7"/>
        <v>517.21152000000006</v>
      </c>
    </row>
    <row r="20" spans="1:23" ht="16.5" thickTop="1" thickBot="1" x14ac:dyDescent="0.25">
      <c r="A20" s="14" t="s">
        <v>14</v>
      </c>
      <c r="B20" s="13">
        <v>2</v>
      </c>
      <c r="C20" s="13">
        <v>1.25</v>
      </c>
      <c r="D20" s="13">
        <f t="shared" si="9"/>
        <v>20</v>
      </c>
      <c r="E20" s="13">
        <f>D20*D3</f>
        <v>636.4</v>
      </c>
      <c r="F20" s="13">
        <f>D20*F3</f>
        <v>490</v>
      </c>
      <c r="G20" s="13"/>
      <c r="H20" s="13">
        <v>90</v>
      </c>
      <c r="I20" s="13">
        <f t="shared" si="0"/>
        <v>1216.4000000000001</v>
      </c>
      <c r="J20" s="13">
        <f t="shared" si="8"/>
        <v>1216.4000000000001</v>
      </c>
      <c r="K20">
        <f t="shared" si="6"/>
        <v>1875.9360000000001</v>
      </c>
      <c r="L20">
        <f t="shared" si="4"/>
        <v>1918.9360000000001</v>
      </c>
      <c r="M20">
        <f>+L20*M4</f>
        <v>1918.9360000000001</v>
      </c>
      <c r="S20" s="7">
        <v>10</v>
      </c>
      <c r="T20" s="11" t="s">
        <v>32</v>
      </c>
      <c r="U20" s="8" t="s">
        <v>36</v>
      </c>
      <c r="V20" s="8" t="s">
        <v>27</v>
      </c>
      <c r="W20" s="8">
        <f t="shared" si="7"/>
        <v>613.92912000000001</v>
      </c>
    </row>
    <row r="21" spans="1:23" ht="16.5" thickTop="1" thickBot="1" x14ac:dyDescent="0.25">
      <c r="A21" s="26"/>
      <c r="B21" s="27"/>
      <c r="C21" s="27"/>
      <c r="D21" s="28">
        <v>38</v>
      </c>
      <c r="E21" s="15">
        <f>D21/100*(86)</f>
        <v>32.68</v>
      </c>
      <c r="F21" s="27"/>
      <c r="G21" s="15">
        <v>31</v>
      </c>
      <c r="H21" s="25"/>
      <c r="I21" s="27"/>
      <c r="J21" s="27"/>
      <c r="S21" s="7">
        <v>11</v>
      </c>
      <c r="T21" s="11" t="s">
        <v>33</v>
      </c>
      <c r="U21" s="8" t="s">
        <v>36</v>
      </c>
      <c r="V21" s="8" t="s">
        <v>27</v>
      </c>
      <c r="W21" s="8">
        <f t="shared" si="7"/>
        <v>712.74671999999998</v>
      </c>
    </row>
    <row r="22" spans="1:23" ht="16.5" thickTop="1" thickBot="1" x14ac:dyDescent="0.25">
      <c r="A22" s="14">
        <v>5</v>
      </c>
      <c r="B22" s="13">
        <v>1</v>
      </c>
      <c r="C22" s="13">
        <v>7.0000000000000007E-2</v>
      </c>
      <c r="D22" s="13">
        <f>C22*1*B22*8</f>
        <v>0.56000000000000005</v>
      </c>
      <c r="E22" s="13">
        <f>D22*E21</f>
        <v>18.300800000000002</v>
      </c>
      <c r="F22" s="13">
        <f>D22*G21</f>
        <v>17.360000000000003</v>
      </c>
      <c r="G22" s="13"/>
      <c r="H22" s="13">
        <v>5</v>
      </c>
      <c r="I22" s="13">
        <f t="shared" si="0"/>
        <v>40.660800000000009</v>
      </c>
      <c r="J22" s="13">
        <f>SUM(I22/1)</f>
        <v>40.660800000000009</v>
      </c>
      <c r="S22" s="7">
        <v>12</v>
      </c>
      <c r="T22" s="11" t="s">
        <v>34</v>
      </c>
      <c r="U22" s="8" t="s">
        <v>36</v>
      </c>
      <c r="V22" s="8" t="s">
        <v>27</v>
      </c>
      <c r="W22" s="8">
        <f t="shared" si="7"/>
        <v>809.46432000000004</v>
      </c>
    </row>
    <row r="23" spans="1:23" ht="16.5" customHeight="1" thickTop="1" thickBot="1" x14ac:dyDescent="0.25">
      <c r="A23" s="21">
        <v>10</v>
      </c>
      <c r="B23" s="22">
        <v>1</v>
      </c>
      <c r="C23" s="22">
        <v>0.12</v>
      </c>
      <c r="D23" s="22">
        <f t="shared" ref="D23:D35" si="10">C23*1*B23*8</f>
        <v>0.96</v>
      </c>
      <c r="E23" s="22">
        <f>D23*E21</f>
        <v>31.372799999999998</v>
      </c>
      <c r="F23" s="22">
        <f>D23*G21</f>
        <v>29.759999999999998</v>
      </c>
      <c r="G23" s="22"/>
      <c r="H23" s="22">
        <v>5</v>
      </c>
      <c r="I23" s="22">
        <f t="shared" si="0"/>
        <v>66.132800000000003</v>
      </c>
      <c r="J23" s="22">
        <f>SUM(I23/1)</f>
        <v>66.132800000000003</v>
      </c>
      <c r="S23" s="7">
        <v>13</v>
      </c>
      <c r="T23" s="11" t="s">
        <v>54</v>
      </c>
      <c r="U23" s="8" t="s">
        <v>36</v>
      </c>
      <c r="V23" s="8" t="s">
        <v>27</v>
      </c>
      <c r="W23" s="8">
        <f t="shared" si="7"/>
        <v>906.1819200000001</v>
      </c>
    </row>
    <row r="24" spans="1:23" ht="16.5" customHeight="1" thickTop="1" thickBot="1" x14ac:dyDescent="0.25">
      <c r="A24" s="14">
        <v>15</v>
      </c>
      <c r="B24" s="13">
        <v>1</v>
      </c>
      <c r="C24" s="13">
        <v>0.17</v>
      </c>
      <c r="D24" s="13">
        <f t="shared" si="10"/>
        <v>1.36</v>
      </c>
      <c r="E24" s="13">
        <f>D24*E21</f>
        <v>44.444800000000001</v>
      </c>
      <c r="F24" s="13">
        <f>D24*G21</f>
        <v>42.160000000000004</v>
      </c>
      <c r="G24" s="13"/>
      <c r="H24" s="13">
        <v>5</v>
      </c>
      <c r="I24" s="13">
        <f t="shared" si="0"/>
        <v>91.604800000000012</v>
      </c>
      <c r="J24" s="13">
        <f t="shared" ref="J24:J35" si="11">SUM(I24/1)</f>
        <v>91.604800000000012</v>
      </c>
      <c r="S24" s="7">
        <v>14</v>
      </c>
      <c r="T24" s="11" t="s">
        <v>55</v>
      </c>
      <c r="U24" s="8" t="s">
        <v>36</v>
      </c>
      <c r="V24" s="8" t="s">
        <v>27</v>
      </c>
      <c r="W24" s="8">
        <f t="shared" si="7"/>
        <v>1017.5995200000001</v>
      </c>
    </row>
    <row r="25" spans="1:23" ht="16.5" thickTop="1" thickBot="1" x14ac:dyDescent="0.25">
      <c r="A25" s="14">
        <v>20</v>
      </c>
      <c r="B25" s="13">
        <v>1.5</v>
      </c>
      <c r="C25" s="13">
        <v>0.22</v>
      </c>
      <c r="D25" s="13">
        <f t="shared" si="10"/>
        <v>2.64</v>
      </c>
      <c r="E25" s="13">
        <f>D25*E21</f>
        <v>86.275199999999998</v>
      </c>
      <c r="F25" s="13">
        <f>D25*G21</f>
        <v>81.84</v>
      </c>
      <c r="G25" s="13"/>
      <c r="H25" s="13">
        <v>5</v>
      </c>
      <c r="I25" s="13">
        <f t="shared" si="0"/>
        <v>173.11520000000002</v>
      </c>
      <c r="J25" s="13">
        <f t="shared" si="11"/>
        <v>173.11520000000002</v>
      </c>
      <c r="S25" s="7">
        <v>15</v>
      </c>
      <c r="T25" s="11" t="s">
        <v>56</v>
      </c>
      <c r="U25" s="8" t="s">
        <v>36</v>
      </c>
      <c r="V25" s="8" t="s">
        <v>27</v>
      </c>
      <c r="W25" s="8">
        <f t="shared" si="7"/>
        <v>1112.21712</v>
      </c>
    </row>
    <row r="26" spans="1:23" ht="16.5" thickTop="1" thickBot="1" x14ac:dyDescent="0.25">
      <c r="A26" s="14">
        <v>30</v>
      </c>
      <c r="B26" s="13">
        <v>1.5</v>
      </c>
      <c r="C26" s="13">
        <v>0.32</v>
      </c>
      <c r="D26" s="13">
        <f t="shared" si="10"/>
        <v>3.84</v>
      </c>
      <c r="E26" s="13">
        <f>D26*E21</f>
        <v>125.49119999999999</v>
      </c>
      <c r="F26" s="13">
        <f>D26*G21</f>
        <v>119.03999999999999</v>
      </c>
      <c r="G26" s="13"/>
      <c r="H26" s="13">
        <v>5</v>
      </c>
      <c r="I26" s="13">
        <f t="shared" si="0"/>
        <v>249.53119999999998</v>
      </c>
      <c r="J26" s="13">
        <f t="shared" si="11"/>
        <v>249.53119999999998</v>
      </c>
      <c r="S26" s="7">
        <v>16</v>
      </c>
      <c r="T26" s="11" t="s">
        <v>35</v>
      </c>
      <c r="U26" s="8" t="s">
        <v>36</v>
      </c>
      <c r="V26" s="8" t="s">
        <v>27</v>
      </c>
      <c r="W26" s="8">
        <f t="shared" si="7"/>
        <v>1277.2200000000003</v>
      </c>
    </row>
    <row r="27" spans="1:23" ht="14.25" customHeight="1" thickTop="1" thickBot="1" x14ac:dyDescent="0.25">
      <c r="A27" s="14">
        <v>40</v>
      </c>
      <c r="B27" s="13">
        <v>1.5</v>
      </c>
      <c r="C27" s="13">
        <v>0.42</v>
      </c>
      <c r="D27" s="13">
        <f t="shared" si="10"/>
        <v>5.04</v>
      </c>
      <c r="E27" s="13">
        <f>D27*E21</f>
        <v>164.7072</v>
      </c>
      <c r="F27" s="13">
        <f>D27*G21</f>
        <v>156.24</v>
      </c>
      <c r="G27" s="13"/>
      <c r="H27" s="13">
        <v>5</v>
      </c>
      <c r="I27" s="13">
        <f t="shared" si="0"/>
        <v>325.94720000000001</v>
      </c>
      <c r="J27" s="13">
        <f t="shared" si="11"/>
        <v>325.94720000000001</v>
      </c>
      <c r="S27" s="37" t="s">
        <v>47</v>
      </c>
      <c r="T27" s="38"/>
      <c r="U27" s="38"/>
      <c r="V27" s="38"/>
      <c r="W27" s="39"/>
    </row>
    <row r="28" spans="1:23" ht="16.5" customHeight="1" thickTop="1" thickBot="1" x14ac:dyDescent="0.25">
      <c r="A28" s="14">
        <v>50</v>
      </c>
      <c r="B28" s="13">
        <v>1.25</v>
      </c>
      <c r="C28" s="13">
        <v>0.52</v>
      </c>
      <c r="D28" s="13">
        <f t="shared" si="10"/>
        <v>5.2</v>
      </c>
      <c r="E28" s="13">
        <f>D28*E21</f>
        <v>169.93600000000001</v>
      </c>
      <c r="F28" s="13">
        <f>D28*G21</f>
        <v>161.20000000000002</v>
      </c>
      <c r="G28" s="13"/>
      <c r="H28" s="13">
        <v>5</v>
      </c>
      <c r="I28" s="13">
        <f t="shared" si="0"/>
        <v>336.13600000000002</v>
      </c>
      <c r="J28" s="13">
        <f t="shared" si="11"/>
        <v>336.13600000000002</v>
      </c>
      <c r="S28" s="40"/>
      <c r="T28" s="41"/>
      <c r="U28" s="41"/>
      <c r="V28" s="41"/>
      <c r="W28" s="42"/>
    </row>
    <row r="29" spans="1:23" ht="16.5" thickTop="1" thickBot="1" x14ac:dyDescent="0.25">
      <c r="A29" s="14">
        <v>60</v>
      </c>
      <c r="B29" s="13">
        <v>1.25</v>
      </c>
      <c r="C29" s="13">
        <v>0.62</v>
      </c>
      <c r="D29" s="13">
        <f t="shared" si="10"/>
        <v>6.2</v>
      </c>
      <c r="E29" s="13">
        <f>D29*E21</f>
        <v>202.61600000000001</v>
      </c>
      <c r="F29" s="13">
        <f>D29*G21</f>
        <v>192.20000000000002</v>
      </c>
      <c r="G29" s="13"/>
      <c r="H29" s="13">
        <v>5</v>
      </c>
      <c r="I29" s="13">
        <f t="shared" si="0"/>
        <v>399.81600000000003</v>
      </c>
      <c r="J29" s="13">
        <f t="shared" si="11"/>
        <v>399.81600000000003</v>
      </c>
      <c r="S29" s="7">
        <v>17</v>
      </c>
      <c r="T29" s="11" t="s">
        <v>45</v>
      </c>
      <c r="U29" s="8" t="s">
        <v>44</v>
      </c>
      <c r="V29" s="8" t="s">
        <v>27</v>
      </c>
      <c r="W29" s="8">
        <f t="shared" ref="W29:W39" si="12">J22*1.04</f>
        <v>42.28723200000001</v>
      </c>
    </row>
    <row r="30" spans="1:23" ht="16.5" thickTop="1" thickBot="1" x14ac:dyDescent="0.25">
      <c r="A30" s="14">
        <v>70</v>
      </c>
      <c r="B30" s="13">
        <v>1.25</v>
      </c>
      <c r="C30" s="13">
        <v>0.72</v>
      </c>
      <c r="D30" s="13">
        <f t="shared" si="10"/>
        <v>7.1999999999999993</v>
      </c>
      <c r="E30" s="13">
        <f>D30*E21</f>
        <v>235.29599999999996</v>
      </c>
      <c r="F30" s="13">
        <f>D30*G21</f>
        <v>223.2</v>
      </c>
      <c r="G30" s="13"/>
      <c r="H30" s="13">
        <v>10</v>
      </c>
      <c r="I30" s="13">
        <f t="shared" si="0"/>
        <v>468.49599999999998</v>
      </c>
      <c r="J30" s="13">
        <f t="shared" si="11"/>
        <v>468.49599999999998</v>
      </c>
      <c r="S30" s="7">
        <v>18</v>
      </c>
      <c r="T30" s="11" t="s">
        <v>37</v>
      </c>
      <c r="U30" s="8" t="s">
        <v>44</v>
      </c>
      <c r="V30" s="8" t="s">
        <v>27</v>
      </c>
      <c r="W30" s="8">
        <f t="shared" si="12"/>
        <v>68.778112000000007</v>
      </c>
    </row>
    <row r="31" spans="1:23" ht="16.5" thickTop="1" thickBot="1" x14ac:dyDescent="0.25">
      <c r="A31" s="14">
        <v>80</v>
      </c>
      <c r="B31" s="13">
        <v>1.25</v>
      </c>
      <c r="C31" s="13">
        <v>0.82</v>
      </c>
      <c r="D31" s="13">
        <f t="shared" si="10"/>
        <v>8.1999999999999993</v>
      </c>
      <c r="E31" s="13">
        <f>D31*E21</f>
        <v>267.976</v>
      </c>
      <c r="F31" s="13">
        <f>D31*G21</f>
        <v>254.2</v>
      </c>
      <c r="G31" s="13"/>
      <c r="H31" s="13">
        <v>10</v>
      </c>
      <c r="I31" s="13">
        <f t="shared" si="0"/>
        <v>532.17599999999993</v>
      </c>
      <c r="J31" s="13">
        <f t="shared" si="11"/>
        <v>532.17599999999993</v>
      </c>
      <c r="S31" s="7">
        <v>19</v>
      </c>
      <c r="T31" s="11" t="s">
        <v>48</v>
      </c>
      <c r="U31" s="8" t="s">
        <v>44</v>
      </c>
      <c r="V31" s="8" t="s">
        <v>27</v>
      </c>
      <c r="W31" s="8">
        <f t="shared" si="12"/>
        <v>95.268992000000011</v>
      </c>
    </row>
    <row r="32" spans="1:23" ht="16.5" customHeight="1" thickTop="1" thickBot="1" x14ac:dyDescent="0.25">
      <c r="A32" s="14">
        <v>90</v>
      </c>
      <c r="B32" s="13">
        <v>1.25</v>
      </c>
      <c r="C32" s="13">
        <v>0.92</v>
      </c>
      <c r="D32" s="13">
        <f t="shared" si="10"/>
        <v>9.2000000000000011</v>
      </c>
      <c r="E32" s="13">
        <f>D32*E21</f>
        <v>300.65600000000001</v>
      </c>
      <c r="F32" s="13">
        <f>D32*G21</f>
        <v>285.20000000000005</v>
      </c>
      <c r="G32" s="13"/>
      <c r="H32" s="13">
        <v>10</v>
      </c>
      <c r="I32" s="13">
        <f t="shared" si="0"/>
        <v>595.85599999999999</v>
      </c>
      <c r="J32" s="13">
        <f t="shared" si="11"/>
        <v>595.85599999999999</v>
      </c>
      <c r="S32" s="7">
        <v>20</v>
      </c>
      <c r="T32" s="11" t="s">
        <v>38</v>
      </c>
      <c r="U32" s="8" t="s">
        <v>44</v>
      </c>
      <c r="V32" s="8" t="s">
        <v>27</v>
      </c>
      <c r="W32" s="8">
        <f t="shared" si="12"/>
        <v>180.03980800000002</v>
      </c>
    </row>
    <row r="33" spans="1:23" ht="16.5" customHeight="1" thickTop="1" thickBot="1" x14ac:dyDescent="0.25">
      <c r="A33" s="14">
        <v>100</v>
      </c>
      <c r="B33" s="13">
        <v>1.25</v>
      </c>
      <c r="C33" s="13">
        <v>1.02</v>
      </c>
      <c r="D33" s="13">
        <f t="shared" si="10"/>
        <v>10.199999999999999</v>
      </c>
      <c r="E33" s="13">
        <f>D33*E21</f>
        <v>333.33599999999996</v>
      </c>
      <c r="F33" s="13">
        <f>D33*G21</f>
        <v>316.2</v>
      </c>
      <c r="G33" s="13"/>
      <c r="H33" s="13">
        <v>10</v>
      </c>
      <c r="I33" s="13">
        <f t="shared" si="0"/>
        <v>659.53599999999994</v>
      </c>
      <c r="J33" s="13">
        <f t="shared" si="11"/>
        <v>659.53599999999994</v>
      </c>
      <c r="S33" s="7">
        <v>21</v>
      </c>
      <c r="T33" s="11" t="s">
        <v>39</v>
      </c>
      <c r="U33" s="8" t="s">
        <v>44</v>
      </c>
      <c r="V33" s="8" t="s">
        <v>27</v>
      </c>
      <c r="W33" s="8">
        <f t="shared" si="12"/>
        <v>259.51244800000001</v>
      </c>
    </row>
    <row r="34" spans="1:23" ht="16.5" customHeight="1" thickTop="1" thickBot="1" x14ac:dyDescent="0.25">
      <c r="A34" s="3" t="s">
        <v>109</v>
      </c>
      <c r="B34" s="23">
        <v>1.5</v>
      </c>
      <c r="C34" s="23">
        <v>0.1</v>
      </c>
      <c r="D34" s="23">
        <f t="shared" si="10"/>
        <v>1.2000000000000002</v>
      </c>
      <c r="E34" s="13">
        <f>D34*D3</f>
        <v>38.184000000000005</v>
      </c>
      <c r="F34" s="13">
        <f>D34*F3</f>
        <v>29.400000000000006</v>
      </c>
      <c r="H34" s="23">
        <v>5</v>
      </c>
      <c r="I34" s="23">
        <f>E34+F34+H34</f>
        <v>72.584000000000003</v>
      </c>
      <c r="J34" s="23">
        <f t="shared" si="11"/>
        <v>72.584000000000003</v>
      </c>
      <c r="M34">
        <f>+J34*M4</f>
        <v>72.584000000000003</v>
      </c>
      <c r="S34" s="7">
        <v>22</v>
      </c>
      <c r="T34" s="11" t="s">
        <v>40</v>
      </c>
      <c r="U34" s="8" t="s">
        <v>60</v>
      </c>
      <c r="V34" s="8" t="s">
        <v>27</v>
      </c>
      <c r="W34" s="8">
        <f t="shared" si="12"/>
        <v>338.98508800000002</v>
      </c>
    </row>
    <row r="35" spans="1:23" ht="16.5" customHeight="1" thickTop="1" thickBot="1" x14ac:dyDescent="0.25">
      <c r="A35" s="3" t="s">
        <v>110</v>
      </c>
      <c r="B35" s="23">
        <v>1.5</v>
      </c>
      <c r="C35" s="2">
        <v>0.15</v>
      </c>
      <c r="D35" s="23">
        <f t="shared" si="10"/>
        <v>1.7999999999999998</v>
      </c>
      <c r="E35" s="13">
        <f>D35*D3</f>
        <v>57.275999999999996</v>
      </c>
      <c r="F35" s="13">
        <f>D35*F3</f>
        <v>44.099999999999994</v>
      </c>
      <c r="H35" s="23">
        <v>5</v>
      </c>
      <c r="I35" s="23">
        <f>E35+F35+H35</f>
        <v>106.37599999999999</v>
      </c>
      <c r="J35" s="23">
        <f t="shared" si="11"/>
        <v>106.37599999999999</v>
      </c>
      <c r="M35">
        <f>+J35*M4</f>
        <v>106.37599999999999</v>
      </c>
      <c r="S35" s="7">
        <v>23</v>
      </c>
      <c r="T35" s="11" t="s">
        <v>41</v>
      </c>
      <c r="U35" s="8" t="s">
        <v>60</v>
      </c>
      <c r="V35" s="8" t="s">
        <v>27</v>
      </c>
      <c r="W35" s="8">
        <f t="shared" si="12"/>
        <v>349.58144000000004</v>
      </c>
    </row>
    <row r="36" spans="1:23" ht="16.5" thickTop="1" thickBot="1" x14ac:dyDescent="0.25">
      <c r="A36" s="45" t="s">
        <v>83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S36" s="7">
        <v>24</v>
      </c>
      <c r="T36" s="11" t="s">
        <v>42</v>
      </c>
      <c r="U36" s="8" t="s">
        <v>60</v>
      </c>
      <c r="V36" s="8" t="s">
        <v>27</v>
      </c>
      <c r="W36" s="8">
        <f t="shared" si="12"/>
        <v>415.80864000000003</v>
      </c>
    </row>
    <row r="37" spans="1:23" ht="16.5" thickTop="1" thickBo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S37" s="7">
        <v>25</v>
      </c>
      <c r="T37" s="11" t="s">
        <v>57</v>
      </c>
      <c r="U37" s="8" t="s">
        <v>60</v>
      </c>
      <c r="V37" s="8" t="s">
        <v>27</v>
      </c>
      <c r="W37" s="8">
        <f t="shared" si="12"/>
        <v>487.23584</v>
      </c>
    </row>
    <row r="38" spans="1:23" ht="16.5" thickTop="1" thickBot="1" x14ac:dyDescent="0.25">
      <c r="A38" s="12"/>
      <c r="B38" s="12"/>
      <c r="C38" s="12"/>
      <c r="D38" s="53">
        <f>44+26+8</f>
        <v>78</v>
      </c>
      <c r="E38" s="53"/>
      <c r="F38" s="53"/>
      <c r="G38" s="53"/>
      <c r="H38" s="53"/>
      <c r="I38" s="53"/>
      <c r="J38" s="53"/>
      <c r="K38" s="12"/>
      <c r="L38" s="43">
        <v>2</v>
      </c>
      <c r="S38" s="7">
        <v>26</v>
      </c>
      <c r="T38" s="11" t="s">
        <v>58</v>
      </c>
      <c r="U38" s="8" t="s">
        <v>60</v>
      </c>
      <c r="V38" s="8" t="s">
        <v>27</v>
      </c>
      <c r="W38" s="8">
        <f t="shared" si="12"/>
        <v>553.46303999999998</v>
      </c>
    </row>
    <row r="39" spans="1:23" ht="16.5" thickTop="1" thickBot="1" x14ac:dyDescent="0.25">
      <c r="A39" s="12"/>
      <c r="B39" s="12"/>
      <c r="C39" s="12"/>
      <c r="D39" s="53"/>
      <c r="E39" s="53"/>
      <c r="F39" s="53"/>
      <c r="G39" s="53"/>
      <c r="H39" s="53"/>
      <c r="I39" s="53"/>
      <c r="J39" s="53"/>
      <c r="K39" s="12"/>
      <c r="L39" s="44"/>
      <c r="S39" s="7">
        <v>27</v>
      </c>
      <c r="T39" s="11" t="s">
        <v>59</v>
      </c>
      <c r="U39" s="8" t="s">
        <v>60</v>
      </c>
      <c r="V39" s="8" t="s">
        <v>27</v>
      </c>
      <c r="W39" s="8">
        <f t="shared" si="12"/>
        <v>619.69024000000002</v>
      </c>
    </row>
    <row r="40" spans="1:23" ht="16.5" thickTop="1" thickBot="1" x14ac:dyDescent="0.25">
      <c r="A40" s="12"/>
      <c r="B40" s="12" t="s">
        <v>84</v>
      </c>
      <c r="C40" s="12" t="s">
        <v>53</v>
      </c>
      <c r="D40" s="12" t="s">
        <v>85</v>
      </c>
      <c r="E40" s="12" t="s">
        <v>53</v>
      </c>
      <c r="F40" s="12" t="s">
        <v>86</v>
      </c>
      <c r="G40" s="12" t="s">
        <v>87</v>
      </c>
      <c r="H40" s="12" t="s">
        <v>88</v>
      </c>
      <c r="I40" s="12" t="s">
        <v>89</v>
      </c>
      <c r="J40" s="12" t="s">
        <v>90</v>
      </c>
      <c r="K40" s="12" t="s">
        <v>91</v>
      </c>
      <c r="L40" s="12" t="s">
        <v>92</v>
      </c>
      <c r="S40" s="7">
        <v>28</v>
      </c>
      <c r="T40" s="11" t="s">
        <v>43</v>
      </c>
      <c r="U40" s="8" t="s">
        <v>60</v>
      </c>
      <c r="V40" s="8" t="s">
        <v>27</v>
      </c>
      <c r="W40" s="8">
        <f>J33*1.05</f>
        <v>692.51279999999997</v>
      </c>
    </row>
    <row r="41" spans="1:23" ht="16.5" customHeight="1" thickTop="1" thickBot="1" x14ac:dyDescent="0.25">
      <c r="A41" s="12" t="s">
        <v>3</v>
      </c>
      <c r="B41" s="12">
        <v>2</v>
      </c>
      <c r="C41" s="12">
        <v>3</v>
      </c>
      <c r="D41" s="12">
        <v>0.15</v>
      </c>
      <c r="E41" s="12">
        <v>21</v>
      </c>
      <c r="F41" s="12">
        <f>(5*5*B41*0.00617)*C41</f>
        <v>0.92549999999999999</v>
      </c>
      <c r="G41" s="12">
        <f>(5*5*D41*0.00617)*E41</f>
        <v>0.48588750000000003</v>
      </c>
      <c r="H41" s="12">
        <f>+F41+G41</f>
        <v>1.4113875</v>
      </c>
      <c r="I41" s="12">
        <f>+H41*D38</f>
        <v>110.08822499999999</v>
      </c>
      <c r="J41" s="12">
        <f>9*H41</f>
        <v>12.7024875</v>
      </c>
      <c r="K41" s="12">
        <f>+I41+J41</f>
        <v>122.7907125</v>
      </c>
      <c r="L41" s="12">
        <f>(K41/2)*L38</f>
        <v>122.7907125</v>
      </c>
      <c r="S41" s="37" t="s">
        <v>82</v>
      </c>
      <c r="T41" s="38"/>
      <c r="U41" s="38"/>
      <c r="V41" s="38"/>
      <c r="W41" s="39"/>
    </row>
    <row r="42" spans="1:23" ht="16.5" customHeight="1" thickTop="1" thickBot="1" x14ac:dyDescent="0.25">
      <c r="A42" s="12" t="s">
        <v>62</v>
      </c>
      <c r="B42" s="12">
        <v>2</v>
      </c>
      <c r="C42" s="12">
        <v>6</v>
      </c>
      <c r="D42" s="12">
        <v>0.2</v>
      </c>
      <c r="E42" s="12">
        <v>21</v>
      </c>
      <c r="F42" s="12">
        <f t="shared" ref="F42:F62" si="13">(5*5*B42*0.00617)*C42</f>
        <v>1.851</v>
      </c>
      <c r="G42" s="12">
        <f t="shared" ref="G42:G62" si="14">(5*5*D42*0.00617)*E42</f>
        <v>0.64785000000000004</v>
      </c>
      <c r="H42" s="12">
        <f t="shared" ref="H42:H62" si="15">+F42+G42</f>
        <v>2.49885</v>
      </c>
      <c r="I42" s="12">
        <f>+H42*D38</f>
        <v>194.91030000000001</v>
      </c>
      <c r="J42" s="12">
        <f t="shared" ref="J42:J62" si="16">9*H42</f>
        <v>22.489650000000001</v>
      </c>
      <c r="K42" s="12">
        <f t="shared" ref="K42:K62" si="17">+I42+J42</f>
        <v>217.39995000000002</v>
      </c>
      <c r="L42" s="12">
        <f>(K42/2)*L38</f>
        <v>217.39995000000002</v>
      </c>
      <c r="S42" s="40"/>
      <c r="T42" s="41"/>
      <c r="U42" s="41"/>
      <c r="V42" s="41"/>
      <c r="W42" s="42"/>
    </row>
    <row r="43" spans="1:23" ht="16.5" thickTop="1" thickBot="1" x14ac:dyDescent="0.25">
      <c r="A43" s="12" t="s">
        <v>63</v>
      </c>
      <c r="B43" s="12">
        <v>2</v>
      </c>
      <c r="C43" s="12">
        <v>7</v>
      </c>
      <c r="D43" s="12">
        <v>0.3</v>
      </c>
      <c r="E43" s="12">
        <v>21</v>
      </c>
      <c r="F43" s="12">
        <f t="shared" si="13"/>
        <v>2.1595</v>
      </c>
      <c r="G43" s="12">
        <f t="shared" si="14"/>
        <v>0.97177500000000006</v>
      </c>
      <c r="H43" s="12">
        <f t="shared" si="15"/>
        <v>3.131275</v>
      </c>
      <c r="I43" s="12">
        <f>+H43*D38</f>
        <v>244.23945000000001</v>
      </c>
      <c r="J43" s="12">
        <f t="shared" si="16"/>
        <v>28.181474999999999</v>
      </c>
      <c r="K43" s="12">
        <f t="shared" si="17"/>
        <v>272.42092500000001</v>
      </c>
      <c r="L43" s="12">
        <f>(K43/2)*L38</f>
        <v>272.42092500000001</v>
      </c>
      <c r="S43" s="7">
        <v>29</v>
      </c>
      <c r="T43" s="11" t="s">
        <v>79</v>
      </c>
      <c r="U43" s="8" t="s">
        <v>60</v>
      </c>
      <c r="V43" s="8" t="s">
        <v>81</v>
      </c>
      <c r="W43" s="8">
        <v>20</v>
      </c>
    </row>
    <row r="44" spans="1:23" ht="16.5" thickTop="1" thickBot="1" x14ac:dyDescent="0.25">
      <c r="A44" s="12" t="s">
        <v>64</v>
      </c>
      <c r="B44" s="12">
        <v>2</v>
      </c>
      <c r="C44" s="12">
        <v>8</v>
      </c>
      <c r="D44" s="12">
        <v>0.4</v>
      </c>
      <c r="E44" s="12">
        <v>21</v>
      </c>
      <c r="F44" s="12">
        <f t="shared" si="13"/>
        <v>2.468</v>
      </c>
      <c r="G44" s="12">
        <f t="shared" si="14"/>
        <v>1.2957000000000001</v>
      </c>
      <c r="H44" s="12">
        <f t="shared" si="15"/>
        <v>3.7637</v>
      </c>
      <c r="I44" s="12">
        <f>+H44*D38</f>
        <v>293.5686</v>
      </c>
      <c r="J44" s="12">
        <f t="shared" si="16"/>
        <v>33.8733</v>
      </c>
      <c r="K44" s="12">
        <f t="shared" si="17"/>
        <v>327.44190000000003</v>
      </c>
      <c r="L44" s="12">
        <f>(K44/2)*L38</f>
        <v>327.44190000000003</v>
      </c>
      <c r="S44" s="7">
        <v>30</v>
      </c>
      <c r="T44" s="11" t="s">
        <v>80</v>
      </c>
      <c r="U44" s="8" t="s">
        <v>60</v>
      </c>
      <c r="V44" s="8" t="s">
        <v>81</v>
      </c>
      <c r="W44" s="8">
        <v>15</v>
      </c>
    </row>
    <row r="45" spans="1:23" ht="16.5" thickTop="1" thickBot="1" x14ac:dyDescent="0.25">
      <c r="A45" s="12" t="s">
        <v>65</v>
      </c>
      <c r="B45" s="12">
        <v>2</v>
      </c>
      <c r="C45" s="12">
        <v>9</v>
      </c>
      <c r="D45" s="12">
        <v>0.5</v>
      </c>
      <c r="E45" s="12">
        <v>21</v>
      </c>
      <c r="F45" s="12">
        <f t="shared" si="13"/>
        <v>2.7765</v>
      </c>
      <c r="G45" s="12">
        <f t="shared" si="14"/>
        <v>1.6196250000000001</v>
      </c>
      <c r="H45" s="12">
        <f t="shared" si="15"/>
        <v>4.3961249999999996</v>
      </c>
      <c r="I45" s="12">
        <f>+H45*D38</f>
        <v>342.89774999999997</v>
      </c>
      <c r="J45" s="12">
        <f t="shared" si="16"/>
        <v>39.565124999999995</v>
      </c>
      <c r="K45" s="12">
        <f t="shared" si="17"/>
        <v>382.46287499999994</v>
      </c>
      <c r="L45" s="12">
        <f>(K45/2)*L38</f>
        <v>382.46287499999994</v>
      </c>
      <c r="S45" s="31" t="s">
        <v>61</v>
      </c>
      <c r="T45" s="32"/>
      <c r="U45" s="32"/>
      <c r="V45" s="32"/>
      <c r="W45" s="33"/>
    </row>
    <row r="46" spans="1:23" ht="16.5" thickTop="1" thickBot="1" x14ac:dyDescent="0.25">
      <c r="A46" s="12" t="s">
        <v>66</v>
      </c>
      <c r="B46" s="12">
        <v>2</v>
      </c>
      <c r="C46" s="12">
        <v>10</v>
      </c>
      <c r="D46" s="12">
        <v>0.6</v>
      </c>
      <c r="E46" s="12">
        <v>21</v>
      </c>
      <c r="F46" s="12">
        <f t="shared" si="13"/>
        <v>3.085</v>
      </c>
      <c r="G46" s="12">
        <f t="shared" si="14"/>
        <v>1.9435500000000001</v>
      </c>
      <c r="H46" s="12">
        <f t="shared" si="15"/>
        <v>5.0285500000000001</v>
      </c>
      <c r="I46" s="12">
        <f>+H46*D38</f>
        <v>392.2269</v>
      </c>
      <c r="J46" s="12">
        <f t="shared" si="16"/>
        <v>45.256950000000003</v>
      </c>
      <c r="K46" s="12">
        <f t="shared" si="17"/>
        <v>437.48385000000002</v>
      </c>
      <c r="L46" s="12">
        <f>(K46/2)*L38</f>
        <v>437.48385000000002</v>
      </c>
      <c r="R46" s="5"/>
      <c r="S46" s="31" t="s">
        <v>93</v>
      </c>
      <c r="T46" s="32"/>
      <c r="U46" s="32"/>
      <c r="V46" s="32"/>
      <c r="W46" s="33"/>
    </row>
    <row r="47" spans="1:23" ht="16.5" thickTop="1" thickBot="1" x14ac:dyDescent="0.25">
      <c r="A47" s="12" t="s">
        <v>67</v>
      </c>
      <c r="B47" s="12">
        <v>2</v>
      </c>
      <c r="C47" s="12">
        <v>11</v>
      </c>
      <c r="D47" s="12">
        <v>0.7</v>
      </c>
      <c r="E47" s="12">
        <v>21</v>
      </c>
      <c r="F47" s="12">
        <f t="shared" si="13"/>
        <v>3.3935</v>
      </c>
      <c r="G47" s="12">
        <f t="shared" si="14"/>
        <v>2.2674750000000001</v>
      </c>
      <c r="H47" s="12">
        <f t="shared" si="15"/>
        <v>5.6609750000000005</v>
      </c>
      <c r="I47" s="12">
        <f>+H47*D38</f>
        <v>441.55605000000003</v>
      </c>
      <c r="J47" s="12">
        <f t="shared" si="16"/>
        <v>50.948775000000005</v>
      </c>
      <c r="K47" s="12">
        <f t="shared" si="17"/>
        <v>492.50482500000004</v>
      </c>
      <c r="L47" s="12">
        <f>(K47/2)*L38</f>
        <v>492.50482500000004</v>
      </c>
      <c r="S47" s="34">
        <v>1061166789</v>
      </c>
      <c r="T47" s="34"/>
      <c r="U47" s="34"/>
      <c r="V47" s="34"/>
      <c r="W47" s="34"/>
    </row>
    <row r="48" spans="1:23" ht="16.5" thickTop="1" thickBot="1" x14ac:dyDescent="0.25">
      <c r="A48" s="12" t="s">
        <v>68</v>
      </c>
      <c r="B48" s="12">
        <v>2</v>
      </c>
      <c r="C48" s="12">
        <v>12</v>
      </c>
      <c r="D48" s="12">
        <v>0.8</v>
      </c>
      <c r="E48" s="12">
        <v>21</v>
      </c>
      <c r="F48" s="12">
        <f t="shared" si="13"/>
        <v>3.702</v>
      </c>
      <c r="G48" s="12">
        <f t="shared" si="14"/>
        <v>2.5914000000000001</v>
      </c>
      <c r="H48" s="12">
        <f t="shared" si="15"/>
        <v>6.2934000000000001</v>
      </c>
      <c r="I48" s="12">
        <f>+H48*D38</f>
        <v>490.8852</v>
      </c>
      <c r="J48" s="12">
        <f t="shared" si="16"/>
        <v>56.640599999999999</v>
      </c>
      <c r="K48" s="12">
        <f t="shared" si="17"/>
        <v>547.5258</v>
      </c>
      <c r="L48" s="12">
        <f>(K48/2)*L38</f>
        <v>547.5258</v>
      </c>
      <c r="S48" s="34"/>
      <c r="T48" s="34"/>
      <c r="U48" s="34"/>
      <c r="V48" s="34"/>
      <c r="W48" s="34"/>
    </row>
    <row r="49" spans="1:23" ht="16.5" thickTop="1" thickBot="1" x14ac:dyDescent="0.25">
      <c r="A49" s="12" t="s">
        <v>69</v>
      </c>
      <c r="B49" s="12">
        <v>2</v>
      </c>
      <c r="C49" s="12">
        <v>13</v>
      </c>
      <c r="D49" s="12">
        <v>0.9</v>
      </c>
      <c r="E49" s="12">
        <v>21</v>
      </c>
      <c r="F49" s="12">
        <f t="shared" si="13"/>
        <v>4.0105000000000004</v>
      </c>
      <c r="G49" s="12">
        <f t="shared" si="14"/>
        <v>2.9153250000000002</v>
      </c>
      <c r="H49" s="12">
        <f t="shared" si="15"/>
        <v>6.9258250000000006</v>
      </c>
      <c r="I49" s="12">
        <f>+H49*D38</f>
        <v>540.21435000000008</v>
      </c>
      <c r="J49" s="12">
        <f t="shared" si="16"/>
        <v>62.332425000000008</v>
      </c>
      <c r="K49" s="12">
        <f t="shared" si="17"/>
        <v>602.54677500000014</v>
      </c>
      <c r="L49" s="12">
        <f>(K49/2)*L38</f>
        <v>602.54677500000014</v>
      </c>
      <c r="S49" s="34" t="s">
        <v>116</v>
      </c>
      <c r="T49" s="34"/>
      <c r="U49" s="34"/>
      <c r="V49" s="34"/>
      <c r="W49" s="34"/>
    </row>
    <row r="50" spans="1:23" ht="16.5" thickTop="1" thickBot="1" x14ac:dyDescent="0.25">
      <c r="A50" s="12" t="s">
        <v>70</v>
      </c>
      <c r="B50" s="12">
        <v>2</v>
      </c>
      <c r="C50" s="12">
        <v>14</v>
      </c>
      <c r="D50" s="12">
        <v>1</v>
      </c>
      <c r="E50" s="12">
        <v>21</v>
      </c>
      <c r="F50" s="12">
        <f t="shared" si="13"/>
        <v>4.319</v>
      </c>
      <c r="G50" s="12">
        <f t="shared" si="14"/>
        <v>3.2392500000000002</v>
      </c>
      <c r="H50" s="12">
        <f t="shared" si="15"/>
        <v>7.5582500000000001</v>
      </c>
      <c r="I50" s="12">
        <f>+H50*D38</f>
        <v>589.54349999999999</v>
      </c>
      <c r="J50" s="12">
        <f t="shared" si="16"/>
        <v>68.024249999999995</v>
      </c>
      <c r="K50" s="12">
        <f t="shared" si="17"/>
        <v>657.56774999999993</v>
      </c>
      <c r="L50" s="12">
        <f>(K50/2)*L38</f>
        <v>657.56774999999993</v>
      </c>
      <c r="S50" s="34"/>
      <c r="T50" s="34"/>
      <c r="U50" s="34"/>
      <c r="V50" s="34"/>
      <c r="W50" s="34"/>
    </row>
    <row r="51" spans="1:23" ht="16.5" thickTop="1" thickBot="1" x14ac:dyDescent="0.25">
      <c r="A51" s="12" t="s">
        <v>71</v>
      </c>
      <c r="B51" s="12">
        <v>2</v>
      </c>
      <c r="C51" s="12">
        <v>15</v>
      </c>
      <c r="D51" s="12">
        <v>1.1000000000000001</v>
      </c>
      <c r="E51" s="12">
        <v>21</v>
      </c>
      <c r="F51" s="12">
        <f t="shared" si="13"/>
        <v>4.6274999999999995</v>
      </c>
      <c r="G51" s="12">
        <f t="shared" si="14"/>
        <v>3.5631750000000002</v>
      </c>
      <c r="H51" s="12">
        <f t="shared" si="15"/>
        <v>8.1906749999999988</v>
      </c>
      <c r="I51" s="12">
        <f>+H51*D38</f>
        <v>638.87264999999991</v>
      </c>
      <c r="J51" s="12">
        <f t="shared" si="16"/>
        <v>73.716074999999989</v>
      </c>
      <c r="K51" s="12">
        <f t="shared" si="17"/>
        <v>712.58872499999984</v>
      </c>
      <c r="L51" s="12">
        <f>(K51/2)*L38</f>
        <v>712.58872499999984</v>
      </c>
      <c r="S51" s="6"/>
      <c r="T51" s="5"/>
      <c r="W51"/>
    </row>
    <row r="52" spans="1:23" ht="16.5" thickTop="1" thickBo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23" ht="16.5" thickTop="1" thickBot="1" x14ac:dyDescent="0.25">
      <c r="A53" s="12" t="s">
        <v>4</v>
      </c>
      <c r="B53" s="12">
        <v>2</v>
      </c>
      <c r="C53" s="12">
        <v>7</v>
      </c>
      <c r="D53" s="12">
        <v>0.3</v>
      </c>
      <c r="E53" s="12">
        <v>21</v>
      </c>
      <c r="F53" s="12">
        <f t="shared" si="13"/>
        <v>2.1595</v>
      </c>
      <c r="G53" s="12">
        <f t="shared" si="14"/>
        <v>0.97177500000000006</v>
      </c>
      <c r="H53" s="12">
        <f t="shared" si="15"/>
        <v>3.131275</v>
      </c>
      <c r="I53" s="12">
        <f>+H53*D38</f>
        <v>244.23945000000001</v>
      </c>
      <c r="J53" s="12">
        <f t="shared" si="16"/>
        <v>28.181474999999999</v>
      </c>
      <c r="K53" s="12">
        <f t="shared" si="17"/>
        <v>272.42092500000001</v>
      </c>
      <c r="L53" s="12">
        <f>(K53/2)*L38</f>
        <v>272.42092500000001</v>
      </c>
      <c r="S53"/>
      <c r="T53"/>
      <c r="U53"/>
      <c r="V53"/>
      <c r="W53"/>
    </row>
    <row r="54" spans="1:23" ht="16.5" thickTop="1" thickBot="1" x14ac:dyDescent="0.25">
      <c r="A54" s="12" t="s">
        <v>6</v>
      </c>
      <c r="B54" s="12">
        <v>2</v>
      </c>
      <c r="C54" s="12">
        <v>8</v>
      </c>
      <c r="D54" s="12">
        <v>0.4</v>
      </c>
      <c r="E54" s="12">
        <v>21</v>
      </c>
      <c r="F54" s="12">
        <f t="shared" si="13"/>
        <v>2.468</v>
      </c>
      <c r="G54" s="12">
        <f t="shared" si="14"/>
        <v>1.2957000000000001</v>
      </c>
      <c r="H54" s="12">
        <f t="shared" si="15"/>
        <v>3.7637</v>
      </c>
      <c r="I54" s="12">
        <f>+H54*D38</f>
        <v>293.5686</v>
      </c>
      <c r="J54" s="12">
        <f t="shared" si="16"/>
        <v>33.8733</v>
      </c>
      <c r="K54" s="12">
        <f t="shared" si="17"/>
        <v>327.44190000000003</v>
      </c>
      <c r="L54" s="12">
        <f>(K54/2)*L38</f>
        <v>327.44190000000003</v>
      </c>
      <c r="S54"/>
      <c r="T54"/>
      <c r="U54"/>
      <c r="V54"/>
      <c r="W54"/>
    </row>
    <row r="55" spans="1:23" ht="16.5" thickTop="1" thickBot="1" x14ac:dyDescent="0.25">
      <c r="A55" s="12" t="s">
        <v>7</v>
      </c>
      <c r="B55" s="12">
        <v>2</v>
      </c>
      <c r="C55" s="12">
        <v>9</v>
      </c>
      <c r="D55" s="12">
        <v>0.5</v>
      </c>
      <c r="E55" s="12">
        <v>21</v>
      </c>
      <c r="F55" s="12">
        <f t="shared" si="13"/>
        <v>2.7765</v>
      </c>
      <c r="G55" s="12">
        <f t="shared" si="14"/>
        <v>1.6196250000000001</v>
      </c>
      <c r="H55" s="12">
        <f t="shared" si="15"/>
        <v>4.3961249999999996</v>
      </c>
      <c r="I55" s="12">
        <f>+H55*D38</f>
        <v>342.89774999999997</v>
      </c>
      <c r="J55" s="12">
        <f t="shared" si="16"/>
        <v>39.565124999999995</v>
      </c>
      <c r="K55" s="12">
        <f t="shared" si="17"/>
        <v>382.46287499999994</v>
      </c>
      <c r="L55" s="12">
        <f>(K55/2)*L38</f>
        <v>382.46287499999994</v>
      </c>
      <c r="S55"/>
      <c r="T55"/>
      <c r="U55"/>
      <c r="V55"/>
      <c r="W55"/>
    </row>
    <row r="56" spans="1:23" ht="16.5" thickTop="1" thickBot="1" x14ac:dyDescent="0.25">
      <c r="A56" s="12" t="s">
        <v>8</v>
      </c>
      <c r="B56" s="12">
        <v>2</v>
      </c>
      <c r="C56" s="12">
        <v>10</v>
      </c>
      <c r="D56" s="12">
        <v>0.6</v>
      </c>
      <c r="E56" s="12">
        <v>21</v>
      </c>
      <c r="F56" s="12">
        <f t="shared" si="13"/>
        <v>3.085</v>
      </c>
      <c r="G56" s="12">
        <f t="shared" si="14"/>
        <v>1.9435500000000001</v>
      </c>
      <c r="H56" s="12">
        <f t="shared" si="15"/>
        <v>5.0285500000000001</v>
      </c>
      <c r="I56" s="12">
        <f>+H56*D38</f>
        <v>392.2269</v>
      </c>
      <c r="J56" s="12">
        <f t="shared" si="16"/>
        <v>45.256950000000003</v>
      </c>
      <c r="K56" s="12">
        <f t="shared" si="17"/>
        <v>437.48385000000002</v>
      </c>
      <c r="L56" s="12">
        <f>(K56/2)*L38</f>
        <v>437.48385000000002</v>
      </c>
      <c r="S56"/>
      <c r="T56"/>
      <c r="U56"/>
      <c r="V56"/>
      <c r="W56"/>
    </row>
    <row r="57" spans="1:23" ht="16.5" thickTop="1" thickBot="1" x14ac:dyDescent="0.25">
      <c r="A57" s="12" t="s">
        <v>9</v>
      </c>
      <c r="B57" s="12">
        <v>2</v>
      </c>
      <c r="C57" s="12">
        <v>11</v>
      </c>
      <c r="D57" s="12">
        <v>0.7</v>
      </c>
      <c r="E57" s="12">
        <v>21</v>
      </c>
      <c r="F57" s="12">
        <f t="shared" si="13"/>
        <v>3.3935</v>
      </c>
      <c r="G57" s="12">
        <f t="shared" si="14"/>
        <v>2.2674750000000001</v>
      </c>
      <c r="H57" s="12">
        <f t="shared" si="15"/>
        <v>5.6609750000000005</v>
      </c>
      <c r="I57" s="12">
        <f>+H57*D38</f>
        <v>441.55605000000003</v>
      </c>
      <c r="J57" s="12">
        <f t="shared" si="16"/>
        <v>50.948775000000005</v>
      </c>
      <c r="K57" s="12">
        <f t="shared" si="17"/>
        <v>492.50482500000004</v>
      </c>
      <c r="L57" s="12">
        <f>(K57/2)*L38</f>
        <v>492.50482500000004</v>
      </c>
      <c r="S57"/>
      <c r="T57"/>
      <c r="U57"/>
      <c r="V57"/>
      <c r="W57"/>
    </row>
    <row r="58" spans="1:23" ht="16.5" thickTop="1" thickBot="1" x14ac:dyDescent="0.25">
      <c r="A58" s="12" t="s">
        <v>10</v>
      </c>
      <c r="B58" s="12">
        <v>2</v>
      </c>
      <c r="C58" s="12">
        <v>12</v>
      </c>
      <c r="D58" s="12">
        <v>0.8</v>
      </c>
      <c r="E58" s="12">
        <v>28</v>
      </c>
      <c r="F58" s="12">
        <f t="shared" si="13"/>
        <v>3.702</v>
      </c>
      <c r="G58" s="12">
        <f t="shared" si="14"/>
        <v>3.4552000000000005</v>
      </c>
      <c r="H58" s="12">
        <f t="shared" si="15"/>
        <v>7.1572000000000005</v>
      </c>
      <c r="I58" s="12">
        <f>+H58*D38</f>
        <v>558.26160000000004</v>
      </c>
      <c r="J58" s="12">
        <f t="shared" si="16"/>
        <v>64.4148</v>
      </c>
      <c r="K58" s="12">
        <f t="shared" si="17"/>
        <v>622.67640000000006</v>
      </c>
      <c r="L58" s="12">
        <f>(K58/2)*L38</f>
        <v>622.67640000000006</v>
      </c>
      <c r="S58"/>
      <c r="T58"/>
      <c r="U58"/>
      <c r="V58"/>
      <c r="W58"/>
    </row>
    <row r="59" spans="1:23" ht="16.5" thickTop="1" thickBot="1" x14ac:dyDescent="0.25">
      <c r="A59" s="12" t="s">
        <v>11</v>
      </c>
      <c r="B59" s="12">
        <v>2</v>
      </c>
      <c r="C59" s="12">
        <v>13</v>
      </c>
      <c r="D59" s="12">
        <v>0.9</v>
      </c>
      <c r="E59" s="12">
        <v>21</v>
      </c>
      <c r="F59" s="12">
        <f t="shared" si="13"/>
        <v>4.0105000000000004</v>
      </c>
      <c r="G59" s="12">
        <f t="shared" si="14"/>
        <v>2.9153250000000002</v>
      </c>
      <c r="H59" s="12">
        <f t="shared" si="15"/>
        <v>6.9258250000000006</v>
      </c>
      <c r="I59" s="12">
        <f>+H59*D38</f>
        <v>540.21435000000008</v>
      </c>
      <c r="J59" s="12">
        <f t="shared" si="16"/>
        <v>62.332425000000008</v>
      </c>
      <c r="K59" s="12">
        <f t="shared" si="17"/>
        <v>602.54677500000014</v>
      </c>
      <c r="L59" s="12">
        <f>(K59/2)*L38</f>
        <v>602.54677500000014</v>
      </c>
      <c r="S59"/>
      <c r="T59"/>
      <c r="U59"/>
      <c r="V59"/>
      <c r="W59"/>
    </row>
    <row r="60" spans="1:23" ht="16.5" thickTop="1" thickBot="1" x14ac:dyDescent="0.25">
      <c r="A60" s="12" t="s">
        <v>12</v>
      </c>
      <c r="B60" s="12">
        <v>2</v>
      </c>
      <c r="C60" s="12">
        <v>14</v>
      </c>
      <c r="D60" s="12">
        <v>1</v>
      </c>
      <c r="E60" s="12">
        <v>21</v>
      </c>
      <c r="F60" s="12">
        <f t="shared" si="13"/>
        <v>4.319</v>
      </c>
      <c r="G60" s="12">
        <f t="shared" si="14"/>
        <v>3.2392500000000002</v>
      </c>
      <c r="H60" s="12">
        <f t="shared" si="15"/>
        <v>7.5582500000000001</v>
      </c>
      <c r="I60" s="12">
        <f>+H60*D38</f>
        <v>589.54349999999999</v>
      </c>
      <c r="J60" s="12">
        <f t="shared" si="16"/>
        <v>68.024249999999995</v>
      </c>
      <c r="K60" s="12">
        <f t="shared" si="17"/>
        <v>657.56774999999993</v>
      </c>
      <c r="L60" s="12">
        <f>(K60/2)*L38</f>
        <v>657.56774999999993</v>
      </c>
      <c r="S60"/>
      <c r="T60"/>
      <c r="U60"/>
      <c r="V60"/>
      <c r="W60"/>
    </row>
    <row r="61" spans="1:23" ht="16.5" thickTop="1" thickBot="1" x14ac:dyDescent="0.25">
      <c r="A61" s="12" t="s">
        <v>13</v>
      </c>
      <c r="B61" s="12">
        <v>2</v>
      </c>
      <c r="C61" s="12">
        <v>15</v>
      </c>
      <c r="D61" s="12">
        <v>1.1000000000000001</v>
      </c>
      <c r="E61" s="12">
        <v>21</v>
      </c>
      <c r="F61" s="12">
        <f t="shared" si="13"/>
        <v>4.6274999999999995</v>
      </c>
      <c r="G61" s="12">
        <f t="shared" si="14"/>
        <v>3.5631750000000002</v>
      </c>
      <c r="H61" s="12">
        <f t="shared" si="15"/>
        <v>8.1906749999999988</v>
      </c>
      <c r="I61" s="12">
        <f>+H61*D38</f>
        <v>638.87264999999991</v>
      </c>
      <c r="J61" s="12">
        <f t="shared" si="16"/>
        <v>73.716074999999989</v>
      </c>
      <c r="K61" s="12">
        <f t="shared" si="17"/>
        <v>712.58872499999984</v>
      </c>
      <c r="L61" s="12">
        <f>(K61/2)*L38</f>
        <v>712.58872499999984</v>
      </c>
      <c r="S61"/>
      <c r="T61"/>
      <c r="U61"/>
      <c r="V61"/>
      <c r="W61"/>
    </row>
    <row r="62" spans="1:23" ht="16.5" thickTop="1" thickBot="1" x14ac:dyDescent="0.25">
      <c r="A62" s="12" t="s">
        <v>14</v>
      </c>
      <c r="B62" s="12">
        <v>2</v>
      </c>
      <c r="C62" s="12">
        <v>16</v>
      </c>
      <c r="D62" s="12">
        <v>1.2</v>
      </c>
      <c r="E62" s="12">
        <v>21</v>
      </c>
      <c r="F62" s="12">
        <f t="shared" si="13"/>
        <v>4.9359999999999999</v>
      </c>
      <c r="G62" s="12">
        <f t="shared" si="14"/>
        <v>3.8871000000000002</v>
      </c>
      <c r="H62" s="12">
        <f t="shared" si="15"/>
        <v>8.8231000000000002</v>
      </c>
      <c r="I62" s="12">
        <f>+H62*D38</f>
        <v>688.20180000000005</v>
      </c>
      <c r="J62" s="12">
        <f t="shared" si="16"/>
        <v>79.407899999999998</v>
      </c>
      <c r="K62" s="12">
        <f t="shared" si="17"/>
        <v>767.60970000000009</v>
      </c>
      <c r="L62" s="12">
        <f>(K62/2)*L38</f>
        <v>767.60970000000009</v>
      </c>
      <c r="S62"/>
      <c r="T62"/>
      <c r="U62"/>
      <c r="V62"/>
      <c r="W62"/>
    </row>
    <row r="63" spans="1:23" ht="16.5" customHeight="1" thickTop="1" x14ac:dyDescent="0.2">
      <c r="A63"/>
      <c r="S63"/>
      <c r="T63"/>
      <c r="U63"/>
      <c r="V63"/>
      <c r="W63"/>
    </row>
    <row r="64" spans="1:23" ht="16.5" customHeight="1" x14ac:dyDescent="0.2">
      <c r="A64"/>
      <c r="S64"/>
      <c r="T64"/>
      <c r="U64"/>
      <c r="V64"/>
      <c r="W64"/>
    </row>
    <row r="65" spans="1:23" ht="15" customHeight="1" x14ac:dyDescent="0.2">
      <c r="A65"/>
      <c r="S65"/>
      <c r="T65"/>
      <c r="U65"/>
      <c r="V65"/>
      <c r="W65"/>
    </row>
    <row r="66" spans="1:23" ht="15" customHeight="1" x14ac:dyDescent="0.2">
      <c r="A66"/>
      <c r="S66"/>
      <c r="T66"/>
      <c r="U66"/>
      <c r="V66"/>
      <c r="W66"/>
    </row>
    <row r="67" spans="1:23" ht="15" customHeight="1" thickBot="1" x14ac:dyDescent="0.25">
      <c r="A67"/>
      <c r="S67"/>
      <c r="T67"/>
      <c r="U67"/>
      <c r="V67"/>
      <c r="W67"/>
    </row>
    <row r="68" spans="1:23" ht="15" customHeight="1" thickTop="1" thickBot="1" x14ac:dyDescent="0.25">
      <c r="A68"/>
      <c r="C68" s="45" t="s">
        <v>108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S68"/>
      <c r="T68"/>
      <c r="U68"/>
      <c r="V68"/>
      <c r="W68"/>
    </row>
    <row r="69" spans="1:23" ht="16.5" customHeight="1" thickTop="1" thickBot="1" x14ac:dyDescent="0.25">
      <c r="A69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S69"/>
      <c r="T69"/>
      <c r="U69"/>
      <c r="V69"/>
      <c r="W69"/>
    </row>
    <row r="70" spans="1:23" ht="16.5" thickTop="1" thickBot="1" x14ac:dyDescent="0.25">
      <c r="A70"/>
      <c r="C70" s="3"/>
      <c r="F70" s="18"/>
      <c r="G70" s="46" t="s">
        <v>0</v>
      </c>
      <c r="H70" s="46" t="s">
        <v>1</v>
      </c>
      <c r="I70" s="18"/>
      <c r="S70"/>
      <c r="T70"/>
      <c r="U70"/>
      <c r="V70"/>
      <c r="W70"/>
    </row>
    <row r="71" spans="1:23" ht="16.5" customHeight="1" thickTop="1" thickBot="1" x14ac:dyDescent="0.25">
      <c r="A71"/>
      <c r="C71" s="3"/>
      <c r="F71" s="18"/>
      <c r="G71" s="46"/>
      <c r="H71" s="46"/>
      <c r="I71" s="18"/>
      <c r="S71" s="35" t="s">
        <v>46</v>
      </c>
      <c r="T71" s="35"/>
      <c r="U71" s="35"/>
      <c r="V71" s="35"/>
      <c r="W71" s="35"/>
    </row>
    <row r="72" spans="1:23" ht="16.5" customHeight="1" thickTop="1" thickBot="1" x14ac:dyDescent="0.25">
      <c r="A72"/>
      <c r="C72" s="3"/>
      <c r="F72" s="16"/>
      <c r="G72" s="47">
        <v>37</v>
      </c>
      <c r="H72" s="47">
        <v>25</v>
      </c>
      <c r="S72" s="35"/>
      <c r="T72" s="35"/>
      <c r="U72" s="35"/>
      <c r="V72" s="35"/>
      <c r="W72" s="35"/>
    </row>
    <row r="73" spans="1:23" ht="16.5" thickTop="1" thickBot="1" x14ac:dyDescent="0.25">
      <c r="A73"/>
      <c r="C73" s="3" t="s">
        <v>16</v>
      </c>
      <c r="D73" t="s">
        <v>15</v>
      </c>
      <c r="E73" t="s">
        <v>95</v>
      </c>
      <c r="F73" t="s">
        <v>18</v>
      </c>
      <c r="G73" s="47"/>
      <c r="H73" s="47"/>
      <c r="I73" t="s">
        <v>2</v>
      </c>
      <c r="J73" t="s">
        <v>19</v>
      </c>
      <c r="K73" t="s">
        <v>20</v>
      </c>
      <c r="L73" t="s">
        <v>52</v>
      </c>
      <c r="M73" s="1">
        <v>1.06</v>
      </c>
      <c r="S73" s="35"/>
      <c r="T73" s="35"/>
      <c r="U73" s="35"/>
      <c r="V73" s="35"/>
      <c r="W73" s="35"/>
    </row>
    <row r="74" spans="1:23" ht="16.5" thickTop="1" thickBot="1" x14ac:dyDescent="0.25">
      <c r="A74"/>
      <c r="C74" s="3" t="s">
        <v>4</v>
      </c>
      <c r="D74">
        <v>1.8</v>
      </c>
      <c r="E74">
        <f>(0.15*1*D74*8)*2</f>
        <v>4.32</v>
      </c>
      <c r="F74">
        <f>(0.1*0.1*1.5*8)*3</f>
        <v>0.3600000000000001</v>
      </c>
      <c r="G74">
        <f>F74+E74</f>
        <v>4.6800000000000006</v>
      </c>
      <c r="H74" s="4">
        <f>G74*(G72+H72)</f>
        <v>290.16000000000003</v>
      </c>
      <c r="I74">
        <v>100</v>
      </c>
      <c r="J74">
        <f>I74+H74</f>
        <v>390.16</v>
      </c>
      <c r="K74" s="4">
        <f>J74+I86</f>
        <v>390.16</v>
      </c>
      <c r="L74">
        <f t="shared" ref="L74:L79" si="18">K74</f>
        <v>390.16</v>
      </c>
      <c r="M74">
        <f>L74*M73</f>
        <v>413.56960000000004</v>
      </c>
      <c r="S74" s="9" t="s">
        <v>50</v>
      </c>
      <c r="T74" s="10" t="s">
        <v>21</v>
      </c>
      <c r="U74" s="10" t="s">
        <v>22</v>
      </c>
      <c r="V74" s="10" t="s">
        <v>23</v>
      </c>
      <c r="W74" s="10" t="s">
        <v>24</v>
      </c>
    </row>
    <row r="75" spans="1:23" ht="16.5" thickTop="1" thickBot="1" x14ac:dyDescent="0.25">
      <c r="A75"/>
      <c r="C75" s="3" t="s">
        <v>5</v>
      </c>
      <c r="D75">
        <v>1.8</v>
      </c>
      <c r="E75">
        <f t="shared" ref="E75:E84" si="19">(0.15*1*D75*8)*2</f>
        <v>4.32</v>
      </c>
      <c r="F75">
        <f>(0.1*0.15*1.5*8)*3</f>
        <v>0.54</v>
      </c>
      <c r="G75">
        <f t="shared" ref="G75:G84" si="20">F75+E75</f>
        <v>4.8600000000000003</v>
      </c>
      <c r="H75" s="4">
        <f>G75*(G72+H72)</f>
        <v>301.32</v>
      </c>
      <c r="I75">
        <v>100</v>
      </c>
      <c r="J75">
        <f t="shared" ref="J75:J84" si="21">I75+H75</f>
        <v>401.32</v>
      </c>
      <c r="K75" s="4">
        <f t="shared" ref="K75:K83" si="22">J75+I87</f>
        <v>401.32</v>
      </c>
      <c r="L75">
        <f t="shared" si="18"/>
        <v>401.32</v>
      </c>
      <c r="M75">
        <f>L75*M73</f>
        <v>425.39920000000001</v>
      </c>
      <c r="S75" s="36" t="s">
        <v>107</v>
      </c>
      <c r="T75" s="36"/>
      <c r="U75" s="36"/>
      <c r="V75" s="36"/>
      <c r="W75" s="36"/>
    </row>
    <row r="76" spans="1:23" ht="16.5" thickTop="1" thickBot="1" x14ac:dyDescent="0.25">
      <c r="A76"/>
      <c r="C76" s="3" t="s">
        <v>6</v>
      </c>
      <c r="D76">
        <v>1.8</v>
      </c>
      <c r="E76">
        <f t="shared" si="19"/>
        <v>4.32</v>
      </c>
      <c r="F76">
        <f>(0.1*0.25*1.5*8)*3</f>
        <v>0.90000000000000013</v>
      </c>
      <c r="G76">
        <f t="shared" si="20"/>
        <v>5.2200000000000006</v>
      </c>
      <c r="H76" s="4">
        <f>G76*(G72+H72)</f>
        <v>323.64000000000004</v>
      </c>
      <c r="I76">
        <v>100</v>
      </c>
      <c r="J76">
        <f t="shared" si="21"/>
        <v>423.64000000000004</v>
      </c>
      <c r="K76" s="4">
        <f t="shared" si="22"/>
        <v>423.64000000000004</v>
      </c>
      <c r="L76">
        <f t="shared" si="18"/>
        <v>423.64000000000004</v>
      </c>
      <c r="M76">
        <f>L76*M73</f>
        <v>449.05840000000006</v>
      </c>
      <c r="S76" s="36"/>
      <c r="T76" s="36"/>
      <c r="U76" s="36"/>
      <c r="V76" s="36"/>
      <c r="W76" s="36"/>
    </row>
    <row r="77" spans="1:23" ht="16.5" thickTop="1" thickBot="1" x14ac:dyDescent="0.25">
      <c r="A77"/>
      <c r="C77" s="3" t="s">
        <v>7</v>
      </c>
      <c r="D77">
        <v>2</v>
      </c>
      <c r="E77">
        <f>(0.15*1*D77*8)*2</f>
        <v>4.8</v>
      </c>
      <c r="F77">
        <f>(0.1*0.3*2*8)*3</f>
        <v>1.44</v>
      </c>
      <c r="G77">
        <f t="shared" si="20"/>
        <v>6.24</v>
      </c>
      <c r="H77" s="4">
        <f>G77*(G72+H72)</f>
        <v>386.88</v>
      </c>
      <c r="I77">
        <v>100</v>
      </c>
      <c r="J77">
        <f t="shared" si="21"/>
        <v>486.88</v>
      </c>
      <c r="K77" s="4">
        <f t="shared" si="22"/>
        <v>486.88</v>
      </c>
      <c r="L77">
        <f t="shared" si="18"/>
        <v>486.88</v>
      </c>
      <c r="M77">
        <f>L77*M73</f>
        <v>516.09280000000001</v>
      </c>
      <c r="S77" s="7">
        <v>2</v>
      </c>
      <c r="T77" s="11" t="s">
        <v>96</v>
      </c>
      <c r="U77" s="8">
        <v>2</v>
      </c>
      <c r="V77" s="8" t="s">
        <v>27</v>
      </c>
      <c r="W77" s="8">
        <f>H69*1.1</f>
        <v>0</v>
      </c>
    </row>
    <row r="78" spans="1:23" ht="16.5" thickTop="1" thickBot="1" x14ac:dyDescent="0.25">
      <c r="C78" s="3" t="s">
        <v>8</v>
      </c>
      <c r="D78">
        <v>1.8</v>
      </c>
      <c r="E78">
        <f t="shared" si="19"/>
        <v>4.32</v>
      </c>
      <c r="F78">
        <f>(0.1*0.45*1.5*8)*3</f>
        <v>1.62</v>
      </c>
      <c r="G78">
        <f t="shared" si="20"/>
        <v>5.94</v>
      </c>
      <c r="H78" s="4">
        <f>G78*(G72+H72)</f>
        <v>368.28000000000003</v>
      </c>
      <c r="I78">
        <v>100</v>
      </c>
      <c r="J78">
        <f t="shared" si="21"/>
        <v>468.28000000000003</v>
      </c>
      <c r="K78" s="4">
        <f t="shared" si="22"/>
        <v>468.28000000000003</v>
      </c>
      <c r="L78">
        <f t="shared" si="18"/>
        <v>468.28000000000003</v>
      </c>
      <c r="M78">
        <f>L78*M73</f>
        <v>496.37680000000006</v>
      </c>
      <c r="S78" s="7">
        <v>3</v>
      </c>
      <c r="T78" s="11" t="s">
        <v>97</v>
      </c>
      <c r="U78" s="8">
        <v>2</v>
      </c>
      <c r="V78" s="8" t="s">
        <v>27</v>
      </c>
      <c r="W78" s="8" t="e">
        <f t="shared" ref="W78:W86" si="23">H70*1.1</f>
        <v>#VALUE!</v>
      </c>
    </row>
    <row r="79" spans="1:23" ht="16.5" thickTop="1" thickBot="1" x14ac:dyDescent="0.25">
      <c r="C79" s="3" t="s">
        <v>9</v>
      </c>
      <c r="D79">
        <v>1.8</v>
      </c>
      <c r="E79">
        <f>(0.15*1*D79*8)*2</f>
        <v>4.32</v>
      </c>
      <c r="F79">
        <f>(0.1*0.5*1.5*8)*3</f>
        <v>1.8000000000000003</v>
      </c>
      <c r="G79">
        <f t="shared" si="20"/>
        <v>6.120000000000001</v>
      </c>
      <c r="H79" s="4">
        <f>G79*(G72+H72)</f>
        <v>379.44000000000005</v>
      </c>
      <c r="I79">
        <v>100</v>
      </c>
      <c r="J79">
        <f t="shared" si="21"/>
        <v>479.44000000000005</v>
      </c>
      <c r="K79" s="4">
        <f t="shared" si="22"/>
        <v>479.44000000000005</v>
      </c>
      <c r="L79">
        <f t="shared" si="18"/>
        <v>479.44000000000005</v>
      </c>
      <c r="M79">
        <f>L79*M73</f>
        <v>508.20640000000009</v>
      </c>
      <c r="S79" s="7">
        <v>4</v>
      </c>
      <c r="T79" s="11" t="s">
        <v>98</v>
      </c>
      <c r="U79" s="8">
        <v>2</v>
      </c>
      <c r="V79" s="8" t="s">
        <v>27</v>
      </c>
      <c r="W79" s="8">
        <f t="shared" si="23"/>
        <v>0</v>
      </c>
    </row>
    <row r="80" spans="1:23" ht="16.5" thickTop="1" thickBot="1" x14ac:dyDescent="0.25">
      <c r="C80" s="3" t="s">
        <v>10</v>
      </c>
      <c r="D80">
        <v>3</v>
      </c>
      <c r="E80">
        <f>(0.15*1*D80*8)*2</f>
        <v>7.1999999999999993</v>
      </c>
      <c r="F80">
        <f>(0.1*0.6*3*8)*3.2</f>
        <v>4.6079999999999997</v>
      </c>
      <c r="G80">
        <f t="shared" si="20"/>
        <v>11.808</v>
      </c>
      <c r="H80" s="4">
        <f>G80*(G72+H72)</f>
        <v>732.096</v>
      </c>
      <c r="I80">
        <v>200</v>
      </c>
      <c r="J80">
        <f t="shared" si="21"/>
        <v>932.096</v>
      </c>
      <c r="K80" s="4">
        <f t="shared" si="22"/>
        <v>932.096</v>
      </c>
      <c r="L80">
        <f>K80+50</f>
        <v>982.096</v>
      </c>
      <c r="M80">
        <f>L80*M73</f>
        <v>1041.0217600000001</v>
      </c>
      <c r="S80" s="7">
        <v>5</v>
      </c>
      <c r="T80" s="11" t="s">
        <v>99</v>
      </c>
      <c r="U80" s="8">
        <v>2</v>
      </c>
      <c r="V80" s="8" t="s">
        <v>27</v>
      </c>
      <c r="W80" s="8">
        <f t="shared" si="23"/>
        <v>27.500000000000004</v>
      </c>
    </row>
    <row r="81" spans="3:23" ht="16.5" thickTop="1" thickBot="1" x14ac:dyDescent="0.25">
      <c r="C81" s="3" t="s">
        <v>11</v>
      </c>
      <c r="D81">
        <v>1.8</v>
      </c>
      <c r="E81">
        <f t="shared" si="19"/>
        <v>4.32</v>
      </c>
      <c r="F81">
        <f>(0.1*0.7*1.5*8)*3</f>
        <v>2.5199999999999996</v>
      </c>
      <c r="G81">
        <f t="shared" si="20"/>
        <v>6.84</v>
      </c>
      <c r="H81" s="4">
        <f>G81*(G72+H72)</f>
        <v>424.08</v>
      </c>
      <c r="I81">
        <v>100</v>
      </c>
      <c r="J81">
        <f t="shared" si="21"/>
        <v>524.07999999999993</v>
      </c>
      <c r="K81" s="4">
        <f t="shared" si="22"/>
        <v>524.07999999999993</v>
      </c>
      <c r="L81">
        <f t="shared" ref="L81:L84" si="24">K81</f>
        <v>524.07999999999993</v>
      </c>
      <c r="M81">
        <f>L81*M73</f>
        <v>555.52479999999991</v>
      </c>
      <c r="S81" s="7">
        <v>6</v>
      </c>
      <c r="T81" s="11" t="s">
        <v>100</v>
      </c>
      <c r="U81" s="8">
        <v>2</v>
      </c>
      <c r="V81" s="8" t="s">
        <v>27</v>
      </c>
      <c r="W81" s="8">
        <f t="shared" si="23"/>
        <v>0</v>
      </c>
    </row>
    <row r="82" spans="3:23" ht="16.5" thickTop="1" thickBot="1" x14ac:dyDescent="0.25">
      <c r="C82" s="3" t="s">
        <v>12</v>
      </c>
      <c r="D82">
        <v>1.8</v>
      </c>
      <c r="E82">
        <f t="shared" si="19"/>
        <v>4.32</v>
      </c>
      <c r="F82">
        <f>(0.1*0.8*1.5*8)*3</f>
        <v>2.8800000000000008</v>
      </c>
      <c r="G82">
        <f t="shared" si="20"/>
        <v>7.2000000000000011</v>
      </c>
      <c r="H82" s="4">
        <f>G82*(G72+H72)</f>
        <v>446.40000000000009</v>
      </c>
      <c r="I82">
        <v>100</v>
      </c>
      <c r="J82">
        <f t="shared" si="21"/>
        <v>546.40000000000009</v>
      </c>
      <c r="K82" s="4">
        <f t="shared" si="22"/>
        <v>546.40000000000009</v>
      </c>
      <c r="L82">
        <f t="shared" si="24"/>
        <v>546.40000000000009</v>
      </c>
      <c r="M82">
        <f>L82*M73</f>
        <v>579.18400000000008</v>
      </c>
      <c r="S82" s="7">
        <v>7</v>
      </c>
      <c r="T82" s="11" t="s">
        <v>101</v>
      </c>
      <c r="U82" s="8">
        <v>2</v>
      </c>
      <c r="V82" s="8" t="s">
        <v>27</v>
      </c>
      <c r="W82" s="8">
        <f t="shared" si="23"/>
        <v>319.17600000000004</v>
      </c>
    </row>
    <row r="83" spans="3:23" ht="16.5" thickTop="1" thickBot="1" x14ac:dyDescent="0.25">
      <c r="C83" s="3" t="s">
        <v>13</v>
      </c>
      <c r="D83">
        <v>2.5</v>
      </c>
      <c r="E83">
        <f>(0.2*1*D83*8)*2</f>
        <v>8</v>
      </c>
      <c r="F83">
        <f>(0.1*0.9*1.5*8)*3</f>
        <v>3.24</v>
      </c>
      <c r="G83">
        <f t="shared" si="20"/>
        <v>11.24</v>
      </c>
      <c r="H83" s="4">
        <f>G83*(G72+H72)</f>
        <v>696.88</v>
      </c>
      <c r="I83">
        <v>100</v>
      </c>
      <c r="J83">
        <f t="shared" si="21"/>
        <v>796.88</v>
      </c>
      <c r="K83" s="4">
        <f t="shared" si="22"/>
        <v>796.88</v>
      </c>
      <c r="L83">
        <f t="shared" si="24"/>
        <v>796.88</v>
      </c>
      <c r="M83">
        <f>L83*M73</f>
        <v>844.69280000000003</v>
      </c>
      <c r="S83" s="7">
        <v>8</v>
      </c>
      <c r="T83" s="11" t="s">
        <v>102</v>
      </c>
      <c r="U83" s="8">
        <v>2</v>
      </c>
      <c r="V83" s="8" t="s">
        <v>27</v>
      </c>
      <c r="W83" s="8">
        <f t="shared" si="23"/>
        <v>331.452</v>
      </c>
    </row>
    <row r="84" spans="3:23" ht="16.5" thickTop="1" thickBot="1" x14ac:dyDescent="0.25">
      <c r="C84" s="3" t="s">
        <v>14</v>
      </c>
      <c r="D84">
        <v>1.8</v>
      </c>
      <c r="E84">
        <f t="shared" si="19"/>
        <v>4.32</v>
      </c>
      <c r="F84">
        <f>(0.1*1*1.5*8)*3</f>
        <v>3.6000000000000005</v>
      </c>
      <c r="G84">
        <f t="shared" si="20"/>
        <v>7.9200000000000008</v>
      </c>
      <c r="H84" s="4">
        <f>G84*(G72+H72)</f>
        <v>491.04000000000008</v>
      </c>
      <c r="I84">
        <v>100</v>
      </c>
      <c r="J84">
        <f t="shared" si="21"/>
        <v>591.04000000000008</v>
      </c>
      <c r="K84" s="4">
        <f>J84+I96</f>
        <v>591.04000000000008</v>
      </c>
      <c r="L84">
        <f t="shared" si="24"/>
        <v>591.04000000000008</v>
      </c>
      <c r="M84">
        <f>L84*M73</f>
        <v>626.50240000000008</v>
      </c>
      <c r="S84" s="7">
        <v>9</v>
      </c>
      <c r="T84" s="11" t="s">
        <v>103</v>
      </c>
      <c r="U84" s="8">
        <v>2</v>
      </c>
      <c r="V84" s="8" t="s">
        <v>27</v>
      </c>
      <c r="W84" s="8">
        <f t="shared" si="23"/>
        <v>356.00400000000008</v>
      </c>
    </row>
    <row r="85" spans="3:23" ht="15.75" customHeight="1" thickTop="1" thickBot="1" x14ac:dyDescent="0.25">
      <c r="C85" s="17"/>
      <c r="D85" s="4"/>
      <c r="E85" s="4"/>
      <c r="F85" s="4"/>
      <c r="G85" s="19">
        <v>0</v>
      </c>
      <c r="H85" s="19">
        <v>0</v>
      </c>
      <c r="I85" s="4"/>
      <c r="J85" s="4"/>
      <c r="K85" s="4"/>
      <c r="L85" s="4"/>
      <c r="M85" s="4"/>
      <c r="S85" s="7">
        <v>10</v>
      </c>
      <c r="T85" s="11" t="s">
        <v>104</v>
      </c>
      <c r="U85" s="8">
        <v>2</v>
      </c>
      <c r="V85" s="8" t="s">
        <v>27</v>
      </c>
      <c r="W85" s="8">
        <f t="shared" si="23"/>
        <v>425.56800000000004</v>
      </c>
    </row>
    <row r="86" spans="3:23" ht="15.75" customHeight="1" thickTop="1" thickBot="1" x14ac:dyDescent="0.25">
      <c r="C86" s="3">
        <v>10</v>
      </c>
      <c r="D86">
        <v>1</v>
      </c>
      <c r="E86">
        <v>0.15</v>
      </c>
      <c r="F86">
        <f t="shared" ref="F86:F96" si="25">E86*1*D86*8</f>
        <v>1.2</v>
      </c>
      <c r="G86">
        <f>F86*G85+H85</f>
        <v>0</v>
      </c>
      <c r="H86">
        <v>0</v>
      </c>
      <c r="I86">
        <f>H86+G86</f>
        <v>0</v>
      </c>
      <c r="S86" s="7">
        <v>11</v>
      </c>
      <c r="T86" s="11" t="s">
        <v>105</v>
      </c>
      <c r="U86" s="8">
        <v>2</v>
      </c>
      <c r="V86" s="8" t="s">
        <v>27</v>
      </c>
      <c r="W86" s="8">
        <f t="shared" si="23"/>
        <v>405.10800000000006</v>
      </c>
    </row>
    <row r="87" spans="3:23" ht="16.5" thickTop="1" thickBot="1" x14ac:dyDescent="0.25">
      <c r="C87" s="3">
        <v>15</v>
      </c>
      <c r="D87">
        <v>1</v>
      </c>
      <c r="E87">
        <v>0.2</v>
      </c>
      <c r="F87">
        <f t="shared" si="25"/>
        <v>1.6</v>
      </c>
      <c r="G87">
        <f>F87*G85+H85</f>
        <v>0</v>
      </c>
      <c r="H87">
        <v>0</v>
      </c>
      <c r="I87">
        <f t="shared" ref="I87:I96" si="26">H87+G87</f>
        <v>0</v>
      </c>
      <c r="S87" s="7">
        <v>12</v>
      </c>
      <c r="T87" s="11" t="s">
        <v>106</v>
      </c>
      <c r="U87" s="8">
        <v>2</v>
      </c>
      <c r="V87" s="8" t="s">
        <v>27</v>
      </c>
      <c r="W87" s="8">
        <f>H79*1.1</f>
        <v>417.38400000000007</v>
      </c>
    </row>
    <row r="88" spans="3:23" ht="15.75" thickTop="1" x14ac:dyDescent="0.2">
      <c r="C88" s="3">
        <v>20</v>
      </c>
      <c r="D88">
        <v>1</v>
      </c>
      <c r="E88">
        <v>0.25</v>
      </c>
      <c r="F88">
        <f t="shared" si="25"/>
        <v>2</v>
      </c>
      <c r="G88">
        <f>F88*G85+H85</f>
        <v>0</v>
      </c>
      <c r="H88">
        <v>0</v>
      </c>
      <c r="I88">
        <f t="shared" si="26"/>
        <v>0</v>
      </c>
      <c r="S88" s="37" t="s">
        <v>47</v>
      </c>
      <c r="T88" s="38"/>
      <c r="U88" s="38"/>
      <c r="V88" s="38"/>
      <c r="W88" s="39"/>
    </row>
    <row r="89" spans="3:23" ht="15.75" thickBot="1" x14ac:dyDescent="0.25">
      <c r="C89" s="3">
        <v>30</v>
      </c>
      <c r="D89">
        <v>1</v>
      </c>
      <c r="E89">
        <v>0.35</v>
      </c>
      <c r="F89">
        <f t="shared" si="25"/>
        <v>2.8</v>
      </c>
      <c r="G89">
        <f>F89*G85+H85</f>
        <v>0</v>
      </c>
      <c r="H89">
        <v>0</v>
      </c>
      <c r="I89">
        <f t="shared" si="26"/>
        <v>0</v>
      </c>
      <c r="S89" s="40"/>
      <c r="T89" s="41"/>
      <c r="U89" s="41"/>
      <c r="V89" s="41"/>
      <c r="W89" s="42"/>
    </row>
    <row r="90" spans="3:23" ht="16.5" thickTop="1" thickBot="1" x14ac:dyDescent="0.25">
      <c r="C90" s="3">
        <v>40</v>
      </c>
      <c r="D90">
        <v>1.25</v>
      </c>
      <c r="E90">
        <v>0.45</v>
      </c>
      <c r="F90">
        <f t="shared" si="25"/>
        <v>4.5</v>
      </c>
      <c r="G90">
        <f>F90*G85+H85</f>
        <v>0</v>
      </c>
      <c r="H90">
        <v>0</v>
      </c>
      <c r="I90">
        <f t="shared" si="26"/>
        <v>0</v>
      </c>
      <c r="S90" s="7">
        <v>14</v>
      </c>
      <c r="T90" s="11" t="s">
        <v>37</v>
      </c>
      <c r="U90" s="8" t="s">
        <v>44</v>
      </c>
      <c r="V90" s="8" t="s">
        <v>27</v>
      </c>
      <c r="W90" s="8">
        <f>G81*1.1</f>
        <v>7.524</v>
      </c>
    </row>
    <row r="91" spans="3:23" ht="16.5" thickTop="1" thickBot="1" x14ac:dyDescent="0.25">
      <c r="C91" s="3">
        <v>50</v>
      </c>
      <c r="D91">
        <v>1.25</v>
      </c>
      <c r="E91">
        <v>0.55000000000000004</v>
      </c>
      <c r="F91">
        <f t="shared" si="25"/>
        <v>5.5</v>
      </c>
      <c r="G91">
        <f>F91*G85+H85</f>
        <v>0</v>
      </c>
      <c r="H91">
        <v>0</v>
      </c>
      <c r="I91">
        <f t="shared" si="26"/>
        <v>0</v>
      </c>
      <c r="S91" s="7">
        <v>15</v>
      </c>
      <c r="T91" s="11" t="s">
        <v>48</v>
      </c>
      <c r="U91" s="8" t="s">
        <v>44</v>
      </c>
      <c r="V91" s="8" t="s">
        <v>27</v>
      </c>
      <c r="W91" s="8">
        <f t="shared" ref="W91:W100" si="27">G82*1.1</f>
        <v>7.9200000000000017</v>
      </c>
    </row>
    <row r="92" spans="3:23" ht="16.5" thickTop="1" thickBot="1" x14ac:dyDescent="0.25">
      <c r="C92" s="3">
        <v>60</v>
      </c>
      <c r="D92">
        <v>1.25</v>
      </c>
      <c r="E92">
        <v>0.65</v>
      </c>
      <c r="F92">
        <f t="shared" si="25"/>
        <v>6.5</v>
      </c>
      <c r="G92">
        <f>F92*G85+H85</f>
        <v>0</v>
      </c>
      <c r="H92">
        <v>0</v>
      </c>
      <c r="I92">
        <f t="shared" si="26"/>
        <v>0</v>
      </c>
      <c r="S92" s="7">
        <v>16</v>
      </c>
      <c r="T92" s="11" t="s">
        <v>38</v>
      </c>
      <c r="U92" s="8" t="s">
        <v>44</v>
      </c>
      <c r="V92" s="8" t="s">
        <v>27</v>
      </c>
      <c r="W92" s="8">
        <f t="shared" si="27"/>
        <v>12.364000000000001</v>
      </c>
    </row>
    <row r="93" spans="3:23" ht="16.5" thickTop="1" thickBot="1" x14ac:dyDescent="0.25">
      <c r="C93" s="3">
        <v>70</v>
      </c>
      <c r="D93">
        <v>1.25</v>
      </c>
      <c r="E93">
        <v>0.75</v>
      </c>
      <c r="F93">
        <f t="shared" si="25"/>
        <v>7.5</v>
      </c>
      <c r="G93">
        <f>F93*G85+H85</f>
        <v>0</v>
      </c>
      <c r="H93">
        <v>0</v>
      </c>
      <c r="I93">
        <f t="shared" si="26"/>
        <v>0</v>
      </c>
      <c r="S93" s="7">
        <v>17</v>
      </c>
      <c r="T93" s="11" t="s">
        <v>39</v>
      </c>
      <c r="U93" s="8" t="s">
        <v>44</v>
      </c>
      <c r="V93" s="8" t="s">
        <v>27</v>
      </c>
      <c r="W93" s="8">
        <f t="shared" si="27"/>
        <v>8.7120000000000015</v>
      </c>
    </row>
    <row r="94" spans="3:23" ht="16.5" thickTop="1" thickBot="1" x14ac:dyDescent="0.25">
      <c r="C94" s="3">
        <v>80</v>
      </c>
      <c r="D94">
        <v>1.25</v>
      </c>
      <c r="E94">
        <v>0.85</v>
      </c>
      <c r="F94">
        <f t="shared" si="25"/>
        <v>8.5</v>
      </c>
      <c r="G94">
        <f>F94*G85+H85</f>
        <v>0</v>
      </c>
      <c r="H94">
        <v>0</v>
      </c>
      <c r="I94">
        <f t="shared" si="26"/>
        <v>0</v>
      </c>
      <c r="S94" s="7">
        <v>18</v>
      </c>
      <c r="T94" s="11" t="s">
        <v>40</v>
      </c>
      <c r="U94" s="8" t="s">
        <v>60</v>
      </c>
      <c r="V94" s="8" t="s">
        <v>27</v>
      </c>
      <c r="W94" s="8">
        <f t="shared" si="27"/>
        <v>0</v>
      </c>
    </row>
    <row r="95" spans="3:23" ht="16.5" thickTop="1" thickBot="1" x14ac:dyDescent="0.25">
      <c r="C95" s="3">
        <v>90</v>
      </c>
      <c r="D95">
        <v>1.25</v>
      </c>
      <c r="E95">
        <v>0.95</v>
      </c>
      <c r="F95">
        <f t="shared" si="25"/>
        <v>9.5</v>
      </c>
      <c r="G95">
        <f>F95*G85+H85</f>
        <v>0</v>
      </c>
      <c r="H95">
        <v>0</v>
      </c>
      <c r="I95">
        <f t="shared" si="26"/>
        <v>0</v>
      </c>
      <c r="S95" s="7">
        <v>19</v>
      </c>
      <c r="T95" s="11" t="s">
        <v>41</v>
      </c>
      <c r="U95" s="8" t="s">
        <v>60</v>
      </c>
      <c r="V95" s="8" t="s">
        <v>27</v>
      </c>
      <c r="W95" s="8">
        <f t="shared" si="27"/>
        <v>0</v>
      </c>
    </row>
    <row r="96" spans="3:23" ht="16.5" thickTop="1" thickBot="1" x14ac:dyDescent="0.25">
      <c r="C96" s="3">
        <v>100</v>
      </c>
      <c r="D96">
        <v>1.25</v>
      </c>
      <c r="E96">
        <v>1.05</v>
      </c>
      <c r="F96">
        <f t="shared" si="25"/>
        <v>10.5</v>
      </c>
      <c r="G96">
        <f>F96*G85+H85</f>
        <v>0</v>
      </c>
      <c r="H96">
        <v>0</v>
      </c>
      <c r="I96">
        <f t="shared" si="26"/>
        <v>0</v>
      </c>
      <c r="S96" s="7">
        <v>20</v>
      </c>
      <c r="T96" s="11" t="s">
        <v>42</v>
      </c>
      <c r="U96" s="8" t="s">
        <v>60</v>
      </c>
      <c r="V96" s="8" t="s">
        <v>27</v>
      </c>
      <c r="W96" s="8">
        <f t="shared" si="27"/>
        <v>0</v>
      </c>
    </row>
    <row r="97" spans="19:23" ht="16.5" thickTop="1" thickBot="1" x14ac:dyDescent="0.25">
      <c r="S97" s="7">
        <v>21</v>
      </c>
      <c r="T97" s="11" t="s">
        <v>57</v>
      </c>
      <c r="U97" s="8" t="s">
        <v>60</v>
      </c>
      <c r="V97" s="8" t="s">
        <v>27</v>
      </c>
      <c r="W97" s="8">
        <f t="shared" si="27"/>
        <v>0</v>
      </c>
    </row>
    <row r="98" spans="19:23" ht="16.5" thickTop="1" thickBot="1" x14ac:dyDescent="0.25">
      <c r="S98" s="7">
        <v>22</v>
      </c>
      <c r="T98" s="11" t="s">
        <v>58</v>
      </c>
      <c r="U98" s="8" t="s">
        <v>60</v>
      </c>
      <c r="V98" s="8" t="s">
        <v>27</v>
      </c>
      <c r="W98" s="8">
        <f t="shared" si="27"/>
        <v>0</v>
      </c>
    </row>
    <row r="99" spans="19:23" ht="16.5" thickTop="1" thickBot="1" x14ac:dyDescent="0.25">
      <c r="S99" s="7">
        <v>23</v>
      </c>
      <c r="T99" s="11" t="s">
        <v>59</v>
      </c>
      <c r="U99" s="8" t="s">
        <v>60</v>
      </c>
      <c r="V99" s="8" t="s">
        <v>27</v>
      </c>
      <c r="W99" s="8">
        <f t="shared" si="27"/>
        <v>0</v>
      </c>
    </row>
    <row r="100" spans="19:23" ht="16.5" thickTop="1" thickBot="1" x14ac:dyDescent="0.25">
      <c r="S100" s="7">
        <v>24</v>
      </c>
      <c r="T100" s="11" t="s">
        <v>43</v>
      </c>
      <c r="U100" s="8" t="s">
        <v>60</v>
      </c>
      <c r="V100" s="8" t="s">
        <v>27</v>
      </c>
      <c r="W100" s="8">
        <f t="shared" si="27"/>
        <v>0</v>
      </c>
    </row>
    <row r="101" spans="19:23" ht="15.75" thickTop="1" x14ac:dyDescent="0.2">
      <c r="S101" s="37" t="s">
        <v>82</v>
      </c>
      <c r="T101" s="38"/>
      <c r="U101" s="38"/>
      <c r="V101" s="38"/>
      <c r="W101" s="39"/>
    </row>
    <row r="102" spans="19:23" ht="15.75" thickBot="1" x14ac:dyDescent="0.25">
      <c r="S102" s="40"/>
      <c r="T102" s="41"/>
      <c r="U102" s="41"/>
      <c r="V102" s="41"/>
      <c r="W102" s="42"/>
    </row>
    <row r="103" spans="19:23" ht="16.5" thickTop="1" thickBot="1" x14ac:dyDescent="0.25">
      <c r="S103" s="7">
        <v>24</v>
      </c>
      <c r="T103" s="11" t="s">
        <v>79</v>
      </c>
      <c r="U103" s="8" t="s">
        <v>60</v>
      </c>
      <c r="V103" s="8" t="s">
        <v>81</v>
      </c>
      <c r="W103" s="8">
        <v>15</v>
      </c>
    </row>
    <row r="104" spans="19:23" ht="16.5" thickTop="1" thickBot="1" x14ac:dyDescent="0.25">
      <c r="S104" s="7">
        <v>25</v>
      </c>
      <c r="T104" s="11" t="s">
        <v>80</v>
      </c>
      <c r="U104" s="8" t="s">
        <v>60</v>
      </c>
      <c r="V104" s="8" t="s">
        <v>81</v>
      </c>
      <c r="W104" s="8">
        <v>10</v>
      </c>
    </row>
    <row r="105" spans="19:23" ht="16.5" thickTop="1" thickBot="1" x14ac:dyDescent="0.25">
      <c r="S105" s="31" t="s">
        <v>61</v>
      </c>
      <c r="T105" s="32"/>
      <c r="U105" s="32"/>
      <c r="V105" s="32"/>
      <c r="W105" s="33"/>
    </row>
    <row r="106" spans="19:23" ht="16.5" thickTop="1" thickBot="1" x14ac:dyDescent="0.25">
      <c r="S106" s="31"/>
      <c r="T106" s="32"/>
      <c r="U106" s="32"/>
      <c r="V106" s="32"/>
      <c r="W106" s="33"/>
    </row>
    <row r="107" spans="19:23" ht="16.5" thickTop="1" thickBot="1" x14ac:dyDescent="0.25">
      <c r="S107" s="34" t="s">
        <v>51</v>
      </c>
      <c r="T107" s="34"/>
      <c r="U107" s="34"/>
      <c r="V107" s="34"/>
      <c r="W107" s="34"/>
    </row>
    <row r="108" spans="19:23" ht="16.5" thickTop="1" thickBot="1" x14ac:dyDescent="0.25">
      <c r="S108" s="34"/>
      <c r="T108" s="34"/>
      <c r="U108" s="34"/>
      <c r="V108" s="34"/>
      <c r="W108" s="34"/>
    </row>
    <row r="109" spans="19:23" ht="16.5" thickTop="1" thickBot="1" x14ac:dyDescent="0.25">
      <c r="S109" s="34" t="s">
        <v>72</v>
      </c>
      <c r="T109" s="34"/>
      <c r="U109" s="34"/>
      <c r="V109" s="34"/>
      <c r="W109" s="34"/>
    </row>
    <row r="110" spans="19:23" ht="16.5" thickTop="1" thickBot="1" x14ac:dyDescent="0.25">
      <c r="S110" s="34"/>
      <c r="T110" s="34"/>
      <c r="U110" s="34"/>
      <c r="V110" s="34"/>
      <c r="W110" s="34"/>
    </row>
    <row r="111" spans="19:23" ht="15.75" thickTop="1" x14ac:dyDescent="0.2"/>
  </sheetData>
  <mergeCells count="31">
    <mergeCell ref="S46:W46"/>
    <mergeCell ref="S47:W48"/>
    <mergeCell ref="S49:W50"/>
    <mergeCell ref="D1:E2"/>
    <mergeCell ref="N1:N2"/>
    <mergeCell ref="N5:P5"/>
    <mergeCell ref="S41:W42"/>
    <mergeCell ref="S5:W7"/>
    <mergeCell ref="S9:W10"/>
    <mergeCell ref="S27:W28"/>
    <mergeCell ref="F1:G2"/>
    <mergeCell ref="D3:E4"/>
    <mergeCell ref="F3:G4"/>
    <mergeCell ref="A36:L37"/>
    <mergeCell ref="D38:J39"/>
    <mergeCell ref="C2:C3"/>
    <mergeCell ref="S106:W106"/>
    <mergeCell ref="S107:W108"/>
    <mergeCell ref="S109:W110"/>
    <mergeCell ref="S71:W73"/>
    <mergeCell ref="S75:W76"/>
    <mergeCell ref="S88:W89"/>
    <mergeCell ref="S101:W102"/>
    <mergeCell ref="S105:W105"/>
    <mergeCell ref="L38:L39"/>
    <mergeCell ref="C68:N69"/>
    <mergeCell ref="G70:G71"/>
    <mergeCell ref="H70:H71"/>
    <mergeCell ref="G72:G73"/>
    <mergeCell ref="H72:H73"/>
    <mergeCell ref="S45:W45"/>
  </mergeCells>
  <phoneticPr fontId="2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"/>
  <sheetViews>
    <sheetView zoomScale="73" zoomScaleNormal="73" workbookViewId="0">
      <selection activeCell="C27" sqref="C27"/>
    </sheetView>
  </sheetViews>
  <sheetFormatPr defaultRowHeight="15" x14ac:dyDescent="0.2"/>
  <cols>
    <col min="1" max="1" width="19.1015625" style="3" customWidth="1"/>
    <col min="2" max="4" width="11.97265625" bestFit="1" customWidth="1"/>
    <col min="5" max="5" width="12.5078125" customWidth="1"/>
    <col min="6" max="6" width="18.83203125" customWidth="1"/>
    <col min="7" max="7" width="18.5625" customWidth="1"/>
    <col min="8" max="8" width="16.8125" customWidth="1"/>
    <col min="9" max="9" width="10.22265625" customWidth="1"/>
    <col min="10" max="10" width="11.97265625" bestFit="1" customWidth="1"/>
    <col min="11" max="11" width="17.484375" customWidth="1"/>
    <col min="12" max="12" width="16.6796875" customWidth="1"/>
    <col min="19" max="19" width="6.1875" style="5" customWidth="1"/>
    <col min="20" max="20" width="30.8046875" style="6" customWidth="1"/>
    <col min="21" max="21" width="11.02734375" style="5" customWidth="1"/>
    <col min="22" max="23" width="9.14453125" style="5"/>
  </cols>
  <sheetData>
    <row r="1" spans="1:24" x14ac:dyDescent="0.2">
      <c r="A1" s="54" t="s">
        <v>93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x14ac:dyDescent="0.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15.75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1:24" ht="16.5" customHeight="1" thickTop="1" thickBot="1" x14ac:dyDescent="0.25">
      <c r="A5" s="14"/>
      <c r="B5" s="13"/>
      <c r="C5" s="13"/>
      <c r="D5" s="48" t="s">
        <v>0</v>
      </c>
      <c r="E5" s="48"/>
      <c r="F5" s="48" t="s">
        <v>1</v>
      </c>
      <c r="G5" s="48"/>
      <c r="H5" s="13"/>
      <c r="I5" s="13"/>
      <c r="J5" s="13"/>
      <c r="M5" s="6"/>
      <c r="N5" s="49" t="s">
        <v>75</v>
      </c>
      <c r="O5" s="13" t="s">
        <v>73</v>
      </c>
      <c r="P5" s="13">
        <v>35</v>
      </c>
    </row>
    <row r="6" spans="1:24" ht="16.5" customHeight="1" thickTop="1" thickBot="1" x14ac:dyDescent="0.25">
      <c r="A6" s="14"/>
      <c r="B6" s="13"/>
      <c r="C6" s="13"/>
      <c r="D6" s="48"/>
      <c r="E6" s="48"/>
      <c r="F6" s="48"/>
      <c r="G6" s="48"/>
      <c r="H6" s="13"/>
      <c r="I6" s="13"/>
      <c r="J6" s="13"/>
      <c r="M6" s="6"/>
      <c r="N6" s="49"/>
      <c r="O6" s="13" t="s">
        <v>74</v>
      </c>
      <c r="P6" s="13">
        <v>28</v>
      </c>
    </row>
    <row r="7" spans="1:24" ht="15.75" customHeight="1" thickTop="1" thickBot="1" x14ac:dyDescent="0.25">
      <c r="A7" s="14"/>
      <c r="B7" s="13"/>
      <c r="C7" s="13"/>
      <c r="D7" s="52">
        <v>39</v>
      </c>
      <c r="E7" s="52"/>
      <c r="F7" s="52">
        <v>26</v>
      </c>
      <c r="G7" s="52"/>
      <c r="H7" s="13"/>
      <c r="I7" s="13"/>
      <c r="J7" s="13"/>
      <c r="N7" s="13" t="s">
        <v>76</v>
      </c>
      <c r="O7" s="13"/>
      <c r="P7" s="13">
        <v>48</v>
      </c>
    </row>
    <row r="8" spans="1:24" ht="16.5" customHeight="1" thickTop="1" thickBot="1" x14ac:dyDescent="0.25">
      <c r="A8" s="14" t="s">
        <v>16</v>
      </c>
      <c r="B8" s="13" t="s">
        <v>15</v>
      </c>
      <c r="C8" s="13" t="s">
        <v>18</v>
      </c>
      <c r="D8" s="52"/>
      <c r="E8" s="52"/>
      <c r="F8" s="52"/>
      <c r="G8" s="52"/>
      <c r="H8" s="13" t="s">
        <v>2</v>
      </c>
      <c r="I8" s="13" t="s">
        <v>17</v>
      </c>
      <c r="J8" s="13" t="s">
        <v>19</v>
      </c>
      <c r="K8" t="s">
        <v>20</v>
      </c>
      <c r="L8" t="s">
        <v>52</v>
      </c>
      <c r="M8" s="1">
        <v>1.1000000000000001</v>
      </c>
      <c r="N8" s="13" t="s">
        <v>77</v>
      </c>
      <c r="O8" s="13"/>
      <c r="P8" s="13">
        <v>40</v>
      </c>
    </row>
    <row r="9" spans="1:24" ht="16.5" customHeight="1" thickTop="1" thickBot="1" x14ac:dyDescent="0.25">
      <c r="A9" s="14" t="s">
        <v>3</v>
      </c>
      <c r="B9" s="13">
        <v>1.5</v>
      </c>
      <c r="C9" s="13">
        <v>0.16800000000000001</v>
      </c>
      <c r="D9" s="13">
        <f>C9*1*B9*8</f>
        <v>2.016</v>
      </c>
      <c r="E9" s="13">
        <f>D9*D7</f>
        <v>78.623999999999995</v>
      </c>
      <c r="F9" s="13">
        <f>D9*F7</f>
        <v>52.415999999999997</v>
      </c>
      <c r="G9" s="13"/>
      <c r="H9" s="13">
        <v>8</v>
      </c>
      <c r="I9" s="13">
        <f t="shared" ref="I9:I37" si="0">E9+F9+H9</f>
        <v>139.04</v>
      </c>
      <c r="J9" s="13">
        <f t="shared" ref="J9:J15" si="1">SUM(I9/1)</f>
        <v>139.04</v>
      </c>
      <c r="K9">
        <f>+J9+J26</f>
        <v>180.44</v>
      </c>
      <c r="L9">
        <f>+K9+35+8</f>
        <v>223.44</v>
      </c>
      <c r="M9">
        <f>+L9*M8</f>
        <v>245.78400000000002</v>
      </c>
      <c r="N9" s="50" t="s">
        <v>78</v>
      </c>
      <c r="O9" s="50"/>
      <c r="P9" s="50"/>
      <c r="S9" s="35" t="s">
        <v>46</v>
      </c>
      <c r="T9" s="35"/>
      <c r="U9" s="35"/>
      <c r="V9" s="35"/>
      <c r="W9" s="35"/>
    </row>
    <row r="10" spans="1:24" ht="16.5" customHeight="1" thickTop="1" thickBot="1" x14ac:dyDescent="0.25">
      <c r="A10" s="14" t="s">
        <v>62</v>
      </c>
      <c r="B10" s="13">
        <v>1.5</v>
      </c>
      <c r="C10" s="13">
        <v>0.21</v>
      </c>
      <c r="D10" s="13">
        <f t="shared" ref="D10:D15" si="2">C10*1*B10*8</f>
        <v>2.52</v>
      </c>
      <c r="E10" s="13">
        <f>D10*D7</f>
        <v>98.28</v>
      </c>
      <c r="F10" s="13">
        <f>D10*F7</f>
        <v>65.52</v>
      </c>
      <c r="G10" s="13"/>
      <c r="H10" s="13">
        <v>10</v>
      </c>
      <c r="I10" s="13">
        <f t="shared" si="0"/>
        <v>173.8</v>
      </c>
      <c r="J10" s="13">
        <f t="shared" si="1"/>
        <v>173.8</v>
      </c>
      <c r="K10">
        <f t="shared" ref="K10:K13" si="3">+J10+J27</f>
        <v>241.20000000000002</v>
      </c>
      <c r="L10">
        <f t="shared" ref="L10:L24" si="4">+K10+35+8</f>
        <v>284.20000000000005</v>
      </c>
      <c r="M10">
        <f t="shared" ref="M10:M13" si="5">+L10*M9</f>
        <v>69851.812800000014</v>
      </c>
      <c r="N10" s="24"/>
      <c r="O10" s="24"/>
      <c r="P10" s="24"/>
      <c r="S10" s="35"/>
      <c r="T10" s="35"/>
      <c r="U10" s="35"/>
      <c r="V10" s="35"/>
      <c r="W10" s="35"/>
    </row>
    <row r="11" spans="1:24" ht="16.5" customHeight="1" thickTop="1" thickBot="1" x14ac:dyDescent="0.25">
      <c r="A11" s="14" t="s">
        <v>111</v>
      </c>
      <c r="B11" s="13">
        <v>1.5</v>
      </c>
      <c r="C11" s="13">
        <v>0.26</v>
      </c>
      <c r="D11" s="13">
        <f t="shared" si="2"/>
        <v>3.12</v>
      </c>
      <c r="E11" s="13">
        <f>D11*D7</f>
        <v>121.68</v>
      </c>
      <c r="F11" s="13">
        <f>D11*F7</f>
        <v>81.12</v>
      </c>
      <c r="G11" s="13"/>
      <c r="H11" s="13">
        <v>12</v>
      </c>
      <c r="I11" s="13">
        <f t="shared" si="0"/>
        <v>214.8</v>
      </c>
      <c r="J11" s="13">
        <f t="shared" si="1"/>
        <v>214.8</v>
      </c>
      <c r="K11">
        <f t="shared" si="3"/>
        <v>308.20000000000005</v>
      </c>
      <c r="L11">
        <f t="shared" si="4"/>
        <v>351.20000000000005</v>
      </c>
      <c r="M11">
        <f t="shared" si="5"/>
        <v>24531956.65536001</v>
      </c>
      <c r="N11" s="24"/>
      <c r="O11" s="24"/>
      <c r="P11" s="24"/>
      <c r="S11" s="35"/>
      <c r="T11" s="35"/>
      <c r="U11" s="35"/>
      <c r="V11" s="35"/>
      <c r="W11" s="35"/>
    </row>
    <row r="12" spans="1:24" ht="16.5" customHeight="1" thickTop="1" thickBot="1" x14ac:dyDescent="0.25">
      <c r="A12" s="14" t="s">
        <v>63</v>
      </c>
      <c r="B12" s="13">
        <v>1.5</v>
      </c>
      <c r="C12" s="13">
        <v>0.31</v>
      </c>
      <c r="D12" s="13">
        <f t="shared" si="2"/>
        <v>3.7199999999999998</v>
      </c>
      <c r="E12" s="13">
        <f>D12*D7</f>
        <v>145.07999999999998</v>
      </c>
      <c r="F12" s="13">
        <f>D12*F7</f>
        <v>96.72</v>
      </c>
      <c r="G12" s="13"/>
      <c r="H12" s="13">
        <v>14</v>
      </c>
      <c r="I12" s="13">
        <f t="shared" si="0"/>
        <v>255.79999999999998</v>
      </c>
      <c r="J12" s="13">
        <f t="shared" si="1"/>
        <v>255.79999999999998</v>
      </c>
      <c r="K12">
        <f t="shared" si="3"/>
        <v>432.4</v>
      </c>
      <c r="L12">
        <f t="shared" si="4"/>
        <v>475.4</v>
      </c>
      <c r="M12">
        <f t="shared" si="5"/>
        <v>11662492193.958147</v>
      </c>
      <c r="N12" s="24"/>
      <c r="O12" s="24"/>
      <c r="P12" s="24"/>
      <c r="S12" s="9" t="s">
        <v>50</v>
      </c>
      <c r="T12" s="10" t="s">
        <v>21</v>
      </c>
      <c r="U12" s="10" t="s">
        <v>22</v>
      </c>
      <c r="V12" s="10" t="s">
        <v>23</v>
      </c>
      <c r="W12" s="10" t="s">
        <v>24</v>
      </c>
    </row>
    <row r="13" spans="1:24" ht="16.5" customHeight="1" thickTop="1" thickBot="1" x14ac:dyDescent="0.25">
      <c r="A13" s="14" t="s">
        <v>64</v>
      </c>
      <c r="B13" s="13">
        <v>1.5</v>
      </c>
      <c r="C13" s="13">
        <v>0.41</v>
      </c>
      <c r="D13" s="13">
        <f t="shared" si="2"/>
        <v>4.92</v>
      </c>
      <c r="E13" s="13">
        <f>D13*D7</f>
        <v>191.88</v>
      </c>
      <c r="F13" s="13">
        <f>D13*F7</f>
        <v>127.92</v>
      </c>
      <c r="G13" s="13"/>
      <c r="H13" s="13">
        <v>16</v>
      </c>
      <c r="I13" s="13">
        <f t="shared" si="0"/>
        <v>335.8</v>
      </c>
      <c r="J13" s="13">
        <f t="shared" si="1"/>
        <v>335.8</v>
      </c>
      <c r="K13">
        <f t="shared" si="3"/>
        <v>590.4</v>
      </c>
      <c r="L13">
        <f t="shared" si="4"/>
        <v>633.4</v>
      </c>
      <c r="M13">
        <f t="shared" si="5"/>
        <v>7387022555653.0898</v>
      </c>
      <c r="N13" s="24"/>
      <c r="O13" s="24"/>
      <c r="P13" s="24"/>
      <c r="S13" s="36" t="s">
        <v>49</v>
      </c>
      <c r="T13" s="36"/>
      <c r="U13" s="36"/>
      <c r="V13" s="36"/>
      <c r="W13" s="36"/>
    </row>
    <row r="14" spans="1:24" ht="16.5" customHeight="1" thickTop="1" thickBot="1" x14ac:dyDescent="0.25">
      <c r="A14" s="21" t="s">
        <v>4</v>
      </c>
      <c r="B14" s="22">
        <v>1.5</v>
      </c>
      <c r="C14" s="22">
        <v>0.22</v>
      </c>
      <c r="D14" s="13">
        <f t="shared" si="2"/>
        <v>2.64</v>
      </c>
      <c r="E14" s="22">
        <f>D14*D7</f>
        <v>102.96000000000001</v>
      </c>
      <c r="F14" s="22">
        <f>D14*F7</f>
        <v>68.64</v>
      </c>
      <c r="G14" s="22"/>
      <c r="H14" s="22">
        <v>18</v>
      </c>
      <c r="I14" s="22">
        <f t="shared" si="0"/>
        <v>189.60000000000002</v>
      </c>
      <c r="J14" s="13">
        <f t="shared" si="1"/>
        <v>189.60000000000002</v>
      </c>
      <c r="K14" s="20">
        <f>+J14+J27</f>
        <v>257</v>
      </c>
      <c r="L14">
        <f t="shared" si="4"/>
        <v>300</v>
      </c>
      <c r="M14" s="20">
        <f>+L14*M8</f>
        <v>330</v>
      </c>
      <c r="N14" s="13">
        <v>211</v>
      </c>
      <c r="O14" s="13"/>
      <c r="P14" s="13">
        <v>130</v>
      </c>
      <c r="S14" s="36"/>
      <c r="T14" s="36"/>
      <c r="U14" s="36"/>
      <c r="V14" s="36"/>
      <c r="W14" s="36"/>
    </row>
    <row r="15" spans="1:24" ht="16.5" customHeight="1" thickTop="1" thickBot="1" x14ac:dyDescent="0.25">
      <c r="A15" s="14" t="s">
        <v>5</v>
      </c>
      <c r="B15" s="13">
        <v>1.5</v>
      </c>
      <c r="C15" s="13">
        <v>0.37</v>
      </c>
      <c r="D15" s="13">
        <f t="shared" si="2"/>
        <v>4.4399999999999995</v>
      </c>
      <c r="E15" s="13">
        <f>D15*D7</f>
        <v>173.15999999999997</v>
      </c>
      <c r="F15" s="13">
        <f>D15*F7</f>
        <v>115.43999999999998</v>
      </c>
      <c r="G15" s="13"/>
      <c r="H15" s="13">
        <v>20</v>
      </c>
      <c r="I15" s="13">
        <f t="shared" si="0"/>
        <v>308.59999999999997</v>
      </c>
      <c r="J15" s="13">
        <f t="shared" si="1"/>
        <v>308.59999999999997</v>
      </c>
      <c r="K15">
        <f t="shared" ref="K15:K24" si="6">+J15+J28</f>
        <v>402</v>
      </c>
      <c r="L15">
        <f t="shared" si="4"/>
        <v>445</v>
      </c>
      <c r="M15">
        <f>+L15*M8</f>
        <v>489.50000000000006</v>
      </c>
      <c r="N15" s="13">
        <v>304</v>
      </c>
      <c r="O15" s="13"/>
      <c r="P15" s="13">
        <v>170</v>
      </c>
      <c r="S15" s="7">
        <v>1</v>
      </c>
      <c r="T15" s="11" t="s">
        <v>28</v>
      </c>
      <c r="U15" s="8" t="s">
        <v>26</v>
      </c>
      <c r="V15" s="8" t="s">
        <v>27</v>
      </c>
      <c r="W15" s="8">
        <f>J9*1.03</f>
        <v>143.21119999999999</v>
      </c>
    </row>
    <row r="16" spans="1:24" ht="16.5" thickTop="1" thickBot="1" x14ac:dyDescent="0.25">
      <c r="A16" s="14" t="s">
        <v>6</v>
      </c>
      <c r="B16" s="13">
        <v>2</v>
      </c>
      <c r="C16" s="13">
        <v>0.42</v>
      </c>
      <c r="D16" s="13">
        <f>C16*1*B16*8</f>
        <v>6.72</v>
      </c>
      <c r="E16" s="13">
        <f>D16*D7</f>
        <v>262.08</v>
      </c>
      <c r="F16" s="13">
        <f>D16*F7</f>
        <v>174.72</v>
      </c>
      <c r="G16" s="13"/>
      <c r="H16" s="13">
        <v>22</v>
      </c>
      <c r="I16" s="13">
        <f t="shared" si="0"/>
        <v>458.79999999999995</v>
      </c>
      <c r="J16" s="13">
        <f>SUM(I16/1)</f>
        <v>458.79999999999995</v>
      </c>
      <c r="K16">
        <f t="shared" si="6"/>
        <v>635.4</v>
      </c>
      <c r="L16">
        <f t="shared" si="4"/>
        <v>678.4</v>
      </c>
      <c r="M16">
        <f>+L16*M8</f>
        <v>746.24</v>
      </c>
      <c r="N16" s="13">
        <v>316</v>
      </c>
      <c r="O16" s="13"/>
      <c r="P16" s="13"/>
      <c r="S16" s="7">
        <v>2</v>
      </c>
      <c r="T16" s="11" t="s">
        <v>112</v>
      </c>
      <c r="U16" s="8" t="s">
        <v>26</v>
      </c>
      <c r="V16" s="8" t="s">
        <v>27</v>
      </c>
      <c r="W16" s="8">
        <f t="shared" ref="W16:W30" si="7">J10*1.05</f>
        <v>182.49</v>
      </c>
    </row>
    <row r="17" spans="1:23" ht="15" customHeight="1" thickTop="1" thickBot="1" x14ac:dyDescent="0.25">
      <c r="A17" s="14" t="s">
        <v>7</v>
      </c>
      <c r="B17" s="13">
        <v>2</v>
      </c>
      <c r="C17" s="13">
        <v>0.52</v>
      </c>
      <c r="D17" s="13">
        <f>C17*1*B17*8</f>
        <v>8.32</v>
      </c>
      <c r="E17" s="13">
        <f>D17*D7</f>
        <v>324.48</v>
      </c>
      <c r="F17" s="13">
        <f>D17*F7</f>
        <v>216.32</v>
      </c>
      <c r="G17" s="13"/>
      <c r="H17" s="13">
        <v>24</v>
      </c>
      <c r="I17" s="13">
        <f t="shared" si="0"/>
        <v>564.79999999999995</v>
      </c>
      <c r="J17" s="13">
        <f t="shared" ref="J17:J24" si="8">SUM(I17/1)</f>
        <v>564.79999999999995</v>
      </c>
      <c r="K17">
        <f t="shared" si="6"/>
        <v>819.4</v>
      </c>
      <c r="L17">
        <f t="shared" si="4"/>
        <v>862.4</v>
      </c>
      <c r="M17">
        <f>+L17*M8</f>
        <v>948.6400000000001</v>
      </c>
      <c r="S17" s="7">
        <v>3</v>
      </c>
      <c r="T17" s="11" t="s">
        <v>113</v>
      </c>
      <c r="U17" s="8" t="s">
        <v>26</v>
      </c>
      <c r="V17" s="8" t="s">
        <v>27</v>
      </c>
      <c r="W17" s="8">
        <f t="shared" si="7"/>
        <v>225.54000000000002</v>
      </c>
    </row>
    <row r="18" spans="1:23" ht="15" customHeight="1" thickTop="1" thickBot="1" x14ac:dyDescent="0.25">
      <c r="A18" s="14" t="s">
        <v>8</v>
      </c>
      <c r="B18" s="13">
        <v>2</v>
      </c>
      <c r="C18" s="13">
        <v>0.62</v>
      </c>
      <c r="D18" s="13">
        <f t="shared" ref="D18:D24" si="9">C18*1*B18*8</f>
        <v>9.92</v>
      </c>
      <c r="E18" s="13">
        <f>D18*D7</f>
        <v>386.88</v>
      </c>
      <c r="F18" s="13">
        <f>D18*F7</f>
        <v>257.92</v>
      </c>
      <c r="G18" s="13"/>
      <c r="H18" s="13">
        <v>26</v>
      </c>
      <c r="I18" s="13">
        <f t="shared" si="0"/>
        <v>670.8</v>
      </c>
      <c r="J18" s="13">
        <f t="shared" si="8"/>
        <v>670.8</v>
      </c>
      <c r="K18">
        <f t="shared" si="6"/>
        <v>1003.4</v>
      </c>
      <c r="L18">
        <f t="shared" si="4"/>
        <v>1046.4000000000001</v>
      </c>
      <c r="M18">
        <f>+L18*M8</f>
        <v>1151.0400000000002</v>
      </c>
      <c r="S18" s="7">
        <v>4</v>
      </c>
      <c r="T18" s="11" t="s">
        <v>114</v>
      </c>
      <c r="U18" s="8" t="s">
        <v>26</v>
      </c>
      <c r="V18" s="8" t="s">
        <v>27</v>
      </c>
      <c r="W18" s="8">
        <f t="shared" si="7"/>
        <v>268.58999999999997</v>
      </c>
    </row>
    <row r="19" spans="1:23" ht="15" customHeight="1" thickTop="1" thickBot="1" x14ac:dyDescent="0.25">
      <c r="A19" s="14" t="s">
        <v>9</v>
      </c>
      <c r="B19" s="13">
        <v>2</v>
      </c>
      <c r="C19" s="13">
        <v>0.72</v>
      </c>
      <c r="D19" s="13">
        <f t="shared" si="9"/>
        <v>11.52</v>
      </c>
      <c r="E19" s="13">
        <f>D19*D7</f>
        <v>449.28</v>
      </c>
      <c r="F19" s="13">
        <f>D19*F7</f>
        <v>299.52</v>
      </c>
      <c r="G19" s="13"/>
      <c r="H19" s="13">
        <v>30</v>
      </c>
      <c r="I19" s="13">
        <f t="shared" si="0"/>
        <v>778.8</v>
      </c>
      <c r="J19" s="13">
        <f t="shared" si="8"/>
        <v>778.8</v>
      </c>
      <c r="K19">
        <f t="shared" si="6"/>
        <v>1121.8</v>
      </c>
      <c r="L19">
        <f t="shared" si="4"/>
        <v>1164.8</v>
      </c>
      <c r="M19">
        <f>+L19*M8</f>
        <v>1281.28</v>
      </c>
      <c r="S19" s="7">
        <v>5</v>
      </c>
      <c r="T19" s="11" t="s">
        <v>115</v>
      </c>
      <c r="U19" s="8" t="s">
        <v>26</v>
      </c>
      <c r="V19" s="8" t="s">
        <v>27</v>
      </c>
      <c r="W19" s="8">
        <f t="shared" si="7"/>
        <v>352.59000000000003</v>
      </c>
    </row>
    <row r="20" spans="1:23" ht="15" customHeight="1" thickTop="1" thickBot="1" x14ac:dyDescent="0.25">
      <c r="A20" s="14" t="s">
        <v>10</v>
      </c>
      <c r="B20" s="13">
        <v>2</v>
      </c>
      <c r="C20" s="13">
        <v>0.82</v>
      </c>
      <c r="D20" s="13">
        <f t="shared" si="9"/>
        <v>13.12</v>
      </c>
      <c r="E20" s="13">
        <f>D20*D7</f>
        <v>511.67999999999995</v>
      </c>
      <c r="F20" s="13">
        <f>D20*F7</f>
        <v>341.12</v>
      </c>
      <c r="G20" s="13"/>
      <c r="H20" s="13">
        <v>32</v>
      </c>
      <c r="I20" s="13">
        <f t="shared" si="0"/>
        <v>884.8</v>
      </c>
      <c r="J20" s="13">
        <f t="shared" si="8"/>
        <v>884.8</v>
      </c>
      <c r="K20">
        <f t="shared" si="6"/>
        <v>1292.8</v>
      </c>
      <c r="L20">
        <f t="shared" si="4"/>
        <v>1335.8</v>
      </c>
      <c r="M20">
        <f>+L20*M8</f>
        <v>1469.38</v>
      </c>
      <c r="S20" s="7">
        <v>6</v>
      </c>
      <c r="T20" s="11" t="s">
        <v>25</v>
      </c>
      <c r="U20" s="8" t="s">
        <v>26</v>
      </c>
      <c r="V20" s="8" t="s">
        <v>27</v>
      </c>
      <c r="W20" s="8">
        <f t="shared" si="7"/>
        <v>199.08000000000004</v>
      </c>
    </row>
    <row r="21" spans="1:23" ht="15" customHeight="1" thickTop="1" thickBot="1" x14ac:dyDescent="0.25">
      <c r="A21" s="14" t="s">
        <v>11</v>
      </c>
      <c r="B21" s="13">
        <v>2</v>
      </c>
      <c r="C21" s="13">
        <v>0.92</v>
      </c>
      <c r="D21" s="13">
        <f t="shared" si="9"/>
        <v>14.72</v>
      </c>
      <c r="E21" s="13">
        <f>D21*D7</f>
        <v>574.08000000000004</v>
      </c>
      <c r="F21" s="13">
        <f>D21*F7</f>
        <v>382.72</v>
      </c>
      <c r="G21" s="13"/>
      <c r="H21" s="13">
        <v>34</v>
      </c>
      <c r="I21" s="13">
        <f t="shared" si="0"/>
        <v>990.80000000000007</v>
      </c>
      <c r="J21" s="13">
        <f t="shared" si="8"/>
        <v>990.80000000000007</v>
      </c>
      <c r="K21">
        <f t="shared" si="6"/>
        <v>1468.8</v>
      </c>
      <c r="L21">
        <f t="shared" si="4"/>
        <v>1511.8</v>
      </c>
      <c r="M21">
        <f>+L21*M8</f>
        <v>1662.98</v>
      </c>
      <c r="S21" s="7">
        <v>7</v>
      </c>
      <c r="T21" s="11" t="s">
        <v>29</v>
      </c>
      <c r="U21" s="8" t="s">
        <v>26</v>
      </c>
      <c r="V21" s="8" t="s">
        <v>27</v>
      </c>
      <c r="W21" s="8">
        <f t="shared" si="7"/>
        <v>324.02999999999997</v>
      </c>
    </row>
    <row r="22" spans="1:23" ht="16.5" thickTop="1" thickBot="1" x14ac:dyDescent="0.25">
      <c r="A22" s="14" t="s">
        <v>12</v>
      </c>
      <c r="B22" s="13">
        <v>2</v>
      </c>
      <c r="C22" s="13">
        <v>1.02</v>
      </c>
      <c r="D22" s="13">
        <f t="shared" si="9"/>
        <v>16.32</v>
      </c>
      <c r="E22" s="13">
        <f>D22*D7</f>
        <v>636.48</v>
      </c>
      <c r="F22" s="13">
        <f>D22*F7</f>
        <v>424.32</v>
      </c>
      <c r="G22" s="13"/>
      <c r="H22" s="13">
        <v>50</v>
      </c>
      <c r="I22" s="13">
        <f t="shared" si="0"/>
        <v>1110.8</v>
      </c>
      <c r="J22" s="13">
        <f t="shared" si="8"/>
        <v>1110.8</v>
      </c>
      <c r="K22">
        <f t="shared" si="6"/>
        <v>1653.8</v>
      </c>
      <c r="L22">
        <f t="shared" si="4"/>
        <v>1696.8</v>
      </c>
      <c r="M22">
        <f>+L22*M8</f>
        <v>1866.48</v>
      </c>
      <c r="S22" s="7">
        <v>8</v>
      </c>
      <c r="T22" s="11" t="s">
        <v>30</v>
      </c>
      <c r="U22" s="8" t="s">
        <v>26</v>
      </c>
      <c r="V22" s="8" t="s">
        <v>27</v>
      </c>
      <c r="W22" s="8">
        <f t="shared" si="7"/>
        <v>481.73999999999995</v>
      </c>
    </row>
    <row r="23" spans="1:23" ht="16.5" thickTop="1" thickBot="1" x14ac:dyDescent="0.25">
      <c r="A23" s="14" t="s">
        <v>13</v>
      </c>
      <c r="B23" s="13">
        <v>2</v>
      </c>
      <c r="C23" s="13">
        <v>1.1200000000000001</v>
      </c>
      <c r="D23" s="13">
        <f t="shared" si="9"/>
        <v>17.920000000000002</v>
      </c>
      <c r="E23" s="13">
        <f>D23*D7</f>
        <v>698.88000000000011</v>
      </c>
      <c r="F23" s="13">
        <f>D23*F7</f>
        <v>465.92000000000007</v>
      </c>
      <c r="G23" s="13"/>
      <c r="H23" s="13">
        <v>50</v>
      </c>
      <c r="I23" s="13">
        <f t="shared" si="0"/>
        <v>1214.8000000000002</v>
      </c>
      <c r="J23" s="13">
        <f t="shared" si="8"/>
        <v>1214.8000000000002</v>
      </c>
      <c r="K23">
        <f t="shared" si="6"/>
        <v>1822.8000000000002</v>
      </c>
      <c r="L23">
        <f t="shared" si="4"/>
        <v>1865.8000000000002</v>
      </c>
      <c r="M23">
        <f>+L23*M8</f>
        <v>2052.3800000000006</v>
      </c>
      <c r="S23" s="7">
        <v>9</v>
      </c>
      <c r="T23" s="11" t="s">
        <v>31</v>
      </c>
      <c r="U23" s="8" t="s">
        <v>26</v>
      </c>
      <c r="V23" s="8" t="s">
        <v>27</v>
      </c>
      <c r="W23" s="8">
        <f t="shared" si="7"/>
        <v>593.04</v>
      </c>
    </row>
    <row r="24" spans="1:23" ht="16.5" thickTop="1" thickBot="1" x14ac:dyDescent="0.25">
      <c r="A24" s="14" t="s">
        <v>14</v>
      </c>
      <c r="B24" s="13">
        <v>2</v>
      </c>
      <c r="C24" s="13">
        <v>1.25</v>
      </c>
      <c r="D24" s="13">
        <f t="shared" si="9"/>
        <v>20</v>
      </c>
      <c r="E24" s="13">
        <f>D24*D7</f>
        <v>780</v>
      </c>
      <c r="F24" s="13">
        <f>D24*F7</f>
        <v>520</v>
      </c>
      <c r="G24" s="13"/>
      <c r="H24" s="13">
        <v>90</v>
      </c>
      <c r="I24" s="13">
        <f t="shared" si="0"/>
        <v>1390</v>
      </c>
      <c r="J24" s="13">
        <f t="shared" si="8"/>
        <v>1390</v>
      </c>
      <c r="K24">
        <f t="shared" si="6"/>
        <v>2063</v>
      </c>
      <c r="L24">
        <f t="shared" si="4"/>
        <v>2106</v>
      </c>
      <c r="M24">
        <f>+L24*M8</f>
        <v>2316.6000000000004</v>
      </c>
      <c r="S24" s="7">
        <v>10</v>
      </c>
      <c r="T24" s="11" t="s">
        <v>32</v>
      </c>
      <c r="U24" s="8" t="s">
        <v>36</v>
      </c>
      <c r="V24" s="8" t="s">
        <v>27</v>
      </c>
      <c r="W24" s="8">
        <f t="shared" si="7"/>
        <v>704.34</v>
      </c>
    </row>
    <row r="25" spans="1:23" ht="16.5" thickTop="1" thickBot="1" x14ac:dyDescent="0.25">
      <c r="A25" s="26"/>
      <c r="B25" s="27"/>
      <c r="C25" s="27"/>
      <c r="D25" s="27"/>
      <c r="E25" s="15">
        <v>39</v>
      </c>
      <c r="F25" s="27"/>
      <c r="G25" s="15">
        <v>26</v>
      </c>
      <c r="H25" s="25"/>
      <c r="I25" s="27"/>
      <c r="J25" s="27"/>
      <c r="S25" s="7">
        <v>11</v>
      </c>
      <c r="T25" s="11" t="s">
        <v>33</v>
      </c>
      <c r="U25" s="8" t="s">
        <v>36</v>
      </c>
      <c r="V25" s="8" t="s">
        <v>27</v>
      </c>
      <c r="W25" s="8">
        <f t="shared" si="7"/>
        <v>817.74</v>
      </c>
    </row>
    <row r="26" spans="1:23" ht="16.5" thickTop="1" thickBot="1" x14ac:dyDescent="0.25">
      <c r="A26" s="14">
        <v>5</v>
      </c>
      <c r="B26" s="13">
        <v>1</v>
      </c>
      <c r="C26" s="13">
        <v>7.0000000000000007E-2</v>
      </c>
      <c r="D26" s="13">
        <f>C26*1*B26*8</f>
        <v>0.56000000000000005</v>
      </c>
      <c r="E26" s="13">
        <f>D26*E25</f>
        <v>21.840000000000003</v>
      </c>
      <c r="F26" s="13">
        <f>D26*G25</f>
        <v>14.560000000000002</v>
      </c>
      <c r="G26" s="13"/>
      <c r="H26" s="13">
        <v>5</v>
      </c>
      <c r="I26" s="13">
        <f t="shared" si="0"/>
        <v>41.400000000000006</v>
      </c>
      <c r="J26" s="13">
        <f>SUM(I26/1)</f>
        <v>41.400000000000006</v>
      </c>
      <c r="S26" s="7">
        <v>12</v>
      </c>
      <c r="T26" s="11" t="s">
        <v>34</v>
      </c>
      <c r="U26" s="8" t="s">
        <v>36</v>
      </c>
      <c r="V26" s="8" t="s">
        <v>27</v>
      </c>
      <c r="W26" s="8">
        <f t="shared" si="7"/>
        <v>929.04</v>
      </c>
    </row>
    <row r="27" spans="1:23" ht="16.5" thickTop="1" thickBot="1" x14ac:dyDescent="0.25">
      <c r="A27" s="21">
        <v>10</v>
      </c>
      <c r="B27" s="22">
        <v>1</v>
      </c>
      <c r="C27" s="22">
        <v>0.12</v>
      </c>
      <c r="D27" s="22">
        <f t="shared" ref="D27:D39" si="10">C27*1*B27*8</f>
        <v>0.96</v>
      </c>
      <c r="E27" s="22">
        <f>D27*E25</f>
        <v>37.44</v>
      </c>
      <c r="F27" s="22">
        <f>D27*G25</f>
        <v>24.96</v>
      </c>
      <c r="G27" s="22"/>
      <c r="H27" s="22">
        <v>5</v>
      </c>
      <c r="I27" s="22">
        <f t="shared" si="0"/>
        <v>67.400000000000006</v>
      </c>
      <c r="J27" s="22">
        <f>SUM(I27/1)</f>
        <v>67.400000000000006</v>
      </c>
      <c r="S27" s="7">
        <v>13</v>
      </c>
      <c r="T27" s="11" t="s">
        <v>54</v>
      </c>
      <c r="U27" s="8" t="s">
        <v>36</v>
      </c>
      <c r="V27" s="8" t="s">
        <v>27</v>
      </c>
      <c r="W27" s="8">
        <f t="shared" si="7"/>
        <v>1040.3400000000001</v>
      </c>
    </row>
    <row r="28" spans="1:23" ht="16.5" thickTop="1" thickBot="1" x14ac:dyDescent="0.25">
      <c r="A28" s="14">
        <v>15</v>
      </c>
      <c r="B28" s="13">
        <v>1</v>
      </c>
      <c r="C28" s="13">
        <v>0.17</v>
      </c>
      <c r="D28" s="13">
        <f t="shared" si="10"/>
        <v>1.36</v>
      </c>
      <c r="E28" s="13">
        <f>D28*E25</f>
        <v>53.040000000000006</v>
      </c>
      <c r="F28" s="13">
        <f>D28*G25</f>
        <v>35.36</v>
      </c>
      <c r="G28" s="13"/>
      <c r="H28" s="13">
        <v>5</v>
      </c>
      <c r="I28" s="13">
        <f t="shared" si="0"/>
        <v>93.4</v>
      </c>
      <c r="J28" s="13">
        <f t="shared" ref="J28:J39" si="11">SUM(I28/1)</f>
        <v>93.4</v>
      </c>
      <c r="S28" s="7">
        <v>14</v>
      </c>
      <c r="T28" s="11" t="s">
        <v>55</v>
      </c>
      <c r="U28" s="8" t="s">
        <v>36</v>
      </c>
      <c r="V28" s="8" t="s">
        <v>27</v>
      </c>
      <c r="W28" s="8">
        <f t="shared" si="7"/>
        <v>1166.3399999999999</v>
      </c>
    </row>
    <row r="29" spans="1:23" ht="16.5" thickTop="1" thickBot="1" x14ac:dyDescent="0.25">
      <c r="A29" s="14">
        <v>20</v>
      </c>
      <c r="B29" s="13">
        <v>1.5</v>
      </c>
      <c r="C29" s="13">
        <v>0.22</v>
      </c>
      <c r="D29" s="13">
        <f t="shared" si="10"/>
        <v>2.64</v>
      </c>
      <c r="E29" s="13">
        <f>D29*E25</f>
        <v>102.96000000000001</v>
      </c>
      <c r="F29" s="13">
        <f>D29*G25</f>
        <v>68.64</v>
      </c>
      <c r="G29" s="13"/>
      <c r="H29" s="13">
        <v>5</v>
      </c>
      <c r="I29" s="13">
        <f t="shared" si="0"/>
        <v>176.60000000000002</v>
      </c>
      <c r="J29" s="13">
        <f t="shared" si="11"/>
        <v>176.60000000000002</v>
      </c>
      <c r="S29" s="7">
        <v>15</v>
      </c>
      <c r="T29" s="11" t="s">
        <v>56</v>
      </c>
      <c r="U29" s="8" t="s">
        <v>36</v>
      </c>
      <c r="V29" s="8" t="s">
        <v>27</v>
      </c>
      <c r="W29" s="8">
        <f t="shared" si="7"/>
        <v>1275.5400000000002</v>
      </c>
    </row>
    <row r="30" spans="1:23" ht="16.5" thickTop="1" thickBot="1" x14ac:dyDescent="0.25">
      <c r="A30" s="14">
        <v>30</v>
      </c>
      <c r="B30" s="13">
        <v>1.5</v>
      </c>
      <c r="C30" s="13">
        <v>0.32</v>
      </c>
      <c r="D30" s="13">
        <f t="shared" si="10"/>
        <v>3.84</v>
      </c>
      <c r="E30" s="13">
        <f>D30*E25</f>
        <v>149.76</v>
      </c>
      <c r="F30" s="13">
        <f>D30*G25</f>
        <v>99.84</v>
      </c>
      <c r="G30" s="13"/>
      <c r="H30" s="13">
        <v>5</v>
      </c>
      <c r="I30" s="13">
        <f t="shared" si="0"/>
        <v>254.6</v>
      </c>
      <c r="J30" s="13">
        <f t="shared" si="11"/>
        <v>254.6</v>
      </c>
      <c r="S30" s="7">
        <v>16</v>
      </c>
      <c r="T30" s="11" t="s">
        <v>35</v>
      </c>
      <c r="U30" s="8" t="s">
        <v>36</v>
      </c>
      <c r="V30" s="8" t="s">
        <v>27</v>
      </c>
      <c r="W30" s="8">
        <f t="shared" si="7"/>
        <v>1459.5</v>
      </c>
    </row>
    <row r="31" spans="1:23" ht="16.5" customHeight="1" thickTop="1" thickBot="1" x14ac:dyDescent="0.25">
      <c r="A31" s="14">
        <v>40</v>
      </c>
      <c r="B31" s="13">
        <v>1.5</v>
      </c>
      <c r="C31" s="13">
        <v>0.42</v>
      </c>
      <c r="D31" s="13">
        <f t="shared" si="10"/>
        <v>5.04</v>
      </c>
      <c r="E31" s="13">
        <f>D31*E25</f>
        <v>196.56</v>
      </c>
      <c r="F31" s="13">
        <f>D31*G25</f>
        <v>131.04</v>
      </c>
      <c r="G31" s="13"/>
      <c r="H31" s="13">
        <v>5</v>
      </c>
      <c r="I31" s="13">
        <f t="shared" si="0"/>
        <v>332.6</v>
      </c>
      <c r="J31" s="13">
        <f t="shared" si="11"/>
        <v>332.6</v>
      </c>
      <c r="S31" s="37" t="s">
        <v>47</v>
      </c>
      <c r="T31" s="38"/>
      <c r="U31" s="38"/>
      <c r="V31" s="38"/>
      <c r="W31" s="39"/>
    </row>
    <row r="32" spans="1:23" ht="16.5" customHeight="1" thickTop="1" thickBot="1" x14ac:dyDescent="0.25">
      <c r="A32" s="14">
        <v>50</v>
      </c>
      <c r="B32" s="13">
        <v>1.25</v>
      </c>
      <c r="C32" s="13">
        <v>0.52</v>
      </c>
      <c r="D32" s="13">
        <f t="shared" si="10"/>
        <v>5.2</v>
      </c>
      <c r="E32" s="13">
        <f>D32*E25</f>
        <v>202.8</v>
      </c>
      <c r="F32" s="13">
        <f>D32*G25</f>
        <v>135.20000000000002</v>
      </c>
      <c r="G32" s="13"/>
      <c r="H32" s="13">
        <v>5</v>
      </c>
      <c r="I32" s="13">
        <f t="shared" si="0"/>
        <v>343</v>
      </c>
      <c r="J32" s="13">
        <f t="shared" si="11"/>
        <v>343</v>
      </c>
      <c r="S32" s="40"/>
      <c r="T32" s="41"/>
      <c r="U32" s="41"/>
      <c r="V32" s="41"/>
      <c r="W32" s="42"/>
    </row>
    <row r="33" spans="1:23" ht="16.5" thickTop="1" thickBot="1" x14ac:dyDescent="0.25">
      <c r="A33" s="14">
        <v>60</v>
      </c>
      <c r="B33" s="13">
        <v>1.25</v>
      </c>
      <c r="C33" s="13">
        <v>0.62</v>
      </c>
      <c r="D33" s="13">
        <f t="shared" si="10"/>
        <v>6.2</v>
      </c>
      <c r="E33" s="13">
        <f>D33*E25</f>
        <v>241.8</v>
      </c>
      <c r="F33" s="13">
        <f>D33*G25</f>
        <v>161.20000000000002</v>
      </c>
      <c r="G33" s="13"/>
      <c r="H33" s="13">
        <v>5</v>
      </c>
      <c r="I33" s="13">
        <f t="shared" si="0"/>
        <v>408</v>
      </c>
      <c r="J33" s="13">
        <f t="shared" si="11"/>
        <v>408</v>
      </c>
      <c r="S33" s="7">
        <v>17</v>
      </c>
      <c r="T33" s="11" t="s">
        <v>45</v>
      </c>
      <c r="U33" s="8" t="s">
        <v>44</v>
      </c>
      <c r="V33" s="8" t="s">
        <v>27</v>
      </c>
      <c r="W33" s="8">
        <f t="shared" ref="W33:W43" si="12">J26*1.04</f>
        <v>43.056000000000004</v>
      </c>
    </row>
    <row r="34" spans="1:23" ht="16.5" thickTop="1" thickBot="1" x14ac:dyDescent="0.25">
      <c r="A34" s="14">
        <v>70</v>
      </c>
      <c r="B34" s="13">
        <v>1.25</v>
      </c>
      <c r="C34" s="13">
        <v>0.72</v>
      </c>
      <c r="D34" s="13">
        <f t="shared" si="10"/>
        <v>7.1999999999999993</v>
      </c>
      <c r="E34" s="13">
        <f>D34*E25</f>
        <v>280.79999999999995</v>
      </c>
      <c r="F34" s="13">
        <f>D34*G25</f>
        <v>187.2</v>
      </c>
      <c r="G34" s="13"/>
      <c r="H34" s="13">
        <v>10</v>
      </c>
      <c r="I34" s="13">
        <f t="shared" si="0"/>
        <v>477.99999999999994</v>
      </c>
      <c r="J34" s="13">
        <f t="shared" si="11"/>
        <v>477.99999999999994</v>
      </c>
      <c r="S34" s="7">
        <v>18</v>
      </c>
      <c r="T34" s="11" t="s">
        <v>37</v>
      </c>
      <c r="U34" s="8" t="s">
        <v>44</v>
      </c>
      <c r="V34" s="8" t="s">
        <v>27</v>
      </c>
      <c r="W34" s="8">
        <f t="shared" si="12"/>
        <v>70.096000000000004</v>
      </c>
    </row>
    <row r="35" spans="1:23" ht="14.25" customHeight="1" thickTop="1" thickBot="1" x14ac:dyDescent="0.25">
      <c r="A35" s="14">
        <v>80</v>
      </c>
      <c r="B35" s="13">
        <v>1.25</v>
      </c>
      <c r="C35" s="13">
        <v>0.82</v>
      </c>
      <c r="D35" s="13">
        <f t="shared" si="10"/>
        <v>8.1999999999999993</v>
      </c>
      <c r="E35" s="13">
        <f>D35*E25</f>
        <v>319.79999999999995</v>
      </c>
      <c r="F35" s="13">
        <f>D35*G25</f>
        <v>213.2</v>
      </c>
      <c r="G35" s="13"/>
      <c r="H35" s="13">
        <v>10</v>
      </c>
      <c r="I35" s="13">
        <f t="shared" si="0"/>
        <v>543</v>
      </c>
      <c r="J35" s="13">
        <f t="shared" si="11"/>
        <v>543</v>
      </c>
      <c r="S35" s="7">
        <v>19</v>
      </c>
      <c r="T35" s="11" t="s">
        <v>48</v>
      </c>
      <c r="U35" s="8" t="s">
        <v>44</v>
      </c>
      <c r="V35" s="8" t="s">
        <v>27</v>
      </c>
      <c r="W35" s="8">
        <f t="shared" si="12"/>
        <v>97.13600000000001</v>
      </c>
    </row>
    <row r="36" spans="1:23" ht="16.5" thickTop="1" thickBot="1" x14ac:dyDescent="0.25">
      <c r="A36" s="14">
        <v>90</v>
      </c>
      <c r="B36" s="13">
        <v>1.25</v>
      </c>
      <c r="C36" s="13">
        <v>0.92</v>
      </c>
      <c r="D36" s="13">
        <f t="shared" si="10"/>
        <v>9.2000000000000011</v>
      </c>
      <c r="E36" s="13">
        <f>D36*E25</f>
        <v>358.80000000000007</v>
      </c>
      <c r="F36" s="13">
        <f>D36*G25</f>
        <v>239.20000000000002</v>
      </c>
      <c r="G36" s="13"/>
      <c r="H36" s="13">
        <v>10</v>
      </c>
      <c r="I36" s="13">
        <f t="shared" si="0"/>
        <v>608.00000000000011</v>
      </c>
      <c r="J36" s="13">
        <f t="shared" si="11"/>
        <v>608.00000000000011</v>
      </c>
      <c r="S36" s="7">
        <v>20</v>
      </c>
      <c r="T36" s="11" t="s">
        <v>38</v>
      </c>
      <c r="U36" s="8" t="s">
        <v>44</v>
      </c>
      <c r="V36" s="8" t="s">
        <v>27</v>
      </c>
      <c r="W36" s="8">
        <f t="shared" si="12"/>
        <v>183.66400000000004</v>
      </c>
    </row>
    <row r="37" spans="1:23" ht="16.5" thickTop="1" thickBot="1" x14ac:dyDescent="0.25">
      <c r="A37" s="14">
        <v>100</v>
      </c>
      <c r="B37" s="13">
        <v>1.25</v>
      </c>
      <c r="C37" s="13">
        <v>1.02</v>
      </c>
      <c r="D37" s="13">
        <f t="shared" si="10"/>
        <v>10.199999999999999</v>
      </c>
      <c r="E37" s="13">
        <f>D37*E25</f>
        <v>397.79999999999995</v>
      </c>
      <c r="F37" s="13">
        <f>D37*G25</f>
        <v>265.2</v>
      </c>
      <c r="G37" s="13"/>
      <c r="H37" s="13">
        <v>10</v>
      </c>
      <c r="I37" s="13">
        <f t="shared" si="0"/>
        <v>673</v>
      </c>
      <c r="J37" s="13">
        <f t="shared" si="11"/>
        <v>673</v>
      </c>
      <c r="S37" s="7">
        <v>21</v>
      </c>
      <c r="T37" s="11" t="s">
        <v>39</v>
      </c>
      <c r="U37" s="8" t="s">
        <v>44</v>
      </c>
      <c r="V37" s="8" t="s">
        <v>27</v>
      </c>
      <c r="W37" s="8">
        <f t="shared" si="12"/>
        <v>264.78399999999999</v>
      </c>
    </row>
    <row r="38" spans="1:23" ht="16.5" thickTop="1" thickBot="1" x14ac:dyDescent="0.25">
      <c r="A38" s="3" t="s">
        <v>109</v>
      </c>
      <c r="B38" s="23">
        <v>1.5</v>
      </c>
      <c r="C38" s="23">
        <v>0.1</v>
      </c>
      <c r="D38" s="23">
        <f t="shared" si="10"/>
        <v>1.2000000000000002</v>
      </c>
      <c r="E38" s="13">
        <f>D38*D7</f>
        <v>46.800000000000004</v>
      </c>
      <c r="F38" s="13">
        <f>D38*F7</f>
        <v>31.200000000000003</v>
      </c>
      <c r="H38" s="23">
        <v>5</v>
      </c>
      <c r="I38" s="23">
        <f>E38+F38+H38</f>
        <v>83</v>
      </c>
      <c r="J38" s="23">
        <f t="shared" si="11"/>
        <v>83</v>
      </c>
      <c r="M38">
        <f>+J38*M8</f>
        <v>91.300000000000011</v>
      </c>
      <c r="S38" s="7">
        <v>22</v>
      </c>
      <c r="T38" s="11" t="s">
        <v>40</v>
      </c>
      <c r="U38" s="8" t="s">
        <v>60</v>
      </c>
      <c r="V38" s="8" t="s">
        <v>27</v>
      </c>
      <c r="W38" s="8">
        <f t="shared" si="12"/>
        <v>345.90400000000005</v>
      </c>
    </row>
    <row r="39" spans="1:23" ht="16.5" thickTop="1" thickBot="1" x14ac:dyDescent="0.25">
      <c r="A39" s="3" t="s">
        <v>110</v>
      </c>
      <c r="B39" s="23">
        <v>1.5</v>
      </c>
      <c r="C39" s="2">
        <v>0.15</v>
      </c>
      <c r="D39" s="23">
        <f t="shared" si="10"/>
        <v>1.7999999999999998</v>
      </c>
      <c r="E39" s="13">
        <f>D39*D7</f>
        <v>70.199999999999989</v>
      </c>
      <c r="F39" s="13">
        <f>D39*F7</f>
        <v>46.8</v>
      </c>
      <c r="H39" s="23">
        <v>5</v>
      </c>
      <c r="I39" s="23">
        <f>E39+F39+H39</f>
        <v>121.99999999999999</v>
      </c>
      <c r="J39" s="23">
        <f t="shared" si="11"/>
        <v>121.99999999999999</v>
      </c>
      <c r="M39">
        <f>+J39*M8</f>
        <v>134.19999999999999</v>
      </c>
      <c r="S39" s="7">
        <v>23</v>
      </c>
      <c r="T39" s="11" t="s">
        <v>41</v>
      </c>
      <c r="U39" s="8" t="s">
        <v>60</v>
      </c>
      <c r="V39" s="8" t="s">
        <v>27</v>
      </c>
      <c r="W39" s="8">
        <f t="shared" si="12"/>
        <v>356.72</v>
      </c>
    </row>
    <row r="40" spans="1:23" ht="16.5" customHeight="1" thickTop="1" thickBot="1" x14ac:dyDescent="0.25">
      <c r="A40" s="45" t="s">
        <v>83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S40" s="7">
        <v>24</v>
      </c>
      <c r="T40" s="11" t="s">
        <v>42</v>
      </c>
      <c r="U40" s="8" t="s">
        <v>60</v>
      </c>
      <c r="V40" s="8" t="s">
        <v>27</v>
      </c>
      <c r="W40" s="8">
        <f t="shared" si="12"/>
        <v>424.32</v>
      </c>
    </row>
    <row r="41" spans="1:23" ht="16.5" customHeight="1" thickTop="1" thickBo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S41" s="7">
        <v>25</v>
      </c>
      <c r="T41" s="11" t="s">
        <v>57</v>
      </c>
      <c r="U41" s="8" t="s">
        <v>60</v>
      </c>
      <c r="V41" s="8" t="s">
        <v>27</v>
      </c>
      <c r="W41" s="8">
        <f t="shared" si="12"/>
        <v>497.11999999999995</v>
      </c>
    </row>
    <row r="42" spans="1:23" ht="16.5" customHeight="1" thickTop="1" thickBot="1" x14ac:dyDescent="0.25">
      <c r="A42" s="12"/>
      <c r="B42" s="12"/>
      <c r="C42" s="12"/>
      <c r="D42" s="53">
        <f>44+26+8</f>
        <v>78</v>
      </c>
      <c r="E42" s="53"/>
      <c r="F42" s="53"/>
      <c r="G42" s="53"/>
      <c r="H42" s="53"/>
      <c r="I42" s="53"/>
      <c r="J42" s="53"/>
      <c r="K42" s="12"/>
      <c r="L42" s="43">
        <v>2</v>
      </c>
      <c r="S42" s="7">
        <v>26</v>
      </c>
      <c r="T42" s="11" t="s">
        <v>58</v>
      </c>
      <c r="U42" s="8" t="s">
        <v>60</v>
      </c>
      <c r="V42" s="8" t="s">
        <v>27</v>
      </c>
      <c r="W42" s="8">
        <f t="shared" si="12"/>
        <v>564.72</v>
      </c>
    </row>
    <row r="43" spans="1:23" ht="16.5" customHeight="1" thickTop="1" thickBot="1" x14ac:dyDescent="0.25">
      <c r="A43" s="12"/>
      <c r="B43" s="12"/>
      <c r="C43" s="12"/>
      <c r="D43" s="53"/>
      <c r="E43" s="53"/>
      <c r="F43" s="53"/>
      <c r="G43" s="53"/>
      <c r="H43" s="53"/>
      <c r="I43" s="53"/>
      <c r="J43" s="53"/>
      <c r="K43" s="12"/>
      <c r="L43" s="44"/>
      <c r="S43" s="7">
        <v>27</v>
      </c>
      <c r="T43" s="11" t="s">
        <v>59</v>
      </c>
      <c r="U43" s="8" t="s">
        <v>60</v>
      </c>
      <c r="V43" s="8" t="s">
        <v>27</v>
      </c>
      <c r="W43" s="8">
        <f t="shared" si="12"/>
        <v>632.32000000000016</v>
      </c>
    </row>
    <row r="44" spans="1:23" ht="16.5" thickTop="1" thickBot="1" x14ac:dyDescent="0.25">
      <c r="A44" s="12"/>
      <c r="B44" s="12" t="s">
        <v>84</v>
      </c>
      <c r="C44" s="12" t="s">
        <v>53</v>
      </c>
      <c r="D44" s="12" t="s">
        <v>85</v>
      </c>
      <c r="E44" s="12" t="s">
        <v>53</v>
      </c>
      <c r="F44" s="12" t="s">
        <v>86</v>
      </c>
      <c r="G44" s="12" t="s">
        <v>87</v>
      </c>
      <c r="H44" s="12" t="s">
        <v>88</v>
      </c>
      <c r="I44" s="12" t="s">
        <v>89</v>
      </c>
      <c r="J44" s="12" t="s">
        <v>90</v>
      </c>
      <c r="K44" s="12" t="s">
        <v>91</v>
      </c>
      <c r="L44" s="12" t="s">
        <v>92</v>
      </c>
      <c r="S44" s="7">
        <v>28</v>
      </c>
      <c r="T44" s="11" t="s">
        <v>43</v>
      </c>
      <c r="U44" s="8" t="s">
        <v>60</v>
      </c>
      <c r="V44" s="8" t="s">
        <v>27</v>
      </c>
      <c r="W44" s="8">
        <f>J37*1.05</f>
        <v>706.65</v>
      </c>
    </row>
    <row r="45" spans="1:23" ht="16.5" customHeight="1" thickTop="1" thickBot="1" x14ac:dyDescent="0.25">
      <c r="A45" s="12" t="s">
        <v>3</v>
      </c>
      <c r="B45" s="12">
        <v>2</v>
      </c>
      <c r="C45" s="12">
        <v>3</v>
      </c>
      <c r="D45" s="12">
        <v>0.15</v>
      </c>
      <c r="E45" s="12">
        <v>21</v>
      </c>
      <c r="F45" s="12">
        <f>(5*5*B45*0.00617)*C45</f>
        <v>0.92549999999999999</v>
      </c>
      <c r="G45" s="12">
        <f>(5*5*D45*0.00617)*E45</f>
        <v>0.48588750000000003</v>
      </c>
      <c r="H45" s="12">
        <f>+F45+G45</f>
        <v>1.4113875</v>
      </c>
      <c r="I45" s="12">
        <f>+H45*D42</f>
        <v>110.08822499999999</v>
      </c>
      <c r="J45" s="12">
        <f>9*H45</f>
        <v>12.7024875</v>
      </c>
      <c r="K45" s="12">
        <f>+I45+J45</f>
        <v>122.7907125</v>
      </c>
      <c r="L45" s="12">
        <f>(K45/2)*L42</f>
        <v>122.7907125</v>
      </c>
      <c r="S45" s="37" t="s">
        <v>82</v>
      </c>
      <c r="T45" s="38"/>
      <c r="U45" s="38"/>
      <c r="V45" s="38"/>
      <c r="W45" s="39"/>
    </row>
    <row r="46" spans="1:23" ht="16.5" customHeight="1" thickTop="1" thickBot="1" x14ac:dyDescent="0.25">
      <c r="A46" s="12" t="s">
        <v>62</v>
      </c>
      <c r="B46" s="12">
        <v>2</v>
      </c>
      <c r="C46" s="12">
        <v>6</v>
      </c>
      <c r="D46" s="12">
        <v>0.2</v>
      </c>
      <c r="E46" s="12">
        <v>21</v>
      </c>
      <c r="F46" s="12">
        <f t="shared" ref="F46:F66" si="13">(5*5*B46*0.00617)*C46</f>
        <v>1.851</v>
      </c>
      <c r="G46" s="12">
        <f t="shared" ref="G46:G66" si="14">(5*5*D46*0.00617)*E46</f>
        <v>0.64785000000000004</v>
      </c>
      <c r="H46" s="12">
        <f t="shared" ref="H46:H66" si="15">+F46+G46</f>
        <v>2.49885</v>
      </c>
      <c r="I46" s="12">
        <f>+H46*D42</f>
        <v>194.91030000000001</v>
      </c>
      <c r="J46" s="12">
        <f t="shared" ref="J46:J66" si="16">9*H46</f>
        <v>22.489650000000001</v>
      </c>
      <c r="K46" s="12">
        <f t="shared" ref="K46:K66" si="17">+I46+J46</f>
        <v>217.39995000000002</v>
      </c>
      <c r="L46" s="12">
        <f>(K46/2)*L42</f>
        <v>217.39995000000002</v>
      </c>
      <c r="S46" s="40"/>
      <c r="T46" s="41"/>
      <c r="U46" s="41"/>
      <c r="V46" s="41"/>
      <c r="W46" s="42"/>
    </row>
    <row r="47" spans="1:23" ht="16.5" thickTop="1" thickBot="1" x14ac:dyDescent="0.25">
      <c r="A47" s="12" t="s">
        <v>63</v>
      </c>
      <c r="B47" s="12">
        <v>2</v>
      </c>
      <c r="C47" s="12">
        <v>7</v>
      </c>
      <c r="D47" s="12">
        <v>0.3</v>
      </c>
      <c r="E47" s="12">
        <v>21</v>
      </c>
      <c r="F47" s="12">
        <f t="shared" si="13"/>
        <v>2.1595</v>
      </c>
      <c r="G47" s="12">
        <f t="shared" si="14"/>
        <v>0.97177500000000006</v>
      </c>
      <c r="H47" s="12">
        <f t="shared" si="15"/>
        <v>3.131275</v>
      </c>
      <c r="I47" s="12">
        <f>+H47*D42</f>
        <v>244.23945000000001</v>
      </c>
      <c r="J47" s="12">
        <f t="shared" si="16"/>
        <v>28.181474999999999</v>
      </c>
      <c r="K47" s="12">
        <f t="shared" si="17"/>
        <v>272.42092500000001</v>
      </c>
      <c r="L47" s="12">
        <f>(K47/2)*L42</f>
        <v>272.42092500000001</v>
      </c>
      <c r="S47" s="7">
        <v>29</v>
      </c>
      <c r="T47" s="11" t="s">
        <v>79</v>
      </c>
      <c r="U47" s="8" t="s">
        <v>60</v>
      </c>
      <c r="V47" s="8" t="s">
        <v>81</v>
      </c>
      <c r="W47" s="8">
        <v>20</v>
      </c>
    </row>
    <row r="48" spans="1:23" ht="16.5" thickTop="1" thickBot="1" x14ac:dyDescent="0.25">
      <c r="A48" s="12" t="s">
        <v>64</v>
      </c>
      <c r="B48" s="12">
        <v>2</v>
      </c>
      <c r="C48" s="12">
        <v>8</v>
      </c>
      <c r="D48" s="12">
        <v>0.4</v>
      </c>
      <c r="E48" s="12">
        <v>21</v>
      </c>
      <c r="F48" s="12">
        <f t="shared" si="13"/>
        <v>2.468</v>
      </c>
      <c r="G48" s="12">
        <f t="shared" si="14"/>
        <v>1.2957000000000001</v>
      </c>
      <c r="H48" s="12">
        <f t="shared" si="15"/>
        <v>3.7637</v>
      </c>
      <c r="I48" s="12">
        <f>+H48*D42</f>
        <v>293.5686</v>
      </c>
      <c r="J48" s="12">
        <f t="shared" si="16"/>
        <v>33.8733</v>
      </c>
      <c r="K48" s="12">
        <f t="shared" si="17"/>
        <v>327.44190000000003</v>
      </c>
      <c r="L48" s="12">
        <f>(K48/2)*L42</f>
        <v>327.44190000000003</v>
      </c>
      <c r="S48" s="7">
        <v>30</v>
      </c>
      <c r="T48" s="11" t="s">
        <v>80</v>
      </c>
      <c r="U48" s="8" t="s">
        <v>60</v>
      </c>
      <c r="V48" s="8" t="s">
        <v>81</v>
      </c>
      <c r="W48" s="8">
        <v>15</v>
      </c>
    </row>
    <row r="49" spans="1:23" ht="16.5" thickTop="1" thickBot="1" x14ac:dyDescent="0.25">
      <c r="A49" s="12" t="s">
        <v>65</v>
      </c>
      <c r="B49" s="12">
        <v>2</v>
      </c>
      <c r="C49" s="12">
        <v>9</v>
      </c>
      <c r="D49" s="12">
        <v>0.5</v>
      </c>
      <c r="E49" s="12">
        <v>21</v>
      </c>
      <c r="F49" s="12">
        <f t="shared" si="13"/>
        <v>2.7765</v>
      </c>
      <c r="G49" s="12">
        <f t="shared" si="14"/>
        <v>1.6196250000000001</v>
      </c>
      <c r="H49" s="12">
        <f t="shared" si="15"/>
        <v>4.3961249999999996</v>
      </c>
      <c r="I49" s="12">
        <f>+H49*D42</f>
        <v>342.89774999999997</v>
      </c>
      <c r="J49" s="12">
        <f t="shared" si="16"/>
        <v>39.565124999999995</v>
      </c>
      <c r="K49" s="12">
        <f t="shared" si="17"/>
        <v>382.46287499999994</v>
      </c>
      <c r="L49" s="12">
        <f>(K49/2)*L42</f>
        <v>382.46287499999994</v>
      </c>
      <c r="S49" s="31" t="s">
        <v>61</v>
      </c>
      <c r="T49" s="32"/>
      <c r="U49" s="32"/>
      <c r="V49" s="32"/>
      <c r="W49" s="33"/>
    </row>
    <row r="50" spans="1:23" ht="16.5" thickTop="1" thickBot="1" x14ac:dyDescent="0.25">
      <c r="A50" s="12" t="s">
        <v>66</v>
      </c>
      <c r="B50" s="12">
        <v>2</v>
      </c>
      <c r="C50" s="12">
        <v>10</v>
      </c>
      <c r="D50" s="12">
        <v>0.6</v>
      </c>
      <c r="E50" s="12">
        <v>21</v>
      </c>
      <c r="F50" s="12">
        <f t="shared" si="13"/>
        <v>3.085</v>
      </c>
      <c r="G50" s="12">
        <f t="shared" si="14"/>
        <v>1.9435500000000001</v>
      </c>
      <c r="H50" s="12">
        <f t="shared" si="15"/>
        <v>5.0285500000000001</v>
      </c>
      <c r="I50" s="12">
        <f>+H50*D42</f>
        <v>392.2269</v>
      </c>
      <c r="J50" s="12">
        <f t="shared" si="16"/>
        <v>45.256950000000003</v>
      </c>
      <c r="K50" s="12">
        <f t="shared" si="17"/>
        <v>437.48385000000002</v>
      </c>
      <c r="L50" s="12">
        <f>(K50/2)*L42</f>
        <v>437.48385000000002</v>
      </c>
      <c r="S50" s="31" t="s">
        <v>93</v>
      </c>
      <c r="T50" s="32"/>
      <c r="U50" s="32"/>
      <c r="V50" s="32"/>
      <c r="W50" s="33"/>
    </row>
    <row r="51" spans="1:23" ht="16.5" thickTop="1" thickBot="1" x14ac:dyDescent="0.25">
      <c r="A51" s="12" t="s">
        <v>67</v>
      </c>
      <c r="B51" s="12">
        <v>2</v>
      </c>
      <c r="C51" s="12">
        <v>11</v>
      </c>
      <c r="D51" s="12">
        <v>0.7</v>
      </c>
      <c r="E51" s="12">
        <v>21</v>
      </c>
      <c r="F51" s="12">
        <f t="shared" si="13"/>
        <v>3.3935</v>
      </c>
      <c r="G51" s="12">
        <f t="shared" si="14"/>
        <v>2.2674750000000001</v>
      </c>
      <c r="H51" s="12">
        <f t="shared" si="15"/>
        <v>5.6609750000000005</v>
      </c>
      <c r="I51" s="12">
        <f>+H51*D42</f>
        <v>441.55605000000003</v>
      </c>
      <c r="J51" s="12">
        <f t="shared" si="16"/>
        <v>50.948775000000005</v>
      </c>
      <c r="K51" s="12">
        <f t="shared" si="17"/>
        <v>492.50482500000004</v>
      </c>
      <c r="L51" s="12">
        <f>(K51/2)*L42</f>
        <v>492.50482500000004</v>
      </c>
      <c r="S51" s="34">
        <v>1061166789</v>
      </c>
      <c r="T51" s="34"/>
      <c r="U51" s="34"/>
      <c r="V51" s="34"/>
      <c r="W51" s="34"/>
    </row>
    <row r="52" spans="1:23" ht="16.5" thickTop="1" thickBot="1" x14ac:dyDescent="0.25">
      <c r="A52" s="12" t="s">
        <v>68</v>
      </c>
      <c r="B52" s="12">
        <v>2</v>
      </c>
      <c r="C52" s="12">
        <v>12</v>
      </c>
      <c r="D52" s="12">
        <v>0.8</v>
      </c>
      <c r="E52" s="12">
        <v>21</v>
      </c>
      <c r="F52" s="12">
        <f t="shared" si="13"/>
        <v>3.702</v>
      </c>
      <c r="G52" s="12">
        <f t="shared" si="14"/>
        <v>2.5914000000000001</v>
      </c>
      <c r="H52" s="12">
        <f t="shared" si="15"/>
        <v>6.2934000000000001</v>
      </c>
      <c r="I52" s="12">
        <f>+H52*D42</f>
        <v>490.8852</v>
      </c>
      <c r="J52" s="12">
        <f t="shared" si="16"/>
        <v>56.640599999999999</v>
      </c>
      <c r="K52" s="12">
        <f t="shared" si="17"/>
        <v>547.5258</v>
      </c>
      <c r="L52" s="12">
        <f>(K52/2)*L42</f>
        <v>547.5258</v>
      </c>
      <c r="S52" s="34"/>
      <c r="T52" s="34"/>
      <c r="U52" s="34"/>
      <c r="V52" s="34"/>
      <c r="W52" s="34"/>
    </row>
    <row r="53" spans="1:23" ht="16.5" thickTop="1" thickBot="1" x14ac:dyDescent="0.25">
      <c r="A53" s="12" t="s">
        <v>69</v>
      </c>
      <c r="B53" s="12">
        <v>2</v>
      </c>
      <c r="C53" s="12">
        <v>13</v>
      </c>
      <c r="D53" s="12">
        <v>0.9</v>
      </c>
      <c r="E53" s="12">
        <v>21</v>
      </c>
      <c r="F53" s="12">
        <f t="shared" si="13"/>
        <v>4.0105000000000004</v>
      </c>
      <c r="G53" s="12">
        <f t="shared" si="14"/>
        <v>2.9153250000000002</v>
      </c>
      <c r="H53" s="12">
        <f t="shared" si="15"/>
        <v>6.9258250000000006</v>
      </c>
      <c r="I53" s="12">
        <f>+H53*D42</f>
        <v>540.21435000000008</v>
      </c>
      <c r="J53" s="12">
        <f t="shared" si="16"/>
        <v>62.332425000000008</v>
      </c>
      <c r="K53" s="12">
        <f t="shared" si="17"/>
        <v>602.54677500000014</v>
      </c>
      <c r="L53" s="12">
        <f>(K53/2)*L42</f>
        <v>602.54677500000014</v>
      </c>
      <c r="S53" s="34" t="s">
        <v>116</v>
      </c>
      <c r="T53" s="34"/>
      <c r="U53" s="34"/>
      <c r="V53" s="34"/>
      <c r="W53" s="34"/>
    </row>
    <row r="54" spans="1:23" ht="16.5" thickTop="1" thickBot="1" x14ac:dyDescent="0.25">
      <c r="A54" s="12" t="s">
        <v>70</v>
      </c>
      <c r="B54" s="12">
        <v>2</v>
      </c>
      <c r="C54" s="12">
        <v>14</v>
      </c>
      <c r="D54" s="12">
        <v>1</v>
      </c>
      <c r="E54" s="12">
        <v>21</v>
      </c>
      <c r="F54" s="12">
        <f t="shared" si="13"/>
        <v>4.319</v>
      </c>
      <c r="G54" s="12">
        <f t="shared" si="14"/>
        <v>3.2392500000000002</v>
      </c>
      <c r="H54" s="12">
        <f t="shared" si="15"/>
        <v>7.5582500000000001</v>
      </c>
      <c r="I54" s="12">
        <f>+H54*D42</f>
        <v>589.54349999999999</v>
      </c>
      <c r="J54" s="12">
        <f t="shared" si="16"/>
        <v>68.024249999999995</v>
      </c>
      <c r="K54" s="12">
        <f t="shared" si="17"/>
        <v>657.56774999999993</v>
      </c>
      <c r="L54" s="12">
        <f>(K54/2)*L42</f>
        <v>657.56774999999993</v>
      </c>
      <c r="R54" s="5"/>
      <c r="S54" s="34"/>
      <c r="T54" s="34"/>
      <c r="U54" s="34"/>
      <c r="V54" s="34"/>
      <c r="W54" s="34"/>
    </row>
    <row r="55" spans="1:23" ht="16.5" thickTop="1" thickBot="1" x14ac:dyDescent="0.25">
      <c r="A55" s="12" t="s">
        <v>71</v>
      </c>
      <c r="B55" s="12">
        <v>2</v>
      </c>
      <c r="C55" s="12">
        <v>15</v>
      </c>
      <c r="D55" s="12">
        <v>1.1000000000000001</v>
      </c>
      <c r="E55" s="12">
        <v>21</v>
      </c>
      <c r="F55" s="12">
        <f t="shared" si="13"/>
        <v>4.6274999999999995</v>
      </c>
      <c r="G55" s="12">
        <f t="shared" si="14"/>
        <v>3.5631750000000002</v>
      </c>
      <c r="H55" s="12">
        <f t="shared" si="15"/>
        <v>8.1906749999999988</v>
      </c>
      <c r="I55" s="12">
        <f>+H55*D42</f>
        <v>638.87264999999991</v>
      </c>
      <c r="J55" s="12">
        <f t="shared" si="16"/>
        <v>73.716074999999989</v>
      </c>
      <c r="K55" s="12">
        <f t="shared" si="17"/>
        <v>712.58872499999984</v>
      </c>
      <c r="L55" s="12">
        <f>(K55/2)*L42</f>
        <v>712.58872499999984</v>
      </c>
      <c r="S55" s="6"/>
      <c r="T55" s="5"/>
      <c r="W55"/>
    </row>
    <row r="56" spans="1:23" ht="16.5" thickTop="1" thickBo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23" ht="16.5" thickTop="1" thickBot="1" x14ac:dyDescent="0.25">
      <c r="A57" s="12" t="s">
        <v>4</v>
      </c>
      <c r="B57" s="12">
        <v>2</v>
      </c>
      <c r="C57" s="12">
        <v>7</v>
      </c>
      <c r="D57" s="12">
        <v>0.3</v>
      </c>
      <c r="E57" s="12">
        <v>21</v>
      </c>
      <c r="F57" s="12">
        <f t="shared" si="13"/>
        <v>2.1595</v>
      </c>
      <c r="G57" s="12">
        <f t="shared" si="14"/>
        <v>0.97177500000000006</v>
      </c>
      <c r="H57" s="12">
        <f t="shared" si="15"/>
        <v>3.131275</v>
      </c>
      <c r="I57" s="12">
        <f>+H57*D42</f>
        <v>244.23945000000001</v>
      </c>
      <c r="J57" s="12">
        <f t="shared" si="16"/>
        <v>28.181474999999999</v>
      </c>
      <c r="K57" s="12">
        <f t="shared" si="17"/>
        <v>272.42092500000001</v>
      </c>
      <c r="L57" s="12">
        <f>(K57/2)*L42</f>
        <v>272.42092500000001</v>
      </c>
      <c r="S57"/>
      <c r="T57"/>
      <c r="U57"/>
      <c r="V57"/>
      <c r="W57"/>
    </row>
    <row r="58" spans="1:23" ht="16.5" thickTop="1" thickBot="1" x14ac:dyDescent="0.25">
      <c r="A58" s="12" t="s">
        <v>6</v>
      </c>
      <c r="B58" s="12">
        <v>2</v>
      </c>
      <c r="C58" s="12">
        <v>8</v>
      </c>
      <c r="D58" s="12">
        <v>0.4</v>
      </c>
      <c r="E58" s="12">
        <v>21</v>
      </c>
      <c r="F58" s="12">
        <f t="shared" si="13"/>
        <v>2.468</v>
      </c>
      <c r="G58" s="12">
        <f t="shared" si="14"/>
        <v>1.2957000000000001</v>
      </c>
      <c r="H58" s="12">
        <f t="shared" si="15"/>
        <v>3.7637</v>
      </c>
      <c r="I58" s="12">
        <f>+H58*D42</f>
        <v>293.5686</v>
      </c>
      <c r="J58" s="12">
        <f t="shared" si="16"/>
        <v>33.8733</v>
      </c>
      <c r="K58" s="12">
        <f t="shared" si="17"/>
        <v>327.44190000000003</v>
      </c>
      <c r="L58" s="12">
        <f>(K58/2)*L42</f>
        <v>327.44190000000003</v>
      </c>
      <c r="S58"/>
      <c r="T58"/>
      <c r="U58"/>
      <c r="V58"/>
      <c r="W58"/>
    </row>
    <row r="59" spans="1:23" ht="16.5" thickTop="1" thickBot="1" x14ac:dyDescent="0.25">
      <c r="A59" s="12" t="s">
        <v>7</v>
      </c>
      <c r="B59" s="12">
        <v>2</v>
      </c>
      <c r="C59" s="12">
        <v>9</v>
      </c>
      <c r="D59" s="12">
        <v>0.5</v>
      </c>
      <c r="E59" s="12">
        <v>21</v>
      </c>
      <c r="F59" s="12">
        <f t="shared" si="13"/>
        <v>2.7765</v>
      </c>
      <c r="G59" s="12">
        <f t="shared" si="14"/>
        <v>1.6196250000000001</v>
      </c>
      <c r="H59" s="12">
        <f t="shared" si="15"/>
        <v>4.3961249999999996</v>
      </c>
      <c r="I59" s="12">
        <f>+H59*D42</f>
        <v>342.89774999999997</v>
      </c>
      <c r="J59" s="12">
        <f t="shared" si="16"/>
        <v>39.565124999999995</v>
      </c>
      <c r="K59" s="12">
        <f t="shared" si="17"/>
        <v>382.46287499999994</v>
      </c>
      <c r="L59" s="12">
        <f>(K59/2)*L42</f>
        <v>382.46287499999994</v>
      </c>
      <c r="S59"/>
      <c r="T59"/>
      <c r="U59"/>
      <c r="V59"/>
      <c r="W59"/>
    </row>
    <row r="60" spans="1:23" ht="16.5" thickTop="1" thickBot="1" x14ac:dyDescent="0.25">
      <c r="A60" s="12" t="s">
        <v>8</v>
      </c>
      <c r="B60" s="12">
        <v>2</v>
      </c>
      <c r="C60" s="12">
        <v>10</v>
      </c>
      <c r="D60" s="12">
        <v>0.6</v>
      </c>
      <c r="E60" s="12">
        <v>21</v>
      </c>
      <c r="F60" s="12">
        <f t="shared" si="13"/>
        <v>3.085</v>
      </c>
      <c r="G60" s="12">
        <f t="shared" si="14"/>
        <v>1.9435500000000001</v>
      </c>
      <c r="H60" s="12">
        <f t="shared" si="15"/>
        <v>5.0285500000000001</v>
      </c>
      <c r="I60" s="12">
        <f>+H60*D42</f>
        <v>392.2269</v>
      </c>
      <c r="J60" s="12">
        <f t="shared" si="16"/>
        <v>45.256950000000003</v>
      </c>
      <c r="K60" s="12">
        <f t="shared" si="17"/>
        <v>437.48385000000002</v>
      </c>
      <c r="L60" s="12">
        <f>(K60/2)*L42</f>
        <v>437.48385000000002</v>
      </c>
      <c r="S60"/>
      <c r="T60"/>
      <c r="U60"/>
      <c r="V60"/>
      <c r="W60"/>
    </row>
    <row r="61" spans="1:23" ht="16.5" thickTop="1" thickBot="1" x14ac:dyDescent="0.25">
      <c r="A61" s="12" t="s">
        <v>9</v>
      </c>
      <c r="B61" s="12">
        <v>2</v>
      </c>
      <c r="C61" s="12">
        <v>11</v>
      </c>
      <c r="D61" s="12">
        <v>0.7</v>
      </c>
      <c r="E61" s="12">
        <v>21</v>
      </c>
      <c r="F61" s="12">
        <f t="shared" si="13"/>
        <v>3.3935</v>
      </c>
      <c r="G61" s="12">
        <f t="shared" si="14"/>
        <v>2.2674750000000001</v>
      </c>
      <c r="H61" s="12">
        <f t="shared" si="15"/>
        <v>5.6609750000000005</v>
      </c>
      <c r="I61" s="12">
        <f>+H61*D42</f>
        <v>441.55605000000003</v>
      </c>
      <c r="J61" s="12">
        <f t="shared" si="16"/>
        <v>50.948775000000005</v>
      </c>
      <c r="K61" s="12">
        <f t="shared" si="17"/>
        <v>492.50482500000004</v>
      </c>
      <c r="L61" s="12">
        <f>(K61/2)*L42</f>
        <v>492.50482500000004</v>
      </c>
      <c r="S61"/>
      <c r="T61"/>
      <c r="U61"/>
      <c r="V61"/>
      <c r="W61"/>
    </row>
    <row r="62" spans="1:23" ht="16.5" thickTop="1" thickBot="1" x14ac:dyDescent="0.25">
      <c r="A62" s="12" t="s">
        <v>10</v>
      </c>
      <c r="B62" s="12">
        <v>2</v>
      </c>
      <c r="C62" s="12">
        <v>12</v>
      </c>
      <c r="D62" s="12">
        <v>0.8</v>
      </c>
      <c r="E62" s="12">
        <v>28</v>
      </c>
      <c r="F62" s="12">
        <f t="shared" si="13"/>
        <v>3.702</v>
      </c>
      <c r="G62" s="12">
        <f t="shared" si="14"/>
        <v>3.4552000000000005</v>
      </c>
      <c r="H62" s="12">
        <f t="shared" si="15"/>
        <v>7.1572000000000005</v>
      </c>
      <c r="I62" s="12">
        <f>+H62*D42</f>
        <v>558.26160000000004</v>
      </c>
      <c r="J62" s="12">
        <f t="shared" si="16"/>
        <v>64.4148</v>
      </c>
      <c r="K62" s="12">
        <f t="shared" si="17"/>
        <v>622.67640000000006</v>
      </c>
      <c r="L62" s="12">
        <f>(K62/2)*L42</f>
        <v>622.67640000000006</v>
      </c>
      <c r="S62"/>
      <c r="T62"/>
      <c r="U62"/>
      <c r="V62"/>
      <c r="W62"/>
    </row>
    <row r="63" spans="1:23" ht="16.5" thickTop="1" thickBot="1" x14ac:dyDescent="0.25">
      <c r="A63" s="12" t="s">
        <v>11</v>
      </c>
      <c r="B63" s="12">
        <v>2</v>
      </c>
      <c r="C63" s="12">
        <v>13</v>
      </c>
      <c r="D63" s="12">
        <v>0.9</v>
      </c>
      <c r="E63" s="12">
        <v>21</v>
      </c>
      <c r="F63" s="12">
        <f t="shared" si="13"/>
        <v>4.0105000000000004</v>
      </c>
      <c r="G63" s="12">
        <f t="shared" si="14"/>
        <v>2.9153250000000002</v>
      </c>
      <c r="H63" s="12">
        <f t="shared" si="15"/>
        <v>6.9258250000000006</v>
      </c>
      <c r="I63" s="12">
        <f>+H63*D42</f>
        <v>540.21435000000008</v>
      </c>
      <c r="J63" s="12">
        <f t="shared" si="16"/>
        <v>62.332425000000008</v>
      </c>
      <c r="K63" s="12">
        <f t="shared" si="17"/>
        <v>602.54677500000014</v>
      </c>
      <c r="L63" s="12">
        <f>(K63/2)*L42</f>
        <v>602.54677500000014</v>
      </c>
      <c r="S63"/>
      <c r="T63"/>
      <c r="U63"/>
      <c r="V63"/>
      <c r="W63"/>
    </row>
    <row r="64" spans="1:23" ht="16.5" thickTop="1" thickBot="1" x14ac:dyDescent="0.25">
      <c r="A64" s="12" t="s">
        <v>12</v>
      </c>
      <c r="B64" s="12">
        <v>2</v>
      </c>
      <c r="C64" s="12">
        <v>14</v>
      </c>
      <c r="D64" s="12">
        <v>1</v>
      </c>
      <c r="E64" s="12">
        <v>21</v>
      </c>
      <c r="F64" s="12">
        <f t="shared" si="13"/>
        <v>4.319</v>
      </c>
      <c r="G64" s="12">
        <f t="shared" si="14"/>
        <v>3.2392500000000002</v>
      </c>
      <c r="H64" s="12">
        <f t="shared" si="15"/>
        <v>7.5582500000000001</v>
      </c>
      <c r="I64" s="12">
        <f>+H64*D42</f>
        <v>589.54349999999999</v>
      </c>
      <c r="J64" s="12">
        <f t="shared" si="16"/>
        <v>68.024249999999995</v>
      </c>
      <c r="K64" s="12">
        <f t="shared" si="17"/>
        <v>657.56774999999993</v>
      </c>
      <c r="L64" s="12">
        <f>(K64/2)*L42</f>
        <v>657.56774999999993</v>
      </c>
      <c r="S64"/>
      <c r="T64"/>
      <c r="U64"/>
      <c r="V64"/>
      <c r="W64"/>
    </row>
    <row r="65" spans="1:23" ht="16.5" thickTop="1" thickBot="1" x14ac:dyDescent="0.25">
      <c r="A65" s="12" t="s">
        <v>13</v>
      </c>
      <c r="B65" s="12">
        <v>2</v>
      </c>
      <c r="C65" s="12">
        <v>15</v>
      </c>
      <c r="D65" s="12">
        <v>1.1000000000000001</v>
      </c>
      <c r="E65" s="12">
        <v>21</v>
      </c>
      <c r="F65" s="12">
        <f t="shared" si="13"/>
        <v>4.6274999999999995</v>
      </c>
      <c r="G65" s="12">
        <f t="shared" si="14"/>
        <v>3.5631750000000002</v>
      </c>
      <c r="H65" s="12">
        <f t="shared" si="15"/>
        <v>8.1906749999999988</v>
      </c>
      <c r="I65" s="12">
        <f>+H65*D42</f>
        <v>638.87264999999991</v>
      </c>
      <c r="J65" s="12">
        <f t="shared" si="16"/>
        <v>73.716074999999989</v>
      </c>
      <c r="K65" s="12">
        <f t="shared" si="17"/>
        <v>712.58872499999984</v>
      </c>
      <c r="L65" s="12">
        <f>(K65/2)*L42</f>
        <v>712.58872499999984</v>
      </c>
      <c r="S65"/>
      <c r="T65"/>
      <c r="U65"/>
      <c r="V65"/>
      <c r="W65"/>
    </row>
    <row r="66" spans="1:23" ht="16.5" thickTop="1" thickBot="1" x14ac:dyDescent="0.25">
      <c r="A66" s="12" t="s">
        <v>14</v>
      </c>
      <c r="B66" s="12">
        <v>2</v>
      </c>
      <c r="C66" s="12">
        <v>16</v>
      </c>
      <c r="D66" s="12">
        <v>1.2</v>
      </c>
      <c r="E66" s="12">
        <v>21</v>
      </c>
      <c r="F66" s="12">
        <f t="shared" si="13"/>
        <v>4.9359999999999999</v>
      </c>
      <c r="G66" s="12">
        <f t="shared" si="14"/>
        <v>3.8871000000000002</v>
      </c>
      <c r="H66" s="12">
        <f t="shared" si="15"/>
        <v>8.8231000000000002</v>
      </c>
      <c r="I66" s="12">
        <f>+H66*D42</f>
        <v>688.20180000000005</v>
      </c>
      <c r="J66" s="12">
        <f t="shared" si="16"/>
        <v>79.407899999999998</v>
      </c>
      <c r="K66" s="12">
        <f t="shared" si="17"/>
        <v>767.60970000000009</v>
      </c>
      <c r="L66" s="12">
        <f>(K66/2)*L42</f>
        <v>767.60970000000009</v>
      </c>
      <c r="S66"/>
      <c r="T66"/>
      <c r="U66"/>
      <c r="V66"/>
      <c r="W66"/>
    </row>
    <row r="67" spans="1:23" ht="15.75" thickTop="1" x14ac:dyDescent="0.2">
      <c r="A67"/>
      <c r="S67"/>
      <c r="T67"/>
      <c r="U67"/>
      <c r="V67"/>
      <c r="W67"/>
    </row>
    <row r="68" spans="1:23" x14ac:dyDescent="0.2">
      <c r="A68"/>
      <c r="S68"/>
      <c r="T68"/>
      <c r="U68"/>
      <c r="V68"/>
      <c r="W68"/>
    </row>
    <row r="69" spans="1:23" x14ac:dyDescent="0.2">
      <c r="A69"/>
      <c r="S69"/>
      <c r="T69"/>
      <c r="U69"/>
      <c r="V69"/>
      <c r="W69"/>
    </row>
    <row r="70" spans="1:23" x14ac:dyDescent="0.2">
      <c r="A70"/>
      <c r="S70"/>
      <c r="T70"/>
      <c r="U70"/>
      <c r="V70"/>
      <c r="W70"/>
    </row>
    <row r="71" spans="1:23" ht="15.75" thickBot="1" x14ac:dyDescent="0.25">
      <c r="A71"/>
      <c r="S71"/>
      <c r="T71"/>
      <c r="U71"/>
      <c r="V71"/>
      <c r="W71"/>
    </row>
    <row r="72" spans="1:23" ht="16.5" thickTop="1" thickBot="1" x14ac:dyDescent="0.25">
      <c r="A72"/>
      <c r="C72" s="45" t="s">
        <v>108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S72"/>
      <c r="T72"/>
      <c r="U72"/>
      <c r="V72"/>
      <c r="W72"/>
    </row>
    <row r="73" spans="1:23" ht="16.5" thickTop="1" thickBot="1" x14ac:dyDescent="0.25">
      <c r="A73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S73"/>
      <c r="T73"/>
      <c r="U73"/>
      <c r="V73"/>
      <c r="W73"/>
    </row>
    <row r="74" spans="1:23" ht="15.75" thickTop="1" x14ac:dyDescent="0.2">
      <c r="A74"/>
      <c r="C74" s="3"/>
      <c r="F74" s="18"/>
      <c r="G74" s="46" t="s">
        <v>0</v>
      </c>
      <c r="H74" s="46" t="s">
        <v>1</v>
      </c>
      <c r="I74" s="18"/>
      <c r="S74"/>
      <c r="T74"/>
      <c r="U74"/>
      <c r="V74"/>
      <c r="W74"/>
    </row>
    <row r="75" spans="1:23" x14ac:dyDescent="0.2">
      <c r="A75"/>
      <c r="C75" s="3"/>
      <c r="F75" s="18"/>
      <c r="G75" s="46"/>
      <c r="H75" s="46"/>
      <c r="I75" s="18"/>
      <c r="S75"/>
      <c r="T75"/>
      <c r="U75"/>
      <c r="V75"/>
      <c r="W75"/>
    </row>
    <row r="76" spans="1:23" ht="23.25" x14ac:dyDescent="0.2">
      <c r="A76"/>
      <c r="C76" s="3"/>
      <c r="F76" s="16"/>
      <c r="G76" s="47">
        <v>37</v>
      </c>
      <c r="H76" s="47">
        <v>25</v>
      </c>
      <c r="S76"/>
      <c r="T76"/>
      <c r="U76"/>
      <c r="V76"/>
      <c r="W76"/>
    </row>
    <row r="77" spans="1:23" x14ac:dyDescent="0.2">
      <c r="A77"/>
      <c r="C77" s="3" t="s">
        <v>16</v>
      </c>
      <c r="D77" t="s">
        <v>15</v>
      </c>
      <c r="E77" t="s">
        <v>95</v>
      </c>
      <c r="F77" t="s">
        <v>18</v>
      </c>
      <c r="G77" s="47"/>
      <c r="H77" s="47"/>
      <c r="I77" t="s">
        <v>2</v>
      </c>
      <c r="J77" t="s">
        <v>19</v>
      </c>
      <c r="K77" t="s">
        <v>20</v>
      </c>
      <c r="L77" t="s">
        <v>52</v>
      </c>
      <c r="M77" s="1">
        <v>1.06</v>
      </c>
      <c r="S77"/>
      <c r="T77"/>
      <c r="U77"/>
      <c r="V77"/>
      <c r="W77"/>
    </row>
    <row r="78" spans="1:23" x14ac:dyDescent="0.2">
      <c r="A78"/>
      <c r="C78" s="3" t="s">
        <v>4</v>
      </c>
      <c r="D78">
        <v>1.8</v>
      </c>
      <c r="E78">
        <f>(0.15*1*D78*8)*2</f>
        <v>4.32</v>
      </c>
      <c r="F78">
        <f>(0.1*0.1*1.5*8)*3</f>
        <v>0.3600000000000001</v>
      </c>
      <c r="G78">
        <f>F78+E78</f>
        <v>4.6800000000000006</v>
      </c>
      <c r="H78" s="4">
        <f>G78*(G76+H76)</f>
        <v>290.16000000000003</v>
      </c>
      <c r="I78">
        <v>100</v>
      </c>
      <c r="J78">
        <f>I78+H78</f>
        <v>390.16</v>
      </c>
      <c r="K78" s="4">
        <f>J78+I90</f>
        <v>390.16</v>
      </c>
      <c r="L78">
        <f t="shared" ref="L78:L83" si="18">K78</f>
        <v>390.16</v>
      </c>
      <c r="M78">
        <f>L78*M77</f>
        <v>413.56960000000004</v>
      </c>
      <c r="S78"/>
      <c r="T78"/>
      <c r="U78"/>
      <c r="V78"/>
      <c r="W78"/>
    </row>
    <row r="79" spans="1:23" x14ac:dyDescent="0.2">
      <c r="A79"/>
      <c r="C79" s="3" t="s">
        <v>5</v>
      </c>
      <c r="D79">
        <v>1.8</v>
      </c>
      <c r="E79">
        <f t="shared" ref="E79:E88" si="19">(0.15*1*D79*8)*2</f>
        <v>4.32</v>
      </c>
      <c r="F79">
        <f>(0.1*0.15*1.5*8)*3</f>
        <v>0.54</v>
      </c>
      <c r="G79">
        <f t="shared" ref="G79:G88" si="20">F79+E79</f>
        <v>4.8600000000000003</v>
      </c>
      <c r="H79" s="4">
        <f>G79*(G76+H76)</f>
        <v>301.32</v>
      </c>
      <c r="I79">
        <v>100</v>
      </c>
      <c r="J79">
        <f t="shared" ref="J79:J88" si="21">I79+H79</f>
        <v>401.32</v>
      </c>
      <c r="K79" s="4">
        <f t="shared" ref="K79:K87" si="22">J79+I91</f>
        <v>401.32</v>
      </c>
      <c r="L79">
        <f t="shared" si="18"/>
        <v>401.32</v>
      </c>
      <c r="M79">
        <f>L79*M77</f>
        <v>425.39920000000001</v>
      </c>
      <c r="S79"/>
      <c r="T79"/>
      <c r="U79"/>
      <c r="V79"/>
      <c r="W79"/>
    </row>
    <row r="80" spans="1:23" x14ac:dyDescent="0.2">
      <c r="A80"/>
      <c r="C80" s="3" t="s">
        <v>6</v>
      </c>
      <c r="D80">
        <v>1.8</v>
      </c>
      <c r="E80">
        <f t="shared" si="19"/>
        <v>4.32</v>
      </c>
      <c r="F80">
        <f>(0.1*0.25*1.5*8)*3</f>
        <v>0.90000000000000013</v>
      </c>
      <c r="G80">
        <f t="shared" si="20"/>
        <v>5.2200000000000006</v>
      </c>
      <c r="H80" s="4">
        <f>G80*(G76+H76)</f>
        <v>323.64000000000004</v>
      </c>
      <c r="I80">
        <v>100</v>
      </c>
      <c r="J80">
        <f t="shared" si="21"/>
        <v>423.64000000000004</v>
      </c>
      <c r="K80" s="4">
        <f t="shared" si="22"/>
        <v>423.64000000000004</v>
      </c>
      <c r="L80">
        <f t="shared" si="18"/>
        <v>423.64000000000004</v>
      </c>
      <c r="M80">
        <f>L80*M77</f>
        <v>449.05840000000006</v>
      </c>
      <c r="S80"/>
      <c r="T80"/>
      <c r="U80"/>
      <c r="V80"/>
      <c r="W80"/>
    </row>
    <row r="81" spans="1:23" x14ac:dyDescent="0.2">
      <c r="A81"/>
      <c r="C81" s="3" t="s">
        <v>7</v>
      </c>
      <c r="D81">
        <v>2</v>
      </c>
      <c r="E81">
        <f>(0.15*1*D81*8)*2</f>
        <v>4.8</v>
      </c>
      <c r="F81">
        <f>(0.1*0.3*2*8)*3</f>
        <v>1.44</v>
      </c>
      <c r="G81">
        <f t="shared" si="20"/>
        <v>6.24</v>
      </c>
      <c r="H81" s="4">
        <f>G81*(G76+H76)</f>
        <v>386.88</v>
      </c>
      <c r="I81">
        <v>100</v>
      </c>
      <c r="J81">
        <f t="shared" si="21"/>
        <v>486.88</v>
      </c>
      <c r="K81" s="4">
        <f t="shared" si="22"/>
        <v>486.88</v>
      </c>
      <c r="L81">
        <f t="shared" si="18"/>
        <v>486.88</v>
      </c>
      <c r="M81">
        <f>L81*M77</f>
        <v>516.09280000000001</v>
      </c>
      <c r="S81"/>
      <c r="T81"/>
      <c r="U81"/>
      <c r="V81"/>
      <c r="W81"/>
    </row>
    <row r="82" spans="1:23" x14ac:dyDescent="0.2">
      <c r="C82" s="3" t="s">
        <v>8</v>
      </c>
      <c r="D82">
        <v>1.8</v>
      </c>
      <c r="E82">
        <f t="shared" si="19"/>
        <v>4.32</v>
      </c>
      <c r="F82">
        <f>(0.1*0.45*1.5*8)*3</f>
        <v>1.62</v>
      </c>
      <c r="G82">
        <f t="shared" si="20"/>
        <v>5.94</v>
      </c>
      <c r="H82" s="4">
        <f>G82*(G76+H76)</f>
        <v>368.28000000000003</v>
      </c>
      <c r="I82">
        <v>100</v>
      </c>
      <c r="J82">
        <f t="shared" si="21"/>
        <v>468.28000000000003</v>
      </c>
      <c r="K82" s="4">
        <f t="shared" si="22"/>
        <v>468.28000000000003</v>
      </c>
      <c r="L82">
        <f t="shared" si="18"/>
        <v>468.28000000000003</v>
      </c>
      <c r="M82">
        <f>L82*M77</f>
        <v>496.37680000000006</v>
      </c>
      <c r="S82"/>
      <c r="T82"/>
      <c r="U82"/>
      <c r="V82"/>
      <c r="W82"/>
    </row>
    <row r="83" spans="1:23" x14ac:dyDescent="0.2">
      <c r="C83" s="3" t="s">
        <v>9</v>
      </c>
      <c r="D83">
        <v>1.8</v>
      </c>
      <c r="E83">
        <f>(0.15*1*D83*8)*2</f>
        <v>4.32</v>
      </c>
      <c r="F83">
        <f>(0.1*0.5*1.5*8)*3</f>
        <v>1.8000000000000003</v>
      </c>
      <c r="G83">
        <f t="shared" si="20"/>
        <v>6.120000000000001</v>
      </c>
      <c r="H83" s="4">
        <f>G83*(G76+H76)</f>
        <v>379.44000000000005</v>
      </c>
      <c r="I83">
        <v>100</v>
      </c>
      <c r="J83">
        <f t="shared" si="21"/>
        <v>479.44000000000005</v>
      </c>
      <c r="K83" s="4">
        <f t="shared" si="22"/>
        <v>479.44000000000005</v>
      </c>
      <c r="L83">
        <f t="shared" si="18"/>
        <v>479.44000000000005</v>
      </c>
      <c r="M83">
        <f>L83*M77</f>
        <v>508.20640000000009</v>
      </c>
      <c r="S83"/>
      <c r="T83"/>
      <c r="U83"/>
      <c r="V83"/>
      <c r="W83"/>
    </row>
    <row r="84" spans="1:23" x14ac:dyDescent="0.2">
      <c r="C84" s="3" t="s">
        <v>10</v>
      </c>
      <c r="D84">
        <v>3</v>
      </c>
      <c r="E84">
        <f>(0.15*1*D84*8)*2</f>
        <v>7.1999999999999993</v>
      </c>
      <c r="F84">
        <f>(0.1*0.6*3*8)*3.2</f>
        <v>4.6079999999999997</v>
      </c>
      <c r="G84">
        <f t="shared" si="20"/>
        <v>11.808</v>
      </c>
      <c r="H84" s="4">
        <f>G84*(G76+H76)</f>
        <v>732.096</v>
      </c>
      <c r="I84">
        <v>200</v>
      </c>
      <c r="J84">
        <f t="shared" si="21"/>
        <v>932.096</v>
      </c>
      <c r="K84" s="4">
        <f t="shared" si="22"/>
        <v>932.096</v>
      </c>
      <c r="L84">
        <f>K84+50</f>
        <v>982.096</v>
      </c>
      <c r="M84">
        <f>L84*M77</f>
        <v>1041.0217600000001</v>
      </c>
      <c r="S84"/>
      <c r="T84"/>
      <c r="U84"/>
      <c r="V84"/>
      <c r="W84"/>
    </row>
    <row r="85" spans="1:23" x14ac:dyDescent="0.2">
      <c r="C85" s="3" t="s">
        <v>11</v>
      </c>
      <c r="D85">
        <v>1.8</v>
      </c>
      <c r="E85">
        <f t="shared" si="19"/>
        <v>4.32</v>
      </c>
      <c r="F85">
        <f>(0.1*0.7*1.5*8)*3</f>
        <v>2.5199999999999996</v>
      </c>
      <c r="G85">
        <f t="shared" si="20"/>
        <v>6.84</v>
      </c>
      <c r="H85" s="4">
        <f>G85*(G76+H76)</f>
        <v>424.08</v>
      </c>
      <c r="I85">
        <v>100</v>
      </c>
      <c r="J85">
        <f t="shared" si="21"/>
        <v>524.07999999999993</v>
      </c>
      <c r="K85" s="4">
        <f t="shared" si="22"/>
        <v>524.07999999999993</v>
      </c>
      <c r="L85">
        <f t="shared" ref="L85:L88" si="23">K85</f>
        <v>524.07999999999993</v>
      </c>
      <c r="M85">
        <f>L85*M77</f>
        <v>555.52479999999991</v>
      </c>
      <c r="S85"/>
      <c r="T85"/>
      <c r="U85"/>
      <c r="V85"/>
      <c r="W85"/>
    </row>
    <row r="86" spans="1:23" x14ac:dyDescent="0.2">
      <c r="C86" s="3" t="s">
        <v>12</v>
      </c>
      <c r="D86">
        <v>1.8</v>
      </c>
      <c r="E86">
        <f t="shared" si="19"/>
        <v>4.32</v>
      </c>
      <c r="F86">
        <f>(0.1*0.8*1.5*8)*3</f>
        <v>2.8800000000000008</v>
      </c>
      <c r="G86">
        <f t="shared" si="20"/>
        <v>7.2000000000000011</v>
      </c>
      <c r="H86" s="4">
        <f>G86*(G76+H76)</f>
        <v>446.40000000000009</v>
      </c>
      <c r="I86">
        <v>100</v>
      </c>
      <c r="J86">
        <f t="shared" si="21"/>
        <v>546.40000000000009</v>
      </c>
      <c r="K86" s="4">
        <f t="shared" si="22"/>
        <v>546.40000000000009</v>
      </c>
      <c r="L86">
        <f t="shared" si="23"/>
        <v>546.40000000000009</v>
      </c>
      <c r="M86">
        <f>L86*M77</f>
        <v>579.18400000000008</v>
      </c>
      <c r="S86"/>
      <c r="T86"/>
      <c r="U86"/>
      <c r="V86"/>
      <c r="W86"/>
    </row>
    <row r="87" spans="1:23" x14ac:dyDescent="0.2">
      <c r="C87" s="3" t="s">
        <v>13</v>
      </c>
      <c r="D87">
        <v>2.5</v>
      </c>
      <c r="E87">
        <f>(0.2*1*D87*8)*2</f>
        <v>8</v>
      </c>
      <c r="F87">
        <f>(0.1*0.9*1.5*8)*3</f>
        <v>3.24</v>
      </c>
      <c r="G87">
        <f t="shared" si="20"/>
        <v>11.24</v>
      </c>
      <c r="H87" s="4">
        <f>G87*(G76+H76)</f>
        <v>696.88</v>
      </c>
      <c r="I87">
        <v>100</v>
      </c>
      <c r="J87">
        <f t="shared" si="21"/>
        <v>796.88</v>
      </c>
      <c r="K87" s="4">
        <f t="shared" si="22"/>
        <v>796.88</v>
      </c>
      <c r="L87">
        <f t="shared" si="23"/>
        <v>796.88</v>
      </c>
      <c r="M87">
        <f>L87*M77</f>
        <v>844.69280000000003</v>
      </c>
      <c r="S87"/>
      <c r="T87"/>
      <c r="U87"/>
      <c r="V87"/>
      <c r="W87"/>
    </row>
    <row r="88" spans="1:23" x14ac:dyDescent="0.2">
      <c r="C88" s="3" t="s">
        <v>14</v>
      </c>
      <c r="D88">
        <v>1.8</v>
      </c>
      <c r="E88">
        <f t="shared" si="19"/>
        <v>4.32</v>
      </c>
      <c r="F88">
        <f>(0.1*1*1.5*8)*3</f>
        <v>3.6000000000000005</v>
      </c>
      <c r="G88">
        <f t="shared" si="20"/>
        <v>7.9200000000000008</v>
      </c>
      <c r="H88" s="4">
        <f>G88*(G76+H76)</f>
        <v>491.04000000000008</v>
      </c>
      <c r="I88">
        <v>100</v>
      </c>
      <c r="J88">
        <f t="shared" si="21"/>
        <v>591.04000000000008</v>
      </c>
      <c r="K88" s="4">
        <f>J88+I100</f>
        <v>591.04000000000008</v>
      </c>
      <c r="L88">
        <f t="shared" si="23"/>
        <v>591.04000000000008</v>
      </c>
      <c r="M88">
        <f>L88*M77</f>
        <v>626.50240000000008</v>
      </c>
      <c r="S88"/>
      <c r="T88"/>
      <c r="U88"/>
      <c r="V88"/>
      <c r="W88"/>
    </row>
    <row r="89" spans="1:23" x14ac:dyDescent="0.2">
      <c r="C89" s="17"/>
      <c r="D89" s="4"/>
      <c r="E89" s="4"/>
      <c r="F89" s="4"/>
      <c r="G89" s="19">
        <v>0</v>
      </c>
      <c r="H89" s="19">
        <v>0</v>
      </c>
      <c r="I89" s="4"/>
      <c r="J89" s="4"/>
      <c r="K89" s="4"/>
      <c r="L89" s="4"/>
      <c r="M89" s="4"/>
      <c r="S89"/>
      <c r="T89"/>
      <c r="U89"/>
      <c r="V89"/>
      <c r="W89"/>
    </row>
    <row r="90" spans="1:23" x14ac:dyDescent="0.2">
      <c r="C90" s="3">
        <v>10</v>
      </c>
      <c r="D90">
        <v>1</v>
      </c>
      <c r="E90">
        <v>0.15</v>
      </c>
      <c r="F90">
        <f t="shared" ref="F90:F100" si="24">E90*1*D90*8</f>
        <v>1.2</v>
      </c>
      <c r="G90">
        <f>F90*G89+H89</f>
        <v>0</v>
      </c>
      <c r="H90">
        <v>0</v>
      </c>
      <c r="I90">
        <f>H90+G90</f>
        <v>0</v>
      </c>
      <c r="S90"/>
      <c r="T90"/>
      <c r="U90"/>
      <c r="V90"/>
      <c r="W90"/>
    </row>
    <row r="91" spans="1:23" x14ac:dyDescent="0.2">
      <c r="C91" s="3">
        <v>15</v>
      </c>
      <c r="D91">
        <v>1</v>
      </c>
      <c r="E91">
        <v>0.2</v>
      </c>
      <c r="F91">
        <f t="shared" si="24"/>
        <v>1.6</v>
      </c>
      <c r="G91">
        <f>F91*G89+H89</f>
        <v>0</v>
      </c>
      <c r="H91">
        <v>0</v>
      </c>
      <c r="I91">
        <f t="shared" ref="I91:I100" si="25">H91+G91</f>
        <v>0</v>
      </c>
      <c r="S91"/>
      <c r="T91"/>
      <c r="U91"/>
      <c r="V91"/>
      <c r="W91"/>
    </row>
    <row r="92" spans="1:23" x14ac:dyDescent="0.2">
      <c r="C92" s="3">
        <v>20</v>
      </c>
      <c r="D92">
        <v>1</v>
      </c>
      <c r="E92">
        <v>0.25</v>
      </c>
      <c r="F92">
        <f t="shared" si="24"/>
        <v>2</v>
      </c>
      <c r="G92">
        <f>F92*G89+H89</f>
        <v>0</v>
      </c>
      <c r="H92">
        <v>0</v>
      </c>
      <c r="I92">
        <f t="shared" si="25"/>
        <v>0</v>
      </c>
      <c r="S92"/>
      <c r="T92"/>
      <c r="U92"/>
      <c r="V92"/>
      <c r="W92"/>
    </row>
    <row r="93" spans="1:23" x14ac:dyDescent="0.2">
      <c r="C93" s="3">
        <v>30</v>
      </c>
      <c r="D93">
        <v>1</v>
      </c>
      <c r="E93">
        <v>0.35</v>
      </c>
      <c r="F93">
        <f t="shared" si="24"/>
        <v>2.8</v>
      </c>
      <c r="G93">
        <f>F93*G89+H89</f>
        <v>0</v>
      </c>
      <c r="H93">
        <v>0</v>
      </c>
      <c r="I93">
        <f t="shared" si="25"/>
        <v>0</v>
      </c>
      <c r="S93"/>
      <c r="T93"/>
      <c r="U93"/>
      <c r="V93"/>
      <c r="W93"/>
    </row>
    <row r="94" spans="1:23" x14ac:dyDescent="0.2">
      <c r="C94" s="3">
        <v>40</v>
      </c>
      <c r="D94">
        <v>1.25</v>
      </c>
      <c r="E94">
        <v>0.45</v>
      </c>
      <c r="F94">
        <f t="shared" si="24"/>
        <v>4.5</v>
      </c>
      <c r="G94">
        <f>F94*G89+H89</f>
        <v>0</v>
      </c>
      <c r="H94">
        <v>0</v>
      </c>
      <c r="I94">
        <f t="shared" si="25"/>
        <v>0</v>
      </c>
      <c r="S94"/>
      <c r="T94"/>
      <c r="U94"/>
      <c r="V94"/>
      <c r="W94"/>
    </row>
    <row r="95" spans="1:23" x14ac:dyDescent="0.2">
      <c r="C95" s="3">
        <v>50</v>
      </c>
      <c r="D95">
        <v>1.25</v>
      </c>
      <c r="E95">
        <v>0.55000000000000004</v>
      </c>
      <c r="F95">
        <f t="shared" si="24"/>
        <v>5.5</v>
      </c>
      <c r="G95">
        <f>F95*G89+H89</f>
        <v>0</v>
      </c>
      <c r="H95">
        <v>0</v>
      </c>
      <c r="I95">
        <f t="shared" si="25"/>
        <v>0</v>
      </c>
    </row>
    <row r="96" spans="1:23" x14ac:dyDescent="0.2">
      <c r="C96" s="3">
        <v>60</v>
      </c>
      <c r="D96">
        <v>1.25</v>
      </c>
      <c r="E96">
        <v>0.65</v>
      </c>
      <c r="F96">
        <f t="shared" si="24"/>
        <v>6.5</v>
      </c>
      <c r="G96">
        <f>F96*G89+H89</f>
        <v>0</v>
      </c>
      <c r="H96">
        <v>0</v>
      </c>
      <c r="I96">
        <f t="shared" si="25"/>
        <v>0</v>
      </c>
    </row>
    <row r="97" spans="3:9" x14ac:dyDescent="0.2">
      <c r="C97" s="3">
        <v>70</v>
      </c>
      <c r="D97">
        <v>1.25</v>
      </c>
      <c r="E97">
        <v>0.75</v>
      </c>
      <c r="F97">
        <f t="shared" si="24"/>
        <v>7.5</v>
      </c>
      <c r="G97">
        <f>F97*G89+H89</f>
        <v>0</v>
      </c>
      <c r="H97">
        <v>0</v>
      </c>
      <c r="I97">
        <f t="shared" si="25"/>
        <v>0</v>
      </c>
    </row>
    <row r="98" spans="3:9" x14ac:dyDescent="0.2">
      <c r="C98" s="3">
        <v>80</v>
      </c>
      <c r="D98">
        <v>1.25</v>
      </c>
      <c r="E98">
        <v>0.85</v>
      </c>
      <c r="F98">
        <f t="shared" si="24"/>
        <v>8.5</v>
      </c>
      <c r="G98">
        <f>F98*G89+H89</f>
        <v>0</v>
      </c>
      <c r="H98">
        <v>0</v>
      </c>
      <c r="I98">
        <f t="shared" si="25"/>
        <v>0</v>
      </c>
    </row>
    <row r="99" spans="3:9" x14ac:dyDescent="0.2">
      <c r="C99" s="3">
        <v>90</v>
      </c>
      <c r="D99">
        <v>1.25</v>
      </c>
      <c r="E99">
        <v>0.95</v>
      </c>
      <c r="F99">
        <f t="shared" si="24"/>
        <v>9.5</v>
      </c>
      <c r="G99">
        <f>F99*G89+H89</f>
        <v>0</v>
      </c>
      <c r="H99">
        <v>0</v>
      </c>
      <c r="I99">
        <f t="shared" si="25"/>
        <v>0</v>
      </c>
    </row>
    <row r="100" spans="3:9" x14ac:dyDescent="0.2">
      <c r="C100" s="3">
        <v>100</v>
      </c>
      <c r="D100">
        <v>1.25</v>
      </c>
      <c r="E100">
        <v>1.05</v>
      </c>
      <c r="F100">
        <f t="shared" si="24"/>
        <v>10.5</v>
      </c>
      <c r="G100">
        <f>F100*G89+H89</f>
        <v>0</v>
      </c>
      <c r="H100">
        <v>0</v>
      </c>
      <c r="I100">
        <f t="shared" si="25"/>
        <v>0</v>
      </c>
    </row>
  </sheetData>
  <mergeCells count="23">
    <mergeCell ref="C72:N73"/>
    <mergeCell ref="G74:G75"/>
    <mergeCell ref="H74:H75"/>
    <mergeCell ref="G76:G77"/>
    <mergeCell ref="H76:H77"/>
    <mergeCell ref="S49:W49"/>
    <mergeCell ref="S50:W50"/>
    <mergeCell ref="S51:W52"/>
    <mergeCell ref="S31:W32"/>
    <mergeCell ref="S53:W54"/>
    <mergeCell ref="A1:X4"/>
    <mergeCell ref="L42:L43"/>
    <mergeCell ref="A40:L41"/>
    <mergeCell ref="D42:J43"/>
    <mergeCell ref="S45:W46"/>
    <mergeCell ref="D5:E6"/>
    <mergeCell ref="F5:G6"/>
    <mergeCell ref="D7:E8"/>
    <mergeCell ref="F7:G8"/>
    <mergeCell ref="N5:N6"/>
    <mergeCell ref="N9:P9"/>
    <mergeCell ref="S9:W11"/>
    <mergeCell ref="S13:W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7"/>
  <sheetViews>
    <sheetView topLeftCell="A21" workbookViewId="0">
      <pane xSplit="1" topLeftCell="B21" activePane="topRight" state="frozen"/>
      <selection activeCell="A6" sqref="A6"/>
      <selection pane="topRight" activeCell="A5" sqref="A5:M39"/>
    </sheetView>
  </sheetViews>
  <sheetFormatPr defaultRowHeight="15" x14ac:dyDescent="0.2"/>
  <cols>
    <col min="8" max="8" width="13.98828125" customWidth="1"/>
    <col min="10" max="10" width="11.56640625" customWidth="1"/>
    <col min="11" max="11" width="12.5078125" bestFit="1" customWidth="1"/>
    <col min="20" max="20" width="29.19140625" customWidth="1"/>
    <col min="21" max="21" width="10.625" bestFit="1" customWidth="1"/>
  </cols>
  <sheetData>
    <row r="1" spans="1:24" ht="15" customHeight="1" x14ac:dyDescent="0.2">
      <c r="A1" s="54" t="s">
        <v>94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5" customHeight="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ht="15" customHeight="1" x14ac:dyDescent="0.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15.75" customHeight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1:24" ht="16.5" customHeight="1" thickTop="1" thickBot="1" x14ac:dyDescent="0.25">
      <c r="A5" s="26"/>
      <c r="B5" s="27"/>
      <c r="C5" s="27"/>
      <c r="D5" s="48" t="s">
        <v>0</v>
      </c>
      <c r="E5" s="48"/>
      <c r="F5" s="48" t="s">
        <v>1</v>
      </c>
      <c r="G5" s="48"/>
      <c r="H5" s="27"/>
      <c r="I5" s="27"/>
      <c r="J5" s="27"/>
      <c r="M5" s="6"/>
      <c r="N5" s="49" t="s">
        <v>75</v>
      </c>
      <c r="O5" s="13" t="s">
        <v>73</v>
      </c>
      <c r="P5" s="13">
        <v>35</v>
      </c>
      <c r="S5" s="5"/>
      <c r="T5" s="6"/>
      <c r="U5" s="5"/>
      <c r="V5" s="5"/>
      <c r="W5" s="5"/>
    </row>
    <row r="6" spans="1:24" ht="16.5" customHeight="1" thickTop="1" thickBot="1" x14ac:dyDescent="0.25">
      <c r="A6" s="26"/>
      <c r="B6" s="27"/>
      <c r="C6" s="27"/>
      <c r="D6" s="48"/>
      <c r="E6" s="48"/>
      <c r="F6" s="48"/>
      <c r="G6" s="48"/>
      <c r="H6" s="27"/>
      <c r="I6" s="27"/>
      <c r="J6" s="27"/>
      <c r="M6" s="6"/>
      <c r="N6" s="49"/>
      <c r="O6" s="13" t="s">
        <v>74</v>
      </c>
      <c r="P6" s="13">
        <v>28</v>
      </c>
      <c r="S6" s="5"/>
      <c r="T6" s="6"/>
      <c r="U6" s="5"/>
      <c r="V6" s="5"/>
      <c r="W6" s="5"/>
    </row>
    <row r="7" spans="1:24" ht="16.5" customHeight="1" thickTop="1" thickBot="1" x14ac:dyDescent="0.25">
      <c r="A7" s="26"/>
      <c r="B7" s="27"/>
      <c r="C7" s="27"/>
      <c r="D7" s="52">
        <v>43</v>
      </c>
      <c r="E7" s="52"/>
      <c r="F7" s="55"/>
      <c r="G7" s="55"/>
      <c r="H7" s="27"/>
      <c r="I7" s="27"/>
      <c r="J7" s="27"/>
      <c r="N7" s="13" t="s">
        <v>76</v>
      </c>
      <c r="O7" s="13"/>
      <c r="P7" s="13">
        <v>48</v>
      </c>
      <c r="S7" s="5"/>
      <c r="T7" s="6"/>
      <c r="U7" s="5"/>
      <c r="V7" s="5"/>
      <c r="W7" s="5"/>
    </row>
    <row r="8" spans="1:24" ht="16.5" customHeight="1" thickTop="1" thickBot="1" x14ac:dyDescent="0.25">
      <c r="A8" s="14" t="s">
        <v>16</v>
      </c>
      <c r="B8" s="13" t="s">
        <v>15</v>
      </c>
      <c r="C8" s="13" t="s">
        <v>18</v>
      </c>
      <c r="D8" s="52"/>
      <c r="E8" s="52"/>
      <c r="F8" s="55"/>
      <c r="G8" s="55"/>
      <c r="H8" s="13" t="s">
        <v>2</v>
      </c>
      <c r="I8" s="13" t="s">
        <v>17</v>
      </c>
      <c r="J8" s="13" t="s">
        <v>19</v>
      </c>
      <c r="K8" t="s">
        <v>20</v>
      </c>
      <c r="L8" t="s">
        <v>52</v>
      </c>
      <c r="M8" s="1">
        <v>1.1000000000000001</v>
      </c>
      <c r="N8" s="13" t="s">
        <v>77</v>
      </c>
      <c r="O8" s="13"/>
      <c r="P8" s="13">
        <v>40</v>
      </c>
      <c r="S8" s="5"/>
      <c r="T8" s="6"/>
      <c r="U8" s="5"/>
      <c r="V8" s="5"/>
      <c r="W8" s="5"/>
    </row>
    <row r="9" spans="1:24" ht="16.5" customHeight="1" thickTop="1" thickBot="1" x14ac:dyDescent="0.25">
      <c r="A9" s="14" t="s">
        <v>3</v>
      </c>
      <c r="B9" s="13">
        <v>1.5</v>
      </c>
      <c r="C9" s="13">
        <v>0.16800000000000001</v>
      </c>
      <c r="D9" s="13">
        <f>C9*1*B9*8</f>
        <v>2.016</v>
      </c>
      <c r="E9" s="13">
        <f>D9*D7</f>
        <v>86.688000000000002</v>
      </c>
      <c r="F9" s="13">
        <f>D9</f>
        <v>2.016</v>
      </c>
      <c r="G9" s="13"/>
      <c r="H9" s="13">
        <v>8</v>
      </c>
      <c r="I9" s="13">
        <f>E9+F9+H9</f>
        <v>96.704000000000008</v>
      </c>
      <c r="J9" s="13">
        <f t="shared" ref="J9:J15" si="0">SUM(I9/1)</f>
        <v>96.704000000000008</v>
      </c>
      <c r="K9">
        <f>+J9+J26</f>
        <v>126.34400000000001</v>
      </c>
      <c r="L9">
        <f>+K9+15+8</f>
        <v>149.34399999999999</v>
      </c>
      <c r="M9">
        <f>+L9*M8</f>
        <v>164.2784</v>
      </c>
      <c r="N9" s="50" t="s">
        <v>78</v>
      </c>
      <c r="O9" s="50"/>
      <c r="P9" s="50"/>
      <c r="S9" s="35" t="s">
        <v>46</v>
      </c>
      <c r="T9" s="35"/>
      <c r="U9" s="35"/>
      <c r="V9" s="35"/>
      <c r="W9" s="35"/>
    </row>
    <row r="10" spans="1:24" ht="16.5" customHeight="1" thickTop="1" thickBot="1" x14ac:dyDescent="0.25">
      <c r="A10" s="14" t="s">
        <v>62</v>
      </c>
      <c r="B10" s="13">
        <v>1.5</v>
      </c>
      <c r="C10" s="13">
        <v>0.21</v>
      </c>
      <c r="D10" s="13">
        <f t="shared" ref="D10:D15" si="1">C10*1*B10*8</f>
        <v>2.52</v>
      </c>
      <c r="E10" s="13">
        <f>D10*D7</f>
        <v>108.36</v>
      </c>
      <c r="F10" s="13">
        <f t="shared" ref="F10:F24" si="2">D10</f>
        <v>2.52</v>
      </c>
      <c r="G10" s="13"/>
      <c r="H10" s="13">
        <v>10</v>
      </c>
      <c r="I10" s="13">
        <f t="shared" ref="I10:I37" si="3">E10+F10+H10</f>
        <v>120.88</v>
      </c>
      <c r="J10" s="13">
        <f t="shared" si="0"/>
        <v>120.88</v>
      </c>
      <c r="K10">
        <f t="shared" ref="K10:K13" si="4">+J10+J27</f>
        <v>168.12</v>
      </c>
      <c r="L10">
        <f t="shared" ref="L10:L24" si="5">+K10+15+8</f>
        <v>191.12</v>
      </c>
      <c r="M10">
        <f t="shared" ref="M10:M13" si="6">+L10*M9</f>
        <v>31396.887808000003</v>
      </c>
      <c r="N10" s="24"/>
      <c r="O10" s="24"/>
      <c r="P10" s="24"/>
      <c r="S10" s="35"/>
      <c r="T10" s="35"/>
      <c r="U10" s="35"/>
      <c r="V10" s="35"/>
      <c r="W10" s="35"/>
    </row>
    <row r="11" spans="1:24" ht="16.5" customHeight="1" thickTop="1" thickBot="1" x14ac:dyDescent="0.25">
      <c r="A11" s="14" t="s">
        <v>111</v>
      </c>
      <c r="B11" s="13">
        <v>1.5</v>
      </c>
      <c r="C11" s="13">
        <v>0.26</v>
      </c>
      <c r="D11" s="13">
        <f t="shared" si="1"/>
        <v>3.12</v>
      </c>
      <c r="E11" s="13">
        <f>D11*D7</f>
        <v>134.16</v>
      </c>
      <c r="F11" s="13">
        <f t="shared" si="2"/>
        <v>3.12</v>
      </c>
      <c r="G11" s="13"/>
      <c r="H11" s="13">
        <v>12</v>
      </c>
      <c r="I11" s="13">
        <f t="shared" si="3"/>
        <v>149.28</v>
      </c>
      <c r="J11" s="13">
        <f t="shared" si="0"/>
        <v>149.28</v>
      </c>
      <c r="K11">
        <f t="shared" si="4"/>
        <v>214.12</v>
      </c>
      <c r="L11">
        <f t="shared" si="5"/>
        <v>237.12</v>
      </c>
      <c r="M11">
        <f t="shared" si="6"/>
        <v>7444830.0370329609</v>
      </c>
      <c r="N11" s="24"/>
      <c r="O11" s="24"/>
      <c r="P11" s="24"/>
      <c r="S11" s="35"/>
      <c r="T11" s="35"/>
      <c r="U11" s="35"/>
      <c r="V11" s="35"/>
      <c r="W11" s="35"/>
    </row>
    <row r="12" spans="1:24" ht="16.5" customHeight="1" thickTop="1" thickBot="1" x14ac:dyDescent="0.25">
      <c r="A12" s="14" t="s">
        <v>63</v>
      </c>
      <c r="B12" s="13">
        <v>1.5</v>
      </c>
      <c r="C12" s="13">
        <v>0.31</v>
      </c>
      <c r="D12" s="13">
        <f t="shared" si="1"/>
        <v>3.7199999999999998</v>
      </c>
      <c r="E12" s="13">
        <f>D12*D7</f>
        <v>159.95999999999998</v>
      </c>
      <c r="F12" s="13">
        <f t="shared" si="2"/>
        <v>3.7199999999999998</v>
      </c>
      <c r="G12" s="13"/>
      <c r="H12" s="13">
        <v>14</v>
      </c>
      <c r="I12" s="13">
        <f t="shared" si="3"/>
        <v>177.67999999999998</v>
      </c>
      <c r="J12" s="13">
        <f t="shared" si="0"/>
        <v>177.67999999999998</v>
      </c>
      <c r="K12">
        <f t="shared" si="4"/>
        <v>260.12</v>
      </c>
      <c r="L12">
        <f t="shared" si="5"/>
        <v>283.12</v>
      </c>
      <c r="M12">
        <f t="shared" si="6"/>
        <v>2107780280.0847719</v>
      </c>
      <c r="N12" s="24"/>
      <c r="O12" s="24"/>
      <c r="P12" s="24"/>
      <c r="S12" s="9" t="s">
        <v>50</v>
      </c>
      <c r="T12" s="10" t="s">
        <v>21</v>
      </c>
      <c r="U12" s="10" t="s">
        <v>22</v>
      </c>
      <c r="V12" s="10" t="s">
        <v>23</v>
      </c>
      <c r="W12" s="10" t="s">
        <v>24</v>
      </c>
    </row>
    <row r="13" spans="1:24" ht="16.5" customHeight="1" thickTop="1" thickBot="1" x14ac:dyDescent="0.25">
      <c r="A13" s="14" t="s">
        <v>64</v>
      </c>
      <c r="B13" s="13">
        <v>1.5</v>
      </c>
      <c r="C13" s="13">
        <v>0.41</v>
      </c>
      <c r="D13" s="13">
        <f t="shared" si="1"/>
        <v>4.92</v>
      </c>
      <c r="E13" s="13">
        <f>D13*D7</f>
        <v>211.56</v>
      </c>
      <c r="F13" s="13">
        <f t="shared" si="2"/>
        <v>4.92</v>
      </c>
      <c r="G13" s="13"/>
      <c r="H13" s="13">
        <v>16</v>
      </c>
      <c r="I13" s="13">
        <f t="shared" si="3"/>
        <v>232.48</v>
      </c>
      <c r="J13" s="13">
        <f t="shared" si="0"/>
        <v>232.48</v>
      </c>
      <c r="K13">
        <f t="shared" si="4"/>
        <v>350.12</v>
      </c>
      <c r="L13">
        <f t="shared" si="5"/>
        <v>373.12</v>
      </c>
      <c r="M13">
        <f t="shared" si="6"/>
        <v>786454978105.2301</v>
      </c>
      <c r="N13" s="24"/>
      <c r="O13" s="24"/>
      <c r="P13" s="24"/>
      <c r="S13" s="36" t="s">
        <v>49</v>
      </c>
      <c r="T13" s="36"/>
      <c r="U13" s="36"/>
      <c r="V13" s="36"/>
      <c r="W13" s="36"/>
    </row>
    <row r="14" spans="1:24" ht="16.5" customHeight="1" thickTop="1" thickBot="1" x14ac:dyDescent="0.25">
      <c r="A14" s="21" t="s">
        <v>4</v>
      </c>
      <c r="B14" s="22">
        <v>1.5</v>
      </c>
      <c r="C14" s="22">
        <v>0.22</v>
      </c>
      <c r="D14" s="13">
        <f t="shared" si="1"/>
        <v>2.64</v>
      </c>
      <c r="E14" s="22">
        <f>D14*D7</f>
        <v>113.52000000000001</v>
      </c>
      <c r="F14" s="13">
        <f t="shared" si="2"/>
        <v>2.64</v>
      </c>
      <c r="G14" s="22"/>
      <c r="H14" s="22">
        <v>18</v>
      </c>
      <c r="I14" s="22">
        <f t="shared" si="3"/>
        <v>134.16000000000003</v>
      </c>
      <c r="J14" s="13">
        <f t="shared" si="0"/>
        <v>134.16000000000003</v>
      </c>
      <c r="K14" s="20">
        <f>+J14+J27</f>
        <v>181.40000000000003</v>
      </c>
      <c r="L14">
        <f t="shared" si="5"/>
        <v>204.40000000000003</v>
      </c>
      <c r="M14" s="20">
        <f>+L14*M8</f>
        <v>224.84000000000006</v>
      </c>
      <c r="N14" s="13">
        <v>211</v>
      </c>
      <c r="O14" s="13"/>
      <c r="P14" s="13">
        <v>130</v>
      </c>
      <c r="S14" s="36"/>
      <c r="T14" s="36"/>
      <c r="U14" s="36"/>
      <c r="V14" s="36"/>
      <c r="W14" s="36"/>
    </row>
    <row r="15" spans="1:24" ht="16.5" customHeight="1" thickTop="1" thickBot="1" x14ac:dyDescent="0.25">
      <c r="A15" s="14" t="s">
        <v>5</v>
      </c>
      <c r="B15" s="13">
        <v>1.5</v>
      </c>
      <c r="C15" s="13">
        <v>0.37</v>
      </c>
      <c r="D15" s="13">
        <f t="shared" si="1"/>
        <v>4.4399999999999995</v>
      </c>
      <c r="E15" s="13">
        <f>D15*D7</f>
        <v>190.92</v>
      </c>
      <c r="F15" s="13">
        <f t="shared" si="2"/>
        <v>4.4399999999999995</v>
      </c>
      <c r="G15" s="13"/>
      <c r="H15" s="13">
        <v>20</v>
      </c>
      <c r="I15" s="13">
        <f t="shared" si="3"/>
        <v>215.35999999999999</v>
      </c>
      <c r="J15" s="13">
        <f t="shared" si="0"/>
        <v>215.35999999999999</v>
      </c>
      <c r="K15">
        <f t="shared" ref="K15:K24" si="7">+J15+J28</f>
        <v>280.2</v>
      </c>
      <c r="L15">
        <f t="shared" si="5"/>
        <v>303.2</v>
      </c>
      <c r="M15">
        <f>+L15*M8</f>
        <v>333.52000000000004</v>
      </c>
      <c r="N15" s="13">
        <v>304</v>
      </c>
      <c r="O15" s="13"/>
      <c r="P15" s="13">
        <v>170</v>
      </c>
      <c r="S15" s="7">
        <v>1</v>
      </c>
      <c r="T15" s="11" t="s">
        <v>28</v>
      </c>
      <c r="U15" s="8" t="s">
        <v>26</v>
      </c>
      <c r="V15" s="8" t="s">
        <v>27</v>
      </c>
      <c r="W15" s="8">
        <f>J9*1.03</f>
        <v>99.605120000000014</v>
      </c>
    </row>
    <row r="16" spans="1:24" ht="16.5" thickTop="1" thickBot="1" x14ac:dyDescent="0.25">
      <c r="A16" s="14" t="s">
        <v>6</v>
      </c>
      <c r="B16" s="13">
        <v>1.5</v>
      </c>
      <c r="C16" s="13">
        <v>0.42</v>
      </c>
      <c r="D16" s="13">
        <f>C16*1*B16*8</f>
        <v>5.04</v>
      </c>
      <c r="E16" s="13">
        <f>D16*D7</f>
        <v>216.72</v>
      </c>
      <c r="F16" s="13">
        <f t="shared" si="2"/>
        <v>5.04</v>
      </c>
      <c r="G16" s="13"/>
      <c r="H16" s="13">
        <v>22</v>
      </c>
      <c r="I16" s="13">
        <f t="shared" si="3"/>
        <v>243.76</v>
      </c>
      <c r="J16" s="13">
        <f>SUM(I16/1)</f>
        <v>243.76</v>
      </c>
      <c r="K16">
        <f t="shared" si="7"/>
        <v>326.2</v>
      </c>
      <c r="L16">
        <f t="shared" si="5"/>
        <v>349.2</v>
      </c>
      <c r="M16">
        <f>+L16*M8</f>
        <v>384.12</v>
      </c>
      <c r="N16" s="13">
        <v>316</v>
      </c>
      <c r="O16" s="13"/>
      <c r="P16" s="13"/>
      <c r="S16" s="7">
        <v>2</v>
      </c>
      <c r="T16" s="11" t="s">
        <v>112</v>
      </c>
      <c r="U16" s="8" t="s">
        <v>26</v>
      </c>
      <c r="V16" s="8" t="s">
        <v>27</v>
      </c>
      <c r="W16" s="8">
        <f t="shared" ref="W16:W30" si="8">J10*1.05</f>
        <v>126.92400000000001</v>
      </c>
    </row>
    <row r="17" spans="1:23" ht="16.5" customHeight="1" thickTop="1" thickBot="1" x14ac:dyDescent="0.25">
      <c r="A17" s="14" t="s">
        <v>7</v>
      </c>
      <c r="B17" s="13">
        <v>1.5</v>
      </c>
      <c r="C17" s="13">
        <v>0.52</v>
      </c>
      <c r="D17" s="13">
        <f>C17*1*B17*8</f>
        <v>6.24</v>
      </c>
      <c r="E17" s="13">
        <f>D17*D7</f>
        <v>268.32</v>
      </c>
      <c r="F17" s="13">
        <f t="shared" si="2"/>
        <v>6.24</v>
      </c>
      <c r="G17" s="13"/>
      <c r="H17" s="13">
        <v>24</v>
      </c>
      <c r="I17" s="13">
        <f t="shared" si="3"/>
        <v>298.56</v>
      </c>
      <c r="J17" s="13">
        <f t="shared" ref="J17:J24" si="9">SUM(I17/1)</f>
        <v>298.56</v>
      </c>
      <c r="K17">
        <f t="shared" si="7"/>
        <v>416.2</v>
      </c>
      <c r="L17">
        <f t="shared" si="5"/>
        <v>439.2</v>
      </c>
      <c r="M17">
        <f>+L17*M8</f>
        <v>483.12</v>
      </c>
      <c r="S17" s="7">
        <v>3</v>
      </c>
      <c r="T17" s="11" t="s">
        <v>113</v>
      </c>
      <c r="U17" s="8" t="s">
        <v>26</v>
      </c>
      <c r="V17" s="8" t="s">
        <v>27</v>
      </c>
      <c r="W17" s="8">
        <f t="shared" si="8"/>
        <v>156.744</v>
      </c>
    </row>
    <row r="18" spans="1:23" ht="16.5" customHeight="1" thickTop="1" thickBot="1" x14ac:dyDescent="0.25">
      <c r="A18" s="14" t="s">
        <v>8</v>
      </c>
      <c r="B18" s="13">
        <v>2</v>
      </c>
      <c r="C18" s="13">
        <v>0.62</v>
      </c>
      <c r="D18" s="13">
        <f t="shared" ref="D18:D24" si="10">C18*1*B18*8</f>
        <v>9.92</v>
      </c>
      <c r="E18" s="13">
        <f>D18*D7</f>
        <v>426.56</v>
      </c>
      <c r="F18" s="13">
        <f t="shared" si="2"/>
        <v>9.92</v>
      </c>
      <c r="G18" s="13"/>
      <c r="H18" s="13">
        <v>26</v>
      </c>
      <c r="I18" s="13">
        <f t="shared" si="3"/>
        <v>462.48</v>
      </c>
      <c r="J18" s="13">
        <f t="shared" si="9"/>
        <v>462.48</v>
      </c>
      <c r="K18">
        <f t="shared" si="7"/>
        <v>652.28</v>
      </c>
      <c r="L18">
        <f t="shared" si="5"/>
        <v>675.28</v>
      </c>
      <c r="M18">
        <f>+L18*M8</f>
        <v>742.80799999999999</v>
      </c>
      <c r="S18" s="7">
        <v>4</v>
      </c>
      <c r="T18" s="11" t="s">
        <v>114</v>
      </c>
      <c r="U18" s="8" t="s">
        <v>26</v>
      </c>
      <c r="V18" s="8" t="s">
        <v>27</v>
      </c>
      <c r="W18" s="8">
        <f t="shared" si="8"/>
        <v>186.56399999999999</v>
      </c>
    </row>
    <row r="19" spans="1:23" ht="16.5" thickTop="1" thickBot="1" x14ac:dyDescent="0.25">
      <c r="A19" s="14" t="s">
        <v>9</v>
      </c>
      <c r="B19" s="13">
        <v>2</v>
      </c>
      <c r="C19" s="13">
        <v>0.72</v>
      </c>
      <c r="D19" s="13">
        <f t="shared" si="10"/>
        <v>11.52</v>
      </c>
      <c r="E19" s="13">
        <f>D19*D7</f>
        <v>495.35999999999996</v>
      </c>
      <c r="F19" s="13">
        <f t="shared" si="2"/>
        <v>11.52</v>
      </c>
      <c r="G19" s="13"/>
      <c r="H19" s="13">
        <v>30</v>
      </c>
      <c r="I19" s="13">
        <f t="shared" si="3"/>
        <v>536.87999999999988</v>
      </c>
      <c r="J19" s="13">
        <f t="shared" si="9"/>
        <v>536.87999999999988</v>
      </c>
      <c r="K19">
        <f t="shared" si="7"/>
        <v>770.67999999999984</v>
      </c>
      <c r="L19">
        <f t="shared" si="5"/>
        <v>793.67999999999984</v>
      </c>
      <c r="M19">
        <f>+L19*M8</f>
        <v>873.04799999999989</v>
      </c>
      <c r="S19" s="7">
        <v>5</v>
      </c>
      <c r="T19" s="11" t="s">
        <v>115</v>
      </c>
      <c r="U19" s="8" t="s">
        <v>26</v>
      </c>
      <c r="V19" s="8" t="s">
        <v>27</v>
      </c>
      <c r="W19" s="8">
        <f t="shared" si="8"/>
        <v>244.10400000000001</v>
      </c>
    </row>
    <row r="20" spans="1:23" ht="16.5" thickTop="1" thickBot="1" x14ac:dyDescent="0.25">
      <c r="A20" s="14" t="s">
        <v>10</v>
      </c>
      <c r="B20" s="13">
        <v>2</v>
      </c>
      <c r="C20" s="13">
        <v>0.82</v>
      </c>
      <c r="D20" s="13">
        <f t="shared" si="10"/>
        <v>13.12</v>
      </c>
      <c r="E20" s="13">
        <f>D20*D7</f>
        <v>564.16</v>
      </c>
      <c r="F20" s="13">
        <f t="shared" si="2"/>
        <v>13.12</v>
      </c>
      <c r="G20" s="13"/>
      <c r="H20" s="13">
        <v>32</v>
      </c>
      <c r="I20" s="13">
        <f t="shared" si="3"/>
        <v>609.28</v>
      </c>
      <c r="J20" s="13">
        <f t="shared" si="9"/>
        <v>609.28</v>
      </c>
      <c r="K20">
        <f t="shared" si="7"/>
        <v>887.07999999999993</v>
      </c>
      <c r="L20">
        <f t="shared" si="5"/>
        <v>910.07999999999993</v>
      </c>
      <c r="M20">
        <f>+L20*M8</f>
        <v>1001.088</v>
      </c>
      <c r="S20" s="7">
        <v>6</v>
      </c>
      <c r="T20" s="11" t="s">
        <v>25</v>
      </c>
      <c r="U20" s="8" t="s">
        <v>26</v>
      </c>
      <c r="V20" s="8" t="s">
        <v>27</v>
      </c>
      <c r="W20" s="8">
        <f t="shared" si="8"/>
        <v>140.86800000000002</v>
      </c>
    </row>
    <row r="21" spans="1:23" ht="16.5" thickTop="1" thickBot="1" x14ac:dyDescent="0.25">
      <c r="A21" s="14" t="s">
        <v>11</v>
      </c>
      <c r="B21" s="13">
        <v>2</v>
      </c>
      <c r="C21" s="13">
        <v>0.92</v>
      </c>
      <c r="D21" s="13">
        <f t="shared" si="10"/>
        <v>14.72</v>
      </c>
      <c r="E21" s="13">
        <f>D21*D7</f>
        <v>632.96</v>
      </c>
      <c r="F21" s="13">
        <f t="shared" si="2"/>
        <v>14.72</v>
      </c>
      <c r="G21" s="13"/>
      <c r="H21" s="13">
        <v>34</v>
      </c>
      <c r="I21" s="13">
        <f t="shared" si="3"/>
        <v>681.68000000000006</v>
      </c>
      <c r="J21" s="13">
        <f t="shared" si="9"/>
        <v>681.68000000000006</v>
      </c>
      <c r="K21">
        <f t="shared" si="7"/>
        <v>1008.48</v>
      </c>
      <c r="L21">
        <f t="shared" si="5"/>
        <v>1031.48</v>
      </c>
      <c r="M21">
        <f>+L21*M8</f>
        <v>1134.6280000000002</v>
      </c>
      <c r="S21" s="7">
        <v>7</v>
      </c>
      <c r="T21" s="11" t="s">
        <v>29</v>
      </c>
      <c r="U21" s="8" t="s">
        <v>26</v>
      </c>
      <c r="V21" s="8" t="s">
        <v>27</v>
      </c>
      <c r="W21" s="8">
        <f t="shared" si="8"/>
        <v>226.12799999999999</v>
      </c>
    </row>
    <row r="22" spans="1:23" ht="16.5" thickTop="1" thickBot="1" x14ac:dyDescent="0.25">
      <c r="A22" s="14" t="s">
        <v>12</v>
      </c>
      <c r="B22" s="13">
        <v>2</v>
      </c>
      <c r="C22" s="13">
        <v>1.02</v>
      </c>
      <c r="D22" s="13">
        <f t="shared" si="10"/>
        <v>16.32</v>
      </c>
      <c r="E22" s="13">
        <f>D22*D7</f>
        <v>701.76</v>
      </c>
      <c r="F22" s="13">
        <f t="shared" si="2"/>
        <v>16.32</v>
      </c>
      <c r="G22" s="13"/>
      <c r="H22" s="13">
        <v>50</v>
      </c>
      <c r="I22" s="13">
        <f t="shared" si="3"/>
        <v>768.08</v>
      </c>
      <c r="J22" s="13">
        <f t="shared" si="9"/>
        <v>768.08</v>
      </c>
      <c r="K22">
        <f t="shared" si="7"/>
        <v>1138.8800000000001</v>
      </c>
      <c r="L22">
        <f t="shared" si="5"/>
        <v>1161.8800000000001</v>
      </c>
      <c r="M22">
        <f>+L22*M8</f>
        <v>1278.0680000000002</v>
      </c>
      <c r="S22" s="7">
        <v>8</v>
      </c>
      <c r="T22" s="11" t="s">
        <v>30</v>
      </c>
      <c r="U22" s="8" t="s">
        <v>26</v>
      </c>
      <c r="V22" s="8" t="s">
        <v>27</v>
      </c>
      <c r="W22" s="8">
        <f t="shared" si="8"/>
        <v>255.94800000000001</v>
      </c>
    </row>
    <row r="23" spans="1:23" ht="16.5" thickTop="1" thickBot="1" x14ac:dyDescent="0.25">
      <c r="A23" s="14" t="s">
        <v>13</v>
      </c>
      <c r="B23" s="13">
        <v>2</v>
      </c>
      <c r="C23" s="13">
        <v>1.1200000000000001</v>
      </c>
      <c r="D23" s="13">
        <f t="shared" si="10"/>
        <v>17.920000000000002</v>
      </c>
      <c r="E23" s="13">
        <f>D23*D7</f>
        <v>770.56000000000006</v>
      </c>
      <c r="F23" s="13">
        <f t="shared" si="2"/>
        <v>17.920000000000002</v>
      </c>
      <c r="G23" s="13"/>
      <c r="H23" s="13">
        <v>50</v>
      </c>
      <c r="I23" s="13">
        <f t="shared" si="3"/>
        <v>838.48</v>
      </c>
      <c r="J23" s="13">
        <f t="shared" si="9"/>
        <v>838.48</v>
      </c>
      <c r="K23">
        <f t="shared" si="7"/>
        <v>1253.28</v>
      </c>
      <c r="L23">
        <f t="shared" si="5"/>
        <v>1276.28</v>
      </c>
      <c r="M23">
        <f>+L23*M8</f>
        <v>1403.9080000000001</v>
      </c>
      <c r="S23" s="7">
        <v>9</v>
      </c>
      <c r="T23" s="11" t="s">
        <v>31</v>
      </c>
      <c r="U23" s="8" t="s">
        <v>26</v>
      </c>
      <c r="V23" s="8" t="s">
        <v>27</v>
      </c>
      <c r="W23" s="8">
        <f t="shared" si="8"/>
        <v>313.488</v>
      </c>
    </row>
    <row r="24" spans="1:23" ht="16.5" thickTop="1" thickBot="1" x14ac:dyDescent="0.25">
      <c r="A24" s="14" t="s">
        <v>14</v>
      </c>
      <c r="B24" s="13">
        <v>2</v>
      </c>
      <c r="C24" s="13">
        <v>1.25</v>
      </c>
      <c r="D24" s="13">
        <f t="shared" si="10"/>
        <v>20</v>
      </c>
      <c r="E24" s="13">
        <f>D24*D7</f>
        <v>860</v>
      </c>
      <c r="F24" s="13">
        <f t="shared" si="2"/>
        <v>20</v>
      </c>
      <c r="G24" s="13"/>
      <c r="H24" s="13">
        <v>90</v>
      </c>
      <c r="I24" s="13">
        <f t="shared" si="3"/>
        <v>970</v>
      </c>
      <c r="J24" s="13">
        <f t="shared" si="9"/>
        <v>970</v>
      </c>
      <c r="K24">
        <f t="shared" si="7"/>
        <v>1428.8</v>
      </c>
      <c r="L24">
        <f t="shared" si="5"/>
        <v>1451.8</v>
      </c>
      <c r="M24">
        <f>+L24*M8</f>
        <v>1596.98</v>
      </c>
      <c r="S24" s="7">
        <v>10</v>
      </c>
      <c r="T24" s="11" t="s">
        <v>32</v>
      </c>
      <c r="U24" s="8" t="s">
        <v>36</v>
      </c>
      <c r="V24" s="8" t="s">
        <v>27</v>
      </c>
      <c r="W24" s="8">
        <f t="shared" si="8"/>
        <v>485.60400000000004</v>
      </c>
    </row>
    <row r="25" spans="1:23" ht="16.5" thickTop="1" thickBot="1" x14ac:dyDescent="0.25">
      <c r="A25" s="26"/>
      <c r="B25" s="27"/>
      <c r="C25" s="27"/>
      <c r="D25" s="27"/>
      <c r="E25" s="15">
        <v>43</v>
      </c>
      <c r="F25" s="27"/>
      <c r="G25" s="27"/>
      <c r="H25" s="25"/>
      <c r="I25" s="27"/>
      <c r="J25" s="27"/>
      <c r="S25" s="7">
        <v>11</v>
      </c>
      <c r="T25" s="11" t="s">
        <v>33</v>
      </c>
      <c r="U25" s="8" t="s">
        <v>36</v>
      </c>
      <c r="V25" s="8" t="s">
        <v>27</v>
      </c>
      <c r="W25" s="8">
        <f t="shared" si="8"/>
        <v>563.72399999999993</v>
      </c>
    </row>
    <row r="26" spans="1:23" ht="16.5" thickTop="1" thickBot="1" x14ac:dyDescent="0.25">
      <c r="A26" s="14">
        <v>5</v>
      </c>
      <c r="B26" s="13">
        <v>1</v>
      </c>
      <c r="C26" s="13">
        <v>7.0000000000000007E-2</v>
      </c>
      <c r="D26" s="13">
        <f>C26*1*B26*8</f>
        <v>0.56000000000000005</v>
      </c>
      <c r="E26" s="13">
        <f>D26*E25</f>
        <v>24.080000000000002</v>
      </c>
      <c r="F26" s="13">
        <f t="shared" ref="F26:F39" si="11">D26</f>
        <v>0.56000000000000005</v>
      </c>
      <c r="G26" s="13"/>
      <c r="H26" s="13">
        <v>5</v>
      </c>
      <c r="I26" s="13">
        <f t="shared" si="3"/>
        <v>29.64</v>
      </c>
      <c r="J26" s="13">
        <f>SUM(I26/1)</f>
        <v>29.64</v>
      </c>
      <c r="S26" s="7">
        <v>12</v>
      </c>
      <c r="T26" s="11" t="s">
        <v>34</v>
      </c>
      <c r="U26" s="8" t="s">
        <v>36</v>
      </c>
      <c r="V26" s="8" t="s">
        <v>27</v>
      </c>
      <c r="W26" s="8">
        <f t="shared" si="8"/>
        <v>639.74400000000003</v>
      </c>
    </row>
    <row r="27" spans="1:23" ht="16.5" thickTop="1" thickBot="1" x14ac:dyDescent="0.25">
      <c r="A27" s="21">
        <v>10</v>
      </c>
      <c r="B27" s="22">
        <v>1</v>
      </c>
      <c r="C27" s="22">
        <v>0.12</v>
      </c>
      <c r="D27" s="22">
        <f t="shared" ref="D27:D39" si="12">C27*1*B27*8</f>
        <v>0.96</v>
      </c>
      <c r="E27" s="22">
        <f>D27*E25</f>
        <v>41.28</v>
      </c>
      <c r="F27" s="22">
        <f t="shared" si="11"/>
        <v>0.96</v>
      </c>
      <c r="G27" s="22"/>
      <c r="H27" s="22">
        <v>5</v>
      </c>
      <c r="I27" s="22">
        <f t="shared" si="3"/>
        <v>47.24</v>
      </c>
      <c r="J27" s="22">
        <f>SUM(I27/1)</f>
        <v>47.24</v>
      </c>
      <c r="S27" s="7">
        <v>13</v>
      </c>
      <c r="T27" s="11" t="s">
        <v>54</v>
      </c>
      <c r="U27" s="8" t="s">
        <v>36</v>
      </c>
      <c r="V27" s="8" t="s">
        <v>27</v>
      </c>
      <c r="W27" s="8">
        <f t="shared" si="8"/>
        <v>715.76400000000012</v>
      </c>
    </row>
    <row r="28" spans="1:23" ht="16.5" thickTop="1" thickBot="1" x14ac:dyDescent="0.25">
      <c r="A28" s="14">
        <v>15</v>
      </c>
      <c r="B28" s="13">
        <v>1</v>
      </c>
      <c r="C28" s="13">
        <v>0.17</v>
      </c>
      <c r="D28" s="13">
        <f t="shared" si="12"/>
        <v>1.36</v>
      </c>
      <c r="E28" s="13">
        <f>D28*E25</f>
        <v>58.480000000000004</v>
      </c>
      <c r="F28" s="13">
        <f t="shared" si="11"/>
        <v>1.36</v>
      </c>
      <c r="G28" s="13"/>
      <c r="H28" s="13">
        <v>5</v>
      </c>
      <c r="I28" s="13">
        <f t="shared" si="3"/>
        <v>64.84</v>
      </c>
      <c r="J28" s="13">
        <f t="shared" ref="J28:J39" si="13">SUM(I28/1)</f>
        <v>64.84</v>
      </c>
      <c r="S28" s="7">
        <v>14</v>
      </c>
      <c r="T28" s="11" t="s">
        <v>55</v>
      </c>
      <c r="U28" s="8" t="s">
        <v>36</v>
      </c>
      <c r="V28" s="8" t="s">
        <v>27</v>
      </c>
      <c r="W28" s="8">
        <f t="shared" si="8"/>
        <v>806.48400000000004</v>
      </c>
    </row>
    <row r="29" spans="1:23" ht="16.5" thickTop="1" thickBot="1" x14ac:dyDescent="0.25">
      <c r="A29" s="14">
        <v>20</v>
      </c>
      <c r="B29" s="13">
        <v>1</v>
      </c>
      <c r="C29" s="13">
        <v>0.22</v>
      </c>
      <c r="D29" s="13">
        <f t="shared" si="12"/>
        <v>1.76</v>
      </c>
      <c r="E29" s="13">
        <f>D29*E25</f>
        <v>75.680000000000007</v>
      </c>
      <c r="F29" s="13">
        <f t="shared" si="11"/>
        <v>1.76</v>
      </c>
      <c r="G29" s="13"/>
      <c r="H29" s="13">
        <v>5</v>
      </c>
      <c r="I29" s="13">
        <f t="shared" si="3"/>
        <v>82.440000000000012</v>
      </c>
      <c r="J29" s="13">
        <f t="shared" si="13"/>
        <v>82.440000000000012</v>
      </c>
      <c r="S29" s="7">
        <v>15</v>
      </c>
      <c r="T29" s="11" t="s">
        <v>56</v>
      </c>
      <c r="U29" s="8" t="s">
        <v>36</v>
      </c>
      <c r="V29" s="8" t="s">
        <v>27</v>
      </c>
      <c r="W29" s="8">
        <f t="shared" si="8"/>
        <v>880.40400000000011</v>
      </c>
    </row>
    <row r="30" spans="1:23" ht="16.5" thickTop="1" thickBot="1" x14ac:dyDescent="0.25">
      <c r="A30" s="14">
        <v>30</v>
      </c>
      <c r="B30" s="13">
        <v>1</v>
      </c>
      <c r="C30" s="13">
        <v>0.32</v>
      </c>
      <c r="D30" s="13">
        <f t="shared" si="12"/>
        <v>2.56</v>
      </c>
      <c r="E30" s="13">
        <f>D30*E25</f>
        <v>110.08</v>
      </c>
      <c r="F30" s="13">
        <f t="shared" si="11"/>
        <v>2.56</v>
      </c>
      <c r="G30" s="13"/>
      <c r="H30" s="13">
        <v>5</v>
      </c>
      <c r="I30" s="13">
        <f t="shared" si="3"/>
        <v>117.64</v>
      </c>
      <c r="J30" s="13">
        <f t="shared" si="13"/>
        <v>117.64</v>
      </c>
      <c r="S30" s="7">
        <v>16</v>
      </c>
      <c r="T30" s="11" t="s">
        <v>35</v>
      </c>
      <c r="U30" s="8" t="s">
        <v>36</v>
      </c>
      <c r="V30" s="8" t="s">
        <v>27</v>
      </c>
      <c r="W30" s="8">
        <f t="shared" si="8"/>
        <v>1018.5</v>
      </c>
    </row>
    <row r="31" spans="1:23" ht="16.5" customHeight="1" thickTop="1" thickBot="1" x14ac:dyDescent="0.25">
      <c r="A31" s="14">
        <v>40</v>
      </c>
      <c r="B31" s="13">
        <v>1.25</v>
      </c>
      <c r="C31" s="13">
        <v>0.42</v>
      </c>
      <c r="D31" s="13">
        <f t="shared" si="12"/>
        <v>4.2</v>
      </c>
      <c r="E31" s="13">
        <f>D31*E25</f>
        <v>180.6</v>
      </c>
      <c r="F31" s="13">
        <f t="shared" si="11"/>
        <v>4.2</v>
      </c>
      <c r="G31" s="13"/>
      <c r="H31" s="13">
        <v>5</v>
      </c>
      <c r="I31" s="13">
        <f t="shared" si="3"/>
        <v>189.79999999999998</v>
      </c>
      <c r="J31" s="13">
        <f t="shared" si="13"/>
        <v>189.79999999999998</v>
      </c>
      <c r="S31" s="37" t="s">
        <v>47</v>
      </c>
      <c r="T31" s="38"/>
      <c r="U31" s="38"/>
      <c r="V31" s="38"/>
      <c r="W31" s="39"/>
    </row>
    <row r="32" spans="1:23" ht="16.5" customHeight="1" thickTop="1" thickBot="1" x14ac:dyDescent="0.25">
      <c r="A32" s="14">
        <v>50</v>
      </c>
      <c r="B32" s="13">
        <v>1.25</v>
      </c>
      <c r="C32" s="13">
        <v>0.52</v>
      </c>
      <c r="D32" s="13">
        <f t="shared" si="12"/>
        <v>5.2</v>
      </c>
      <c r="E32" s="13">
        <f>D32*E25</f>
        <v>223.6</v>
      </c>
      <c r="F32" s="13">
        <f t="shared" si="11"/>
        <v>5.2</v>
      </c>
      <c r="G32" s="13"/>
      <c r="H32" s="13">
        <v>5</v>
      </c>
      <c r="I32" s="13">
        <f t="shared" si="3"/>
        <v>233.79999999999998</v>
      </c>
      <c r="J32" s="13">
        <f t="shared" si="13"/>
        <v>233.79999999999998</v>
      </c>
      <c r="S32" s="40"/>
      <c r="T32" s="41"/>
      <c r="U32" s="41"/>
      <c r="V32" s="41"/>
      <c r="W32" s="42"/>
    </row>
    <row r="33" spans="1:23" ht="16.5" thickTop="1" thickBot="1" x14ac:dyDescent="0.25">
      <c r="A33" s="14">
        <v>60</v>
      </c>
      <c r="B33" s="13">
        <v>1.25</v>
      </c>
      <c r="C33" s="13">
        <v>0.62</v>
      </c>
      <c r="D33" s="13">
        <f t="shared" si="12"/>
        <v>6.2</v>
      </c>
      <c r="E33" s="13">
        <f>D33*E25</f>
        <v>266.60000000000002</v>
      </c>
      <c r="F33" s="13">
        <f t="shared" si="11"/>
        <v>6.2</v>
      </c>
      <c r="G33" s="13"/>
      <c r="H33" s="13">
        <v>5</v>
      </c>
      <c r="I33" s="13">
        <f t="shared" si="3"/>
        <v>277.8</v>
      </c>
      <c r="J33" s="13">
        <f t="shared" si="13"/>
        <v>277.8</v>
      </c>
      <c r="S33" s="7">
        <v>17</v>
      </c>
      <c r="T33" s="11" t="s">
        <v>45</v>
      </c>
      <c r="U33" s="8" t="s">
        <v>44</v>
      </c>
      <c r="V33" s="8" t="s">
        <v>27</v>
      </c>
      <c r="W33" s="8">
        <f t="shared" ref="W33:W43" si="14">J26*1.04</f>
        <v>30.825600000000001</v>
      </c>
    </row>
    <row r="34" spans="1:23" ht="16.5" thickTop="1" thickBot="1" x14ac:dyDescent="0.25">
      <c r="A34" s="14">
        <v>70</v>
      </c>
      <c r="B34" s="13">
        <v>1.25</v>
      </c>
      <c r="C34" s="13">
        <v>0.72</v>
      </c>
      <c r="D34" s="13">
        <f t="shared" si="12"/>
        <v>7.1999999999999993</v>
      </c>
      <c r="E34" s="13">
        <f>D34*E25</f>
        <v>309.59999999999997</v>
      </c>
      <c r="F34" s="13">
        <f t="shared" si="11"/>
        <v>7.1999999999999993</v>
      </c>
      <c r="G34" s="13"/>
      <c r="H34" s="13">
        <v>10</v>
      </c>
      <c r="I34" s="13">
        <f t="shared" si="3"/>
        <v>326.79999999999995</v>
      </c>
      <c r="J34" s="13">
        <f t="shared" si="13"/>
        <v>326.79999999999995</v>
      </c>
      <c r="S34" s="7">
        <v>18</v>
      </c>
      <c r="T34" s="11" t="s">
        <v>37</v>
      </c>
      <c r="U34" s="8" t="s">
        <v>44</v>
      </c>
      <c r="V34" s="8" t="s">
        <v>27</v>
      </c>
      <c r="W34" s="8">
        <f t="shared" si="14"/>
        <v>49.129600000000003</v>
      </c>
    </row>
    <row r="35" spans="1:23" ht="16.5" thickTop="1" thickBot="1" x14ac:dyDescent="0.25">
      <c r="A35" s="14">
        <v>80</v>
      </c>
      <c r="B35" s="13">
        <v>1.25</v>
      </c>
      <c r="C35" s="13">
        <v>0.82</v>
      </c>
      <c r="D35" s="13">
        <f t="shared" si="12"/>
        <v>8.1999999999999993</v>
      </c>
      <c r="E35" s="13">
        <f>D35*E25</f>
        <v>352.59999999999997</v>
      </c>
      <c r="F35" s="13">
        <f t="shared" si="11"/>
        <v>8.1999999999999993</v>
      </c>
      <c r="G35" s="13"/>
      <c r="H35" s="13">
        <v>10</v>
      </c>
      <c r="I35" s="13">
        <f t="shared" si="3"/>
        <v>370.79999999999995</v>
      </c>
      <c r="J35" s="13">
        <f t="shared" si="13"/>
        <v>370.79999999999995</v>
      </c>
      <c r="S35" s="7">
        <v>19</v>
      </c>
      <c r="T35" s="11" t="s">
        <v>48</v>
      </c>
      <c r="U35" s="8" t="s">
        <v>44</v>
      </c>
      <c r="V35" s="8" t="s">
        <v>27</v>
      </c>
      <c r="W35" s="8">
        <f t="shared" si="14"/>
        <v>67.433600000000013</v>
      </c>
    </row>
    <row r="36" spans="1:23" ht="16.5" customHeight="1" thickTop="1" thickBot="1" x14ac:dyDescent="0.25">
      <c r="A36" s="14">
        <v>90</v>
      </c>
      <c r="B36" s="13">
        <v>1.25</v>
      </c>
      <c r="C36" s="13">
        <v>0.92</v>
      </c>
      <c r="D36" s="13">
        <f t="shared" si="12"/>
        <v>9.2000000000000011</v>
      </c>
      <c r="E36" s="13">
        <f>D36*E25</f>
        <v>395.6</v>
      </c>
      <c r="F36" s="13">
        <f t="shared" si="11"/>
        <v>9.2000000000000011</v>
      </c>
      <c r="G36" s="13"/>
      <c r="H36" s="13">
        <v>10</v>
      </c>
      <c r="I36" s="13">
        <f t="shared" si="3"/>
        <v>414.8</v>
      </c>
      <c r="J36" s="13">
        <f t="shared" si="13"/>
        <v>414.8</v>
      </c>
      <c r="S36" s="7">
        <v>20</v>
      </c>
      <c r="T36" s="11" t="s">
        <v>38</v>
      </c>
      <c r="U36" s="8" t="s">
        <v>44</v>
      </c>
      <c r="V36" s="8" t="s">
        <v>27</v>
      </c>
      <c r="W36" s="8">
        <f t="shared" si="14"/>
        <v>85.737600000000015</v>
      </c>
    </row>
    <row r="37" spans="1:23" ht="16.5" customHeight="1" thickTop="1" thickBot="1" x14ac:dyDescent="0.25">
      <c r="A37" s="14">
        <v>100</v>
      </c>
      <c r="B37" s="13">
        <v>1.25</v>
      </c>
      <c r="C37" s="13">
        <v>1.02</v>
      </c>
      <c r="D37" s="13">
        <f t="shared" si="12"/>
        <v>10.199999999999999</v>
      </c>
      <c r="E37" s="13">
        <f>D37*E25</f>
        <v>438.59999999999997</v>
      </c>
      <c r="F37" s="13">
        <f t="shared" si="11"/>
        <v>10.199999999999999</v>
      </c>
      <c r="G37" s="13"/>
      <c r="H37" s="13">
        <v>10</v>
      </c>
      <c r="I37" s="13">
        <f t="shared" si="3"/>
        <v>458.79999999999995</v>
      </c>
      <c r="J37" s="13">
        <f t="shared" si="13"/>
        <v>458.79999999999995</v>
      </c>
      <c r="S37" s="7">
        <v>21</v>
      </c>
      <c r="T37" s="11" t="s">
        <v>39</v>
      </c>
      <c r="U37" s="8" t="s">
        <v>44</v>
      </c>
      <c r="V37" s="8" t="s">
        <v>27</v>
      </c>
      <c r="W37" s="8">
        <f t="shared" si="14"/>
        <v>122.3456</v>
      </c>
    </row>
    <row r="38" spans="1:23" ht="16.5" customHeight="1" thickTop="1" thickBot="1" x14ac:dyDescent="0.25">
      <c r="A38" s="3" t="s">
        <v>109</v>
      </c>
      <c r="B38" s="23">
        <v>1.5</v>
      </c>
      <c r="C38" s="23">
        <v>0.1</v>
      </c>
      <c r="D38" s="23">
        <f t="shared" si="12"/>
        <v>1.2000000000000002</v>
      </c>
      <c r="E38" s="13">
        <f>D38*D7</f>
        <v>51.600000000000009</v>
      </c>
      <c r="F38" s="13">
        <f t="shared" si="11"/>
        <v>1.2000000000000002</v>
      </c>
      <c r="H38" s="23">
        <v>5</v>
      </c>
      <c r="I38" s="23">
        <f>E38+F38+H38</f>
        <v>57.800000000000011</v>
      </c>
      <c r="J38" s="23">
        <f t="shared" si="13"/>
        <v>57.800000000000011</v>
      </c>
      <c r="M38">
        <f>+J38*M8</f>
        <v>63.58000000000002</v>
      </c>
      <c r="S38" s="7">
        <v>22</v>
      </c>
      <c r="T38" s="11" t="s">
        <v>40</v>
      </c>
      <c r="U38" s="8" t="s">
        <v>60</v>
      </c>
      <c r="V38" s="8" t="s">
        <v>27</v>
      </c>
      <c r="W38" s="8">
        <f t="shared" si="14"/>
        <v>197.392</v>
      </c>
    </row>
    <row r="39" spans="1:23" ht="16.5" customHeight="1" thickTop="1" thickBot="1" x14ac:dyDescent="0.25">
      <c r="A39" s="3" t="s">
        <v>110</v>
      </c>
      <c r="B39" s="23">
        <v>1.5</v>
      </c>
      <c r="C39" s="2">
        <v>0.15</v>
      </c>
      <c r="D39" s="23">
        <f t="shared" si="12"/>
        <v>1.7999999999999998</v>
      </c>
      <c r="E39" s="13">
        <f>D39*D7</f>
        <v>77.399999999999991</v>
      </c>
      <c r="F39" s="13">
        <f t="shared" si="11"/>
        <v>1.7999999999999998</v>
      </c>
      <c r="H39" s="23">
        <v>5</v>
      </c>
      <c r="I39" s="23">
        <f>E39+F39+H39</f>
        <v>84.199999999999989</v>
      </c>
      <c r="J39" s="23">
        <f t="shared" si="13"/>
        <v>84.199999999999989</v>
      </c>
      <c r="M39">
        <f>+J39*M8</f>
        <v>92.61999999999999</v>
      </c>
      <c r="S39" s="7">
        <v>23</v>
      </c>
      <c r="T39" s="11" t="s">
        <v>41</v>
      </c>
      <c r="U39" s="8" t="s">
        <v>60</v>
      </c>
      <c r="V39" s="8" t="s">
        <v>27</v>
      </c>
      <c r="W39" s="8">
        <f t="shared" si="14"/>
        <v>243.15199999999999</v>
      </c>
    </row>
    <row r="40" spans="1:23" ht="16.5" thickTop="1" thickBot="1" x14ac:dyDescent="0.25">
      <c r="A40" s="45" t="s">
        <v>83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S40" s="7">
        <v>24</v>
      </c>
      <c r="T40" s="11" t="s">
        <v>42</v>
      </c>
      <c r="U40" s="8" t="s">
        <v>60</v>
      </c>
      <c r="V40" s="8" t="s">
        <v>27</v>
      </c>
      <c r="W40" s="8">
        <f t="shared" si="14"/>
        <v>288.91200000000003</v>
      </c>
    </row>
    <row r="41" spans="1:23" ht="16.5" thickTop="1" thickBo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S41" s="7">
        <v>25</v>
      </c>
      <c r="T41" s="11" t="s">
        <v>57</v>
      </c>
      <c r="U41" s="8" t="s">
        <v>60</v>
      </c>
      <c r="V41" s="8" t="s">
        <v>27</v>
      </c>
      <c r="W41" s="8">
        <f t="shared" si="14"/>
        <v>339.87199999999996</v>
      </c>
    </row>
    <row r="42" spans="1:23" ht="16.5" thickTop="1" thickBot="1" x14ac:dyDescent="0.25">
      <c r="A42" s="12"/>
      <c r="B42" s="12"/>
      <c r="C42" s="12"/>
      <c r="D42" s="53">
        <f>44+26+8</f>
        <v>78</v>
      </c>
      <c r="E42" s="53"/>
      <c r="F42" s="53"/>
      <c r="G42" s="53"/>
      <c r="H42" s="53"/>
      <c r="I42" s="53"/>
      <c r="J42" s="53"/>
      <c r="K42" s="12"/>
      <c r="L42" s="43">
        <v>2</v>
      </c>
      <c r="S42" s="7">
        <v>26</v>
      </c>
      <c r="T42" s="11" t="s">
        <v>58</v>
      </c>
      <c r="U42" s="8" t="s">
        <v>60</v>
      </c>
      <c r="V42" s="8" t="s">
        <v>27</v>
      </c>
      <c r="W42" s="8">
        <f t="shared" si="14"/>
        <v>385.63199999999995</v>
      </c>
    </row>
    <row r="43" spans="1:23" ht="16.5" thickTop="1" thickBot="1" x14ac:dyDescent="0.25">
      <c r="A43" s="12"/>
      <c r="B43" s="12"/>
      <c r="C43" s="12"/>
      <c r="D43" s="53"/>
      <c r="E43" s="53"/>
      <c r="F43" s="53"/>
      <c r="G43" s="53"/>
      <c r="H43" s="53"/>
      <c r="I43" s="53"/>
      <c r="J43" s="53"/>
      <c r="K43" s="12"/>
      <c r="L43" s="44"/>
      <c r="S43" s="7">
        <v>27</v>
      </c>
      <c r="T43" s="11" t="s">
        <v>59</v>
      </c>
      <c r="U43" s="8" t="s">
        <v>60</v>
      </c>
      <c r="V43" s="8" t="s">
        <v>27</v>
      </c>
      <c r="W43" s="8">
        <f t="shared" si="14"/>
        <v>431.39200000000005</v>
      </c>
    </row>
    <row r="44" spans="1:23" ht="16.5" thickTop="1" thickBot="1" x14ac:dyDescent="0.25">
      <c r="A44" s="12"/>
      <c r="B44" s="12" t="s">
        <v>84</v>
      </c>
      <c r="C44" s="12" t="s">
        <v>53</v>
      </c>
      <c r="D44" s="12" t="s">
        <v>85</v>
      </c>
      <c r="E44" s="12" t="s">
        <v>53</v>
      </c>
      <c r="F44" s="12" t="s">
        <v>86</v>
      </c>
      <c r="G44" s="12" t="s">
        <v>87</v>
      </c>
      <c r="H44" s="12" t="s">
        <v>88</v>
      </c>
      <c r="I44" s="12" t="s">
        <v>89</v>
      </c>
      <c r="J44" s="12" t="s">
        <v>90</v>
      </c>
      <c r="K44" s="12" t="s">
        <v>91</v>
      </c>
      <c r="L44" s="12" t="s">
        <v>92</v>
      </c>
      <c r="S44" s="7">
        <v>28</v>
      </c>
      <c r="T44" s="11" t="s">
        <v>43</v>
      </c>
      <c r="U44" s="8" t="s">
        <v>60</v>
      </c>
      <c r="V44" s="8" t="s">
        <v>27</v>
      </c>
      <c r="W44" s="8">
        <f>J37*1.05</f>
        <v>481.73999999999995</v>
      </c>
    </row>
    <row r="45" spans="1:23" ht="16.5" customHeight="1" thickTop="1" thickBot="1" x14ac:dyDescent="0.25">
      <c r="A45" s="12" t="s">
        <v>3</v>
      </c>
      <c r="B45" s="12">
        <v>2</v>
      </c>
      <c r="C45" s="12">
        <v>3</v>
      </c>
      <c r="D45" s="12">
        <v>0.15</v>
      </c>
      <c r="E45" s="12">
        <v>21</v>
      </c>
      <c r="F45" s="12">
        <f>(5*5*B45*0.00617)*C45</f>
        <v>0.92549999999999999</v>
      </c>
      <c r="G45" s="12">
        <f>(5*5*D45*0.00617)*E45</f>
        <v>0.48588750000000003</v>
      </c>
      <c r="H45" s="12">
        <f>+F45+G45</f>
        <v>1.4113875</v>
      </c>
      <c r="I45" s="12">
        <f>+H45*D42</f>
        <v>110.08822499999999</v>
      </c>
      <c r="J45" s="12">
        <f>9*H45</f>
        <v>12.7024875</v>
      </c>
      <c r="K45" s="12">
        <f>+I45+J45</f>
        <v>122.7907125</v>
      </c>
      <c r="L45" s="12">
        <f>(K45/2)*L42</f>
        <v>122.7907125</v>
      </c>
      <c r="S45" s="37" t="s">
        <v>82</v>
      </c>
      <c r="T45" s="38"/>
      <c r="U45" s="38"/>
      <c r="V45" s="38"/>
      <c r="W45" s="39"/>
    </row>
    <row r="46" spans="1:23" ht="16.5" customHeight="1" thickTop="1" thickBot="1" x14ac:dyDescent="0.25">
      <c r="A46" s="12" t="s">
        <v>62</v>
      </c>
      <c r="B46" s="12">
        <v>2</v>
      </c>
      <c r="C46" s="12">
        <v>6</v>
      </c>
      <c r="D46" s="12">
        <v>0.2</v>
      </c>
      <c r="E46" s="12">
        <v>21</v>
      </c>
      <c r="F46" s="12">
        <f t="shared" ref="F46:F55" si="15">(5*5*B46*0.00617)*C46</f>
        <v>1.851</v>
      </c>
      <c r="G46" s="12">
        <f t="shared" ref="G46:G55" si="16">(5*5*D46*0.00617)*E46</f>
        <v>0.64785000000000004</v>
      </c>
      <c r="H46" s="12">
        <f t="shared" ref="H46:H55" si="17">+F46+G46</f>
        <v>2.49885</v>
      </c>
      <c r="I46" s="12">
        <f>+H46*D42</f>
        <v>194.91030000000001</v>
      </c>
      <c r="J46" s="12">
        <f t="shared" ref="J46:J55" si="18">9*H46</f>
        <v>22.489650000000001</v>
      </c>
      <c r="K46" s="12">
        <f t="shared" ref="K46:K55" si="19">+I46+J46</f>
        <v>217.39995000000002</v>
      </c>
      <c r="L46" s="12">
        <f>(K46/2)*L42</f>
        <v>217.39995000000002</v>
      </c>
      <c r="S46" s="40"/>
      <c r="T46" s="41"/>
      <c r="U46" s="41"/>
      <c r="V46" s="41"/>
      <c r="W46" s="42"/>
    </row>
    <row r="47" spans="1:23" ht="16.5" thickTop="1" thickBot="1" x14ac:dyDescent="0.25">
      <c r="A47" s="12" t="s">
        <v>63</v>
      </c>
      <c r="B47" s="12">
        <v>2</v>
      </c>
      <c r="C47" s="12">
        <v>7</v>
      </c>
      <c r="D47" s="12">
        <v>0.3</v>
      </c>
      <c r="E47" s="12">
        <v>21</v>
      </c>
      <c r="F47" s="12">
        <f t="shared" si="15"/>
        <v>2.1595</v>
      </c>
      <c r="G47" s="12">
        <f t="shared" si="16"/>
        <v>0.97177500000000006</v>
      </c>
      <c r="H47" s="12">
        <f t="shared" si="17"/>
        <v>3.131275</v>
      </c>
      <c r="I47" s="12">
        <f>+H47*D42</f>
        <v>244.23945000000001</v>
      </c>
      <c r="J47" s="12">
        <f t="shared" si="18"/>
        <v>28.181474999999999</v>
      </c>
      <c r="K47" s="12">
        <f t="shared" si="19"/>
        <v>272.42092500000001</v>
      </c>
      <c r="L47" s="12">
        <f>(K47/2)*L42</f>
        <v>272.42092500000001</v>
      </c>
      <c r="S47" s="7">
        <v>29</v>
      </c>
      <c r="T47" s="11" t="s">
        <v>79</v>
      </c>
      <c r="U47" s="8" t="s">
        <v>60</v>
      </c>
      <c r="V47" s="8" t="s">
        <v>81</v>
      </c>
      <c r="W47" s="8">
        <v>20</v>
      </c>
    </row>
    <row r="48" spans="1:23" ht="16.5" thickTop="1" thickBot="1" x14ac:dyDescent="0.25">
      <c r="A48" s="12" t="s">
        <v>64</v>
      </c>
      <c r="B48" s="12">
        <v>2</v>
      </c>
      <c r="C48" s="12">
        <v>8</v>
      </c>
      <c r="D48" s="12">
        <v>0.4</v>
      </c>
      <c r="E48" s="12">
        <v>21</v>
      </c>
      <c r="F48" s="12">
        <f t="shared" si="15"/>
        <v>2.468</v>
      </c>
      <c r="G48" s="12">
        <f t="shared" si="16"/>
        <v>1.2957000000000001</v>
      </c>
      <c r="H48" s="12">
        <f t="shared" si="17"/>
        <v>3.7637</v>
      </c>
      <c r="I48" s="12">
        <f>+H48*D42</f>
        <v>293.5686</v>
      </c>
      <c r="J48" s="12">
        <f t="shared" si="18"/>
        <v>33.8733</v>
      </c>
      <c r="K48" s="12">
        <f t="shared" si="19"/>
        <v>327.44190000000003</v>
      </c>
      <c r="L48" s="12">
        <f>(K48/2)*L42</f>
        <v>327.44190000000003</v>
      </c>
      <c r="S48" s="7">
        <v>30</v>
      </c>
      <c r="T48" s="11" t="s">
        <v>80</v>
      </c>
      <c r="U48" s="8" t="s">
        <v>60</v>
      </c>
      <c r="V48" s="8" t="s">
        <v>81</v>
      </c>
      <c r="W48" s="8">
        <v>15</v>
      </c>
    </row>
    <row r="49" spans="1:23" ht="16.5" thickTop="1" thickBot="1" x14ac:dyDescent="0.25">
      <c r="A49" s="12" t="s">
        <v>65</v>
      </c>
      <c r="B49" s="12">
        <v>2</v>
      </c>
      <c r="C49" s="12">
        <v>9</v>
      </c>
      <c r="D49" s="12">
        <v>0.5</v>
      </c>
      <c r="E49" s="12">
        <v>21</v>
      </c>
      <c r="F49" s="12">
        <f t="shared" si="15"/>
        <v>2.7765</v>
      </c>
      <c r="G49" s="12">
        <f t="shared" si="16"/>
        <v>1.6196250000000001</v>
      </c>
      <c r="H49" s="12">
        <f t="shared" si="17"/>
        <v>4.3961249999999996</v>
      </c>
      <c r="I49" s="12">
        <f>+H49*D42</f>
        <v>342.89774999999997</v>
      </c>
      <c r="J49" s="12">
        <f t="shared" si="18"/>
        <v>39.565124999999995</v>
      </c>
      <c r="K49" s="12">
        <f t="shared" si="19"/>
        <v>382.46287499999994</v>
      </c>
      <c r="L49" s="12">
        <f>(K49/2)*L42</f>
        <v>382.46287499999994</v>
      </c>
      <c r="S49" s="31" t="s">
        <v>61</v>
      </c>
      <c r="T49" s="32"/>
      <c r="U49" s="32"/>
      <c r="V49" s="32"/>
      <c r="W49" s="33"/>
    </row>
    <row r="50" spans="1:23" ht="16.5" thickTop="1" thickBot="1" x14ac:dyDescent="0.25">
      <c r="A50" s="12" t="s">
        <v>66</v>
      </c>
      <c r="B50" s="12">
        <v>2</v>
      </c>
      <c r="C50" s="12">
        <v>10</v>
      </c>
      <c r="D50" s="12">
        <v>0.6</v>
      </c>
      <c r="E50" s="12">
        <v>21</v>
      </c>
      <c r="F50" s="12">
        <f t="shared" si="15"/>
        <v>3.085</v>
      </c>
      <c r="G50" s="12">
        <f t="shared" si="16"/>
        <v>1.9435500000000001</v>
      </c>
      <c r="H50" s="12">
        <f t="shared" si="17"/>
        <v>5.0285500000000001</v>
      </c>
      <c r="I50" s="12">
        <f>+H50*D42</f>
        <v>392.2269</v>
      </c>
      <c r="J50" s="12">
        <f t="shared" si="18"/>
        <v>45.256950000000003</v>
      </c>
      <c r="K50" s="12">
        <f t="shared" si="19"/>
        <v>437.48385000000002</v>
      </c>
      <c r="L50" s="12">
        <f>(K50/2)*L42</f>
        <v>437.48385000000002</v>
      </c>
      <c r="S50" s="31" t="s">
        <v>93</v>
      </c>
      <c r="T50" s="32"/>
      <c r="U50" s="32"/>
      <c r="V50" s="32"/>
      <c r="W50" s="33"/>
    </row>
    <row r="51" spans="1:23" ht="16.5" thickTop="1" thickBot="1" x14ac:dyDescent="0.25">
      <c r="A51" s="12" t="s">
        <v>67</v>
      </c>
      <c r="B51" s="12">
        <v>2</v>
      </c>
      <c r="C51" s="12">
        <v>11</v>
      </c>
      <c r="D51" s="12">
        <v>0.7</v>
      </c>
      <c r="E51" s="12">
        <v>21</v>
      </c>
      <c r="F51" s="12">
        <f t="shared" si="15"/>
        <v>3.3935</v>
      </c>
      <c r="G51" s="12">
        <f t="shared" si="16"/>
        <v>2.2674750000000001</v>
      </c>
      <c r="H51" s="12">
        <f t="shared" si="17"/>
        <v>5.6609750000000005</v>
      </c>
      <c r="I51" s="12">
        <f>+H51*D42</f>
        <v>441.55605000000003</v>
      </c>
      <c r="J51" s="12">
        <f t="shared" si="18"/>
        <v>50.948775000000005</v>
      </c>
      <c r="K51" s="12">
        <f t="shared" si="19"/>
        <v>492.50482500000004</v>
      </c>
      <c r="L51" s="12">
        <f>(K51/2)*L42</f>
        <v>492.50482500000004</v>
      </c>
      <c r="S51" s="34">
        <v>1061166789</v>
      </c>
      <c r="T51" s="34"/>
      <c r="U51" s="34"/>
      <c r="V51" s="34"/>
      <c r="W51" s="34"/>
    </row>
    <row r="52" spans="1:23" ht="16.5" thickTop="1" thickBot="1" x14ac:dyDescent="0.25">
      <c r="A52" s="12" t="s">
        <v>68</v>
      </c>
      <c r="B52" s="12">
        <v>2</v>
      </c>
      <c r="C52" s="12">
        <v>12</v>
      </c>
      <c r="D52" s="12">
        <v>0.8</v>
      </c>
      <c r="E52" s="12">
        <v>21</v>
      </c>
      <c r="F52" s="12">
        <f t="shared" si="15"/>
        <v>3.702</v>
      </c>
      <c r="G52" s="12">
        <f t="shared" si="16"/>
        <v>2.5914000000000001</v>
      </c>
      <c r="H52" s="12">
        <f t="shared" si="17"/>
        <v>6.2934000000000001</v>
      </c>
      <c r="I52" s="12">
        <f>+H52*D42</f>
        <v>490.8852</v>
      </c>
      <c r="J52" s="12">
        <f t="shared" si="18"/>
        <v>56.640599999999999</v>
      </c>
      <c r="K52" s="12">
        <f t="shared" si="19"/>
        <v>547.5258</v>
      </c>
      <c r="L52" s="12">
        <f>(K52/2)*L42</f>
        <v>547.5258</v>
      </c>
      <c r="S52" s="34"/>
      <c r="T52" s="34"/>
      <c r="U52" s="34"/>
      <c r="V52" s="34"/>
      <c r="W52" s="34"/>
    </row>
    <row r="53" spans="1:23" ht="16.5" thickTop="1" thickBot="1" x14ac:dyDescent="0.25">
      <c r="A53" s="12" t="s">
        <v>69</v>
      </c>
      <c r="B53" s="12">
        <v>2</v>
      </c>
      <c r="C53" s="12">
        <v>13</v>
      </c>
      <c r="D53" s="12">
        <v>0.9</v>
      </c>
      <c r="E53" s="12">
        <v>21</v>
      </c>
      <c r="F53" s="12">
        <f t="shared" si="15"/>
        <v>4.0105000000000004</v>
      </c>
      <c r="G53" s="12">
        <f t="shared" si="16"/>
        <v>2.9153250000000002</v>
      </c>
      <c r="H53" s="12">
        <f t="shared" si="17"/>
        <v>6.9258250000000006</v>
      </c>
      <c r="I53" s="12">
        <f>+H53*D42</f>
        <v>540.21435000000008</v>
      </c>
      <c r="J53" s="12">
        <f t="shared" si="18"/>
        <v>62.332425000000008</v>
      </c>
      <c r="K53" s="12">
        <f t="shared" si="19"/>
        <v>602.54677500000014</v>
      </c>
      <c r="L53" s="12">
        <f>(K53/2)*L42</f>
        <v>602.54677500000014</v>
      </c>
      <c r="S53" s="34" t="s">
        <v>116</v>
      </c>
      <c r="T53" s="34"/>
      <c r="U53" s="34"/>
      <c r="V53" s="34"/>
      <c r="W53" s="34"/>
    </row>
    <row r="54" spans="1:23" ht="16.5" thickTop="1" thickBot="1" x14ac:dyDescent="0.25">
      <c r="A54" s="12" t="s">
        <v>70</v>
      </c>
      <c r="B54" s="12">
        <v>2</v>
      </c>
      <c r="C54" s="12">
        <v>14</v>
      </c>
      <c r="D54" s="12">
        <v>1</v>
      </c>
      <c r="E54" s="12">
        <v>21</v>
      </c>
      <c r="F54" s="12">
        <f t="shared" si="15"/>
        <v>4.319</v>
      </c>
      <c r="G54" s="12">
        <f t="shared" si="16"/>
        <v>3.2392500000000002</v>
      </c>
      <c r="H54" s="12">
        <f t="shared" si="17"/>
        <v>7.5582500000000001</v>
      </c>
      <c r="I54" s="12">
        <f>+H54*D42</f>
        <v>589.54349999999999</v>
      </c>
      <c r="J54" s="12">
        <f t="shared" si="18"/>
        <v>68.024249999999995</v>
      </c>
      <c r="K54" s="12">
        <f t="shared" si="19"/>
        <v>657.56774999999993</v>
      </c>
      <c r="L54" s="12">
        <f>(K54/2)*L42</f>
        <v>657.56774999999993</v>
      </c>
      <c r="R54" s="5"/>
      <c r="S54" s="34"/>
      <c r="T54" s="34"/>
      <c r="U54" s="34"/>
      <c r="V54" s="34"/>
      <c r="W54" s="34"/>
    </row>
    <row r="55" spans="1:23" ht="16.5" thickTop="1" thickBot="1" x14ac:dyDescent="0.25">
      <c r="A55" s="12" t="s">
        <v>71</v>
      </c>
      <c r="B55" s="12">
        <v>2</v>
      </c>
      <c r="C55" s="12">
        <v>15</v>
      </c>
      <c r="D55" s="12">
        <v>1.1000000000000001</v>
      </c>
      <c r="E55" s="12">
        <v>21</v>
      </c>
      <c r="F55" s="12">
        <f t="shared" si="15"/>
        <v>4.6274999999999995</v>
      </c>
      <c r="G55" s="12">
        <f t="shared" si="16"/>
        <v>3.5631750000000002</v>
      </c>
      <c r="H55" s="12">
        <f t="shared" si="17"/>
        <v>8.1906749999999988</v>
      </c>
      <c r="I55" s="12">
        <f>+H55*D42</f>
        <v>638.87264999999991</v>
      </c>
      <c r="J55" s="12">
        <f t="shared" si="18"/>
        <v>73.716074999999989</v>
      </c>
      <c r="K55" s="12">
        <f t="shared" si="19"/>
        <v>712.58872499999984</v>
      </c>
      <c r="L55" s="12">
        <f>(K55/2)*L42</f>
        <v>712.58872499999984</v>
      </c>
      <c r="S55" s="6"/>
      <c r="T55" s="5"/>
      <c r="U55" s="5"/>
      <c r="V55" s="5"/>
    </row>
    <row r="56" spans="1:23" ht="16.5" thickTop="1" thickBot="1" x14ac:dyDescent="0.25">
      <c r="A56" s="12" t="s">
        <v>8</v>
      </c>
      <c r="B56" s="12">
        <v>2</v>
      </c>
      <c r="C56" s="12">
        <v>10</v>
      </c>
      <c r="D56" s="12">
        <v>0.6</v>
      </c>
      <c r="E56" s="12">
        <v>21</v>
      </c>
      <c r="F56" s="12">
        <f t="shared" ref="F56:F62" si="20">(5*5*B56*0.00617)*C56</f>
        <v>3.085</v>
      </c>
      <c r="G56" s="12">
        <f t="shared" ref="G56:G62" si="21">(5*5*D56*0.00617)*E56</f>
        <v>1.9435500000000001</v>
      </c>
      <c r="H56" s="12">
        <f t="shared" ref="H56:H62" si="22">+F56+G56</f>
        <v>5.0285500000000001</v>
      </c>
      <c r="I56" s="12">
        <f>+H56*D38</f>
        <v>6.0342600000000006</v>
      </c>
      <c r="J56" s="12">
        <f t="shared" ref="J56:J62" si="23">9*H56</f>
        <v>45.256950000000003</v>
      </c>
      <c r="K56" s="12">
        <f>+I56+J56</f>
        <v>51.291210000000007</v>
      </c>
      <c r="L56" s="12">
        <f>(K56/2)*L38</f>
        <v>0</v>
      </c>
    </row>
    <row r="57" spans="1:23" ht="16.5" thickTop="1" thickBot="1" x14ac:dyDescent="0.25">
      <c r="A57" s="12" t="s">
        <v>9</v>
      </c>
      <c r="B57" s="12">
        <v>2</v>
      </c>
      <c r="C57" s="12">
        <v>11</v>
      </c>
      <c r="D57" s="12">
        <v>0.7</v>
      </c>
      <c r="E57" s="12">
        <v>21</v>
      </c>
      <c r="F57" s="12">
        <f t="shared" si="20"/>
        <v>3.3935</v>
      </c>
      <c r="G57" s="12">
        <f t="shared" si="21"/>
        <v>2.2674750000000001</v>
      </c>
      <c r="H57" s="12">
        <f t="shared" si="22"/>
        <v>5.6609750000000005</v>
      </c>
      <c r="I57" s="12">
        <f>+H57*D38</f>
        <v>6.7931700000000017</v>
      </c>
      <c r="J57" s="12">
        <f t="shared" si="23"/>
        <v>50.948775000000005</v>
      </c>
      <c r="K57" s="12">
        <f t="shared" ref="K57:K62" si="24">+I57+J57</f>
        <v>57.741945000000008</v>
      </c>
      <c r="L57" s="12">
        <f>(K57/2)*L38</f>
        <v>0</v>
      </c>
    </row>
    <row r="58" spans="1:23" ht="16.5" thickTop="1" thickBot="1" x14ac:dyDescent="0.25">
      <c r="A58" s="12" t="s">
        <v>10</v>
      </c>
      <c r="B58" s="12">
        <v>2</v>
      </c>
      <c r="C58" s="12">
        <v>12</v>
      </c>
      <c r="D58" s="12">
        <v>0.8</v>
      </c>
      <c r="E58" s="12">
        <v>21</v>
      </c>
      <c r="F58" s="12">
        <f t="shared" si="20"/>
        <v>3.702</v>
      </c>
      <c r="G58" s="12">
        <f t="shared" si="21"/>
        <v>2.5914000000000001</v>
      </c>
      <c r="H58" s="12">
        <f t="shared" si="22"/>
        <v>6.2934000000000001</v>
      </c>
      <c r="I58" s="12">
        <f>+H58*D38</f>
        <v>7.552080000000001</v>
      </c>
      <c r="J58" s="12">
        <f t="shared" si="23"/>
        <v>56.640599999999999</v>
      </c>
      <c r="K58" s="12">
        <f t="shared" si="24"/>
        <v>64.192679999999996</v>
      </c>
      <c r="L58" s="12">
        <f>(K58/2)*L38</f>
        <v>0</v>
      </c>
    </row>
    <row r="59" spans="1:23" ht="16.5" thickTop="1" thickBot="1" x14ac:dyDescent="0.25">
      <c r="A59" s="12" t="s">
        <v>11</v>
      </c>
      <c r="B59" s="12">
        <v>2</v>
      </c>
      <c r="C59" s="12">
        <v>13</v>
      </c>
      <c r="D59" s="12">
        <v>0.9</v>
      </c>
      <c r="E59" s="12">
        <v>21</v>
      </c>
      <c r="F59" s="12">
        <f t="shared" si="20"/>
        <v>4.0105000000000004</v>
      </c>
      <c r="G59" s="12">
        <f t="shared" si="21"/>
        <v>2.9153250000000002</v>
      </c>
      <c r="H59" s="12">
        <f t="shared" si="22"/>
        <v>6.9258250000000006</v>
      </c>
      <c r="I59" s="12">
        <f>+H59*D38</f>
        <v>8.3109900000000021</v>
      </c>
      <c r="J59" s="12">
        <f t="shared" si="23"/>
        <v>62.332425000000008</v>
      </c>
      <c r="K59" s="12">
        <f t="shared" si="24"/>
        <v>70.643415000000005</v>
      </c>
      <c r="L59" s="12">
        <f>(K59/2)*L38</f>
        <v>0</v>
      </c>
    </row>
    <row r="60" spans="1:23" ht="16.5" thickTop="1" thickBot="1" x14ac:dyDescent="0.25">
      <c r="A60" s="12" t="s">
        <v>12</v>
      </c>
      <c r="B60" s="12">
        <v>2</v>
      </c>
      <c r="C60" s="12">
        <v>14</v>
      </c>
      <c r="D60" s="12">
        <v>1</v>
      </c>
      <c r="E60" s="12">
        <v>21</v>
      </c>
      <c r="F60" s="12">
        <f t="shared" si="20"/>
        <v>4.319</v>
      </c>
      <c r="G60" s="12">
        <f t="shared" si="21"/>
        <v>3.2392500000000002</v>
      </c>
      <c r="H60" s="12">
        <f t="shared" si="22"/>
        <v>7.5582500000000001</v>
      </c>
      <c r="I60" s="12">
        <f>+H60*D38</f>
        <v>9.0699000000000023</v>
      </c>
      <c r="J60" s="12">
        <f t="shared" si="23"/>
        <v>68.024249999999995</v>
      </c>
      <c r="K60" s="12">
        <f t="shared" si="24"/>
        <v>77.094149999999999</v>
      </c>
      <c r="L60" s="12">
        <f>(K60/2)*L38</f>
        <v>0</v>
      </c>
    </row>
    <row r="61" spans="1:23" ht="16.5" thickTop="1" thickBot="1" x14ac:dyDescent="0.25">
      <c r="A61" s="12" t="s">
        <v>13</v>
      </c>
      <c r="B61" s="12">
        <v>2</v>
      </c>
      <c r="C61" s="12">
        <v>15</v>
      </c>
      <c r="D61" s="12">
        <v>1.1000000000000001</v>
      </c>
      <c r="E61" s="12">
        <v>21</v>
      </c>
      <c r="F61" s="12">
        <f t="shared" si="20"/>
        <v>4.6274999999999995</v>
      </c>
      <c r="G61" s="12">
        <f t="shared" si="21"/>
        <v>3.5631750000000002</v>
      </c>
      <c r="H61" s="12">
        <f t="shared" si="22"/>
        <v>8.1906749999999988</v>
      </c>
      <c r="I61" s="12">
        <f>+H61*D38</f>
        <v>9.8288100000000007</v>
      </c>
      <c r="J61" s="12">
        <f t="shared" si="23"/>
        <v>73.716074999999989</v>
      </c>
      <c r="K61" s="12">
        <f t="shared" si="24"/>
        <v>83.544884999999994</v>
      </c>
      <c r="L61" s="12">
        <f>(K61/2)*L38</f>
        <v>0</v>
      </c>
    </row>
    <row r="62" spans="1:23" ht="16.5" thickTop="1" thickBot="1" x14ac:dyDescent="0.25">
      <c r="A62" s="12" t="s">
        <v>14</v>
      </c>
      <c r="B62" s="12">
        <v>2</v>
      </c>
      <c r="C62" s="12">
        <v>16</v>
      </c>
      <c r="D62" s="12">
        <v>1.2</v>
      </c>
      <c r="E62" s="12">
        <v>21</v>
      </c>
      <c r="F62" s="12">
        <f t="shared" si="20"/>
        <v>4.9359999999999999</v>
      </c>
      <c r="G62" s="12">
        <f t="shared" si="21"/>
        <v>3.8871000000000002</v>
      </c>
      <c r="H62" s="12">
        <f t="shared" si="22"/>
        <v>8.8231000000000002</v>
      </c>
      <c r="I62" s="12">
        <f>+H62*D38</f>
        <v>10.587720000000001</v>
      </c>
      <c r="J62" s="12">
        <f t="shared" si="23"/>
        <v>79.407899999999998</v>
      </c>
      <c r="K62" s="12">
        <f t="shared" si="24"/>
        <v>89.995620000000002</v>
      </c>
      <c r="L62" s="12">
        <f>(K62/2)*L38</f>
        <v>0</v>
      </c>
    </row>
    <row r="63" spans="1:23" ht="15.75" thickTop="1" x14ac:dyDescent="0.2"/>
    <row r="68" spans="1:12" ht="15.75" thickBot="1" x14ac:dyDescent="0.25"/>
    <row r="69" spans="1:12" ht="16.5" thickTop="1" thickBot="1" x14ac:dyDescent="0.25">
      <c r="A69" s="45" t="s">
        <v>108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</row>
    <row r="70" spans="1:12" ht="16.5" thickTop="1" thickBo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</row>
    <row r="71" spans="1:12" ht="15.75" thickTop="1" x14ac:dyDescent="0.2">
      <c r="A71" s="3"/>
      <c r="D71" s="18"/>
      <c r="E71" s="46" t="s">
        <v>0</v>
      </c>
      <c r="F71" s="46" t="s">
        <v>1</v>
      </c>
      <c r="G71" s="18"/>
    </row>
    <row r="72" spans="1:12" x14ac:dyDescent="0.2">
      <c r="A72" s="3"/>
      <c r="D72" s="18"/>
      <c r="E72" s="46"/>
      <c r="F72" s="46"/>
      <c r="G72" s="18"/>
    </row>
    <row r="73" spans="1:12" ht="23.25" x14ac:dyDescent="0.2">
      <c r="A73" s="3"/>
      <c r="D73" s="16"/>
      <c r="E73" s="47">
        <v>38</v>
      </c>
      <c r="F73" s="47">
        <v>25</v>
      </c>
    </row>
    <row r="74" spans="1:12" x14ac:dyDescent="0.2">
      <c r="A74" s="3" t="s">
        <v>16</v>
      </c>
      <c r="B74" t="s">
        <v>15</v>
      </c>
      <c r="C74" t="s">
        <v>95</v>
      </c>
      <c r="D74" t="s">
        <v>18</v>
      </c>
      <c r="E74" s="47"/>
      <c r="F74" s="47"/>
      <c r="G74" t="s">
        <v>2</v>
      </c>
      <c r="H74" t="s">
        <v>19</v>
      </c>
      <c r="I74" t="s">
        <v>20</v>
      </c>
      <c r="J74" t="s">
        <v>52</v>
      </c>
      <c r="K74" s="1">
        <v>1.04</v>
      </c>
    </row>
    <row r="75" spans="1:12" x14ac:dyDescent="0.2">
      <c r="A75" s="3" t="s">
        <v>4</v>
      </c>
      <c r="B75">
        <v>1.8</v>
      </c>
      <c r="C75">
        <f>(0.15*1*B75*8)*2</f>
        <v>4.32</v>
      </c>
      <c r="D75">
        <f>(0.1*0.1*1.5*8)*3</f>
        <v>0.3600000000000001</v>
      </c>
      <c r="E75">
        <f>D75+C75</f>
        <v>4.6800000000000006</v>
      </c>
      <c r="F75" s="4">
        <f>E75*(E73+F73)</f>
        <v>294.84000000000003</v>
      </c>
      <c r="G75">
        <v>100</v>
      </c>
      <c r="H75">
        <f>G75+F75</f>
        <v>394.84000000000003</v>
      </c>
      <c r="I75" s="4">
        <f>H75+G87</f>
        <v>404.84000000000003</v>
      </c>
      <c r="J75">
        <f t="shared" ref="J75:J80" si="25">I75</f>
        <v>404.84000000000003</v>
      </c>
      <c r="K75">
        <f>J75*K74</f>
        <v>421.03360000000004</v>
      </c>
    </row>
    <row r="76" spans="1:12" x14ac:dyDescent="0.2">
      <c r="A76" s="3" t="s">
        <v>5</v>
      </c>
      <c r="B76">
        <v>1.8</v>
      </c>
      <c r="C76">
        <f t="shared" ref="C76:C85" si="26">(0.15*1*B76*8)*2</f>
        <v>4.32</v>
      </c>
      <c r="D76">
        <f>(0.1*0.15*1.5*8)*3</f>
        <v>0.54</v>
      </c>
      <c r="E76">
        <f t="shared" ref="E76:E85" si="27">D76+C76</f>
        <v>4.8600000000000003</v>
      </c>
      <c r="F76" s="4">
        <f>E76*(E73+F73)</f>
        <v>306.18</v>
      </c>
      <c r="G76">
        <v>100</v>
      </c>
      <c r="H76">
        <f t="shared" ref="H76:H85" si="28">G76+F76</f>
        <v>406.18</v>
      </c>
      <c r="I76" s="4">
        <f t="shared" ref="I76:I84" si="29">H76+G88</f>
        <v>416.18</v>
      </c>
      <c r="J76">
        <f t="shared" si="25"/>
        <v>416.18</v>
      </c>
      <c r="K76">
        <f>J76*K74</f>
        <v>432.8272</v>
      </c>
    </row>
    <row r="77" spans="1:12" x14ac:dyDescent="0.2">
      <c r="A77" s="3" t="s">
        <v>6</v>
      </c>
      <c r="B77">
        <v>1.8</v>
      </c>
      <c r="C77">
        <f t="shared" si="26"/>
        <v>4.32</v>
      </c>
      <c r="D77">
        <f>(0.1*0.25*1.5*8)*3</f>
        <v>0.90000000000000013</v>
      </c>
      <c r="E77">
        <f t="shared" si="27"/>
        <v>5.2200000000000006</v>
      </c>
      <c r="F77" s="4">
        <f>E77*(E73+F73)</f>
        <v>328.86</v>
      </c>
      <c r="G77">
        <v>100</v>
      </c>
      <c r="H77">
        <f t="shared" si="28"/>
        <v>428.86</v>
      </c>
      <c r="I77" s="4">
        <f t="shared" si="29"/>
        <v>438.86</v>
      </c>
      <c r="J77">
        <f t="shared" si="25"/>
        <v>438.86</v>
      </c>
      <c r="K77">
        <f>J77*K74</f>
        <v>456.41440000000006</v>
      </c>
    </row>
    <row r="78" spans="1:12" x14ac:dyDescent="0.2">
      <c r="A78" s="3" t="s">
        <v>7</v>
      </c>
      <c r="B78">
        <v>1.8</v>
      </c>
      <c r="C78">
        <f t="shared" si="26"/>
        <v>4.32</v>
      </c>
      <c r="D78">
        <f>(0.1*0.3*1.5*8)*3</f>
        <v>1.08</v>
      </c>
      <c r="E78">
        <f t="shared" si="27"/>
        <v>5.4</v>
      </c>
      <c r="F78" s="4">
        <f>E78*(E73+F73)</f>
        <v>340.20000000000005</v>
      </c>
      <c r="G78">
        <v>100</v>
      </c>
      <c r="H78">
        <f t="shared" si="28"/>
        <v>440.20000000000005</v>
      </c>
      <c r="I78" s="4">
        <f t="shared" si="29"/>
        <v>455.20000000000005</v>
      </c>
      <c r="J78">
        <f t="shared" si="25"/>
        <v>455.20000000000005</v>
      </c>
      <c r="K78">
        <f>J78*K74</f>
        <v>473.40800000000007</v>
      </c>
    </row>
    <row r="79" spans="1:12" x14ac:dyDescent="0.2">
      <c r="A79" s="3" t="s">
        <v>8</v>
      </c>
      <c r="B79">
        <v>1.8</v>
      </c>
      <c r="C79">
        <f t="shared" si="26"/>
        <v>4.32</v>
      </c>
      <c r="D79">
        <f>(0.1*0.45*1.5*8)*3</f>
        <v>1.62</v>
      </c>
      <c r="E79">
        <f t="shared" si="27"/>
        <v>5.94</v>
      </c>
      <c r="F79" s="4">
        <f>E79*(E73+F73)</f>
        <v>374.22</v>
      </c>
      <c r="G79">
        <v>100</v>
      </c>
      <c r="H79">
        <f t="shared" si="28"/>
        <v>474.22</v>
      </c>
      <c r="I79" s="4">
        <f t="shared" si="29"/>
        <v>489.22</v>
      </c>
      <c r="J79">
        <f t="shared" si="25"/>
        <v>489.22</v>
      </c>
      <c r="K79">
        <f>J79*K74</f>
        <v>508.78880000000004</v>
      </c>
    </row>
    <row r="80" spans="1:12" x14ac:dyDescent="0.2">
      <c r="A80" s="3" t="s">
        <v>9</v>
      </c>
      <c r="B80">
        <v>1.8</v>
      </c>
      <c r="C80">
        <f t="shared" si="26"/>
        <v>4.32</v>
      </c>
      <c r="D80">
        <f>(0.1*0.5*1.5*8)*3</f>
        <v>1.8000000000000003</v>
      </c>
      <c r="E80">
        <f t="shared" si="27"/>
        <v>6.120000000000001</v>
      </c>
      <c r="F80" s="4">
        <f>E80*(E73+F73)</f>
        <v>385.56000000000006</v>
      </c>
      <c r="G80">
        <v>100</v>
      </c>
      <c r="H80">
        <f t="shared" si="28"/>
        <v>485.56000000000006</v>
      </c>
      <c r="I80" s="4">
        <f t="shared" si="29"/>
        <v>500.56000000000006</v>
      </c>
      <c r="J80">
        <f t="shared" si="25"/>
        <v>500.56000000000006</v>
      </c>
      <c r="K80">
        <f>J80*K74</f>
        <v>520.58240000000012</v>
      </c>
    </row>
    <row r="81" spans="1:11" x14ac:dyDescent="0.2">
      <c r="A81" s="3" t="s">
        <v>10</v>
      </c>
      <c r="B81">
        <v>1.8</v>
      </c>
      <c r="C81">
        <f t="shared" si="26"/>
        <v>4.32</v>
      </c>
      <c r="D81">
        <f>(0.1*0.6*1.5*8)*3</f>
        <v>2.16</v>
      </c>
      <c r="E81">
        <f t="shared" si="27"/>
        <v>6.48</v>
      </c>
      <c r="F81" s="4">
        <f>E81*(E73+F73)</f>
        <v>408.24</v>
      </c>
      <c r="G81">
        <v>100</v>
      </c>
      <c r="H81">
        <f t="shared" si="28"/>
        <v>508.24</v>
      </c>
      <c r="I81" s="4">
        <f t="shared" si="29"/>
        <v>528.24</v>
      </c>
      <c r="J81">
        <f>I81</f>
        <v>528.24</v>
      </c>
      <c r="K81">
        <f>J81*K74</f>
        <v>549.36959999999999</v>
      </c>
    </row>
    <row r="82" spans="1:11" x14ac:dyDescent="0.2">
      <c r="A82" s="3" t="s">
        <v>11</v>
      </c>
      <c r="B82">
        <v>1.8</v>
      </c>
      <c r="C82">
        <f t="shared" si="26"/>
        <v>4.32</v>
      </c>
      <c r="D82">
        <f>(0.1*0.7*1.5*8)*3</f>
        <v>2.5199999999999996</v>
      </c>
      <c r="E82">
        <f t="shared" si="27"/>
        <v>6.84</v>
      </c>
      <c r="F82" s="4">
        <f>E82*(E73+F73)</f>
        <v>430.92</v>
      </c>
      <c r="G82">
        <v>100</v>
      </c>
      <c r="H82">
        <f t="shared" si="28"/>
        <v>530.92000000000007</v>
      </c>
      <c r="I82" s="4">
        <f t="shared" si="29"/>
        <v>550.92000000000007</v>
      </c>
      <c r="J82">
        <f t="shared" ref="J82:J85" si="30">I82</f>
        <v>550.92000000000007</v>
      </c>
      <c r="K82">
        <f>J82*K74</f>
        <v>572.95680000000004</v>
      </c>
    </row>
    <row r="83" spans="1:11" x14ac:dyDescent="0.2">
      <c r="A83" s="3" t="s">
        <v>12</v>
      </c>
      <c r="B83">
        <v>1.8</v>
      </c>
      <c r="C83">
        <f t="shared" si="26"/>
        <v>4.32</v>
      </c>
      <c r="D83">
        <f>(0.1*0.8*1.5*8)*3</f>
        <v>2.8800000000000008</v>
      </c>
      <c r="E83">
        <f t="shared" si="27"/>
        <v>7.2000000000000011</v>
      </c>
      <c r="F83" s="4">
        <f>E83*(E73+F73)</f>
        <v>453.60000000000008</v>
      </c>
      <c r="G83">
        <v>100</v>
      </c>
      <c r="H83">
        <f t="shared" si="28"/>
        <v>553.60000000000014</v>
      </c>
      <c r="I83" s="4">
        <f t="shared" si="29"/>
        <v>573.60000000000014</v>
      </c>
      <c r="J83">
        <f t="shared" si="30"/>
        <v>573.60000000000014</v>
      </c>
      <c r="K83">
        <f>J83*K74</f>
        <v>596.54400000000021</v>
      </c>
    </row>
    <row r="84" spans="1:11" x14ac:dyDescent="0.2">
      <c r="A84" s="3" t="s">
        <v>13</v>
      </c>
      <c r="B84">
        <v>1.8</v>
      </c>
      <c r="C84">
        <f t="shared" si="26"/>
        <v>4.32</v>
      </c>
      <c r="D84">
        <f>(0.1*0.9*1.5*8)*3</f>
        <v>3.24</v>
      </c>
      <c r="E84">
        <f t="shared" si="27"/>
        <v>7.5600000000000005</v>
      </c>
      <c r="F84" s="4">
        <f>E84*(E73+F73)</f>
        <v>476.28000000000003</v>
      </c>
      <c r="G84">
        <v>100</v>
      </c>
      <c r="H84">
        <f t="shared" si="28"/>
        <v>576.28</v>
      </c>
      <c r="I84" s="4">
        <f t="shared" si="29"/>
        <v>601.28</v>
      </c>
      <c r="J84">
        <f t="shared" si="30"/>
        <v>601.28</v>
      </c>
      <c r="K84">
        <f>J84*K74</f>
        <v>625.33119999999997</v>
      </c>
    </row>
    <row r="85" spans="1:11" x14ac:dyDescent="0.2">
      <c r="A85" s="3" t="s">
        <v>14</v>
      </c>
      <c r="B85">
        <v>1.8</v>
      </c>
      <c r="C85">
        <f t="shared" si="26"/>
        <v>4.32</v>
      </c>
      <c r="D85">
        <f>(0.1*1*1.5*8)*3</f>
        <v>3.6000000000000005</v>
      </c>
      <c r="E85">
        <f t="shared" si="27"/>
        <v>7.9200000000000008</v>
      </c>
      <c r="F85" s="4">
        <f>E85*(E73+F73)</f>
        <v>498.96000000000004</v>
      </c>
      <c r="G85">
        <v>100</v>
      </c>
      <c r="H85">
        <f t="shared" si="28"/>
        <v>598.96</v>
      </c>
      <c r="I85" s="4">
        <f>H85+G97</f>
        <v>623.96</v>
      </c>
      <c r="J85">
        <f t="shared" si="30"/>
        <v>623.96</v>
      </c>
      <c r="K85">
        <f>J85*K74</f>
        <v>648.91840000000002</v>
      </c>
    </row>
    <row r="86" spans="1:11" x14ac:dyDescent="0.2">
      <c r="A86" s="17"/>
      <c r="B86" s="4"/>
      <c r="C86" s="4"/>
      <c r="D86" s="4"/>
      <c r="E86" s="19">
        <v>0</v>
      </c>
      <c r="F86" s="19">
        <v>0</v>
      </c>
      <c r="G86" s="4"/>
      <c r="H86" s="4"/>
      <c r="I86" s="4"/>
      <c r="J86" s="4"/>
      <c r="K86" s="4"/>
    </row>
    <row r="87" spans="1:11" x14ac:dyDescent="0.2">
      <c r="A87" s="3">
        <v>10</v>
      </c>
      <c r="B87">
        <v>1</v>
      </c>
      <c r="C87">
        <v>0.15</v>
      </c>
      <c r="D87">
        <f t="shared" ref="D87:D97" si="31">C87*1*B87*8</f>
        <v>1.2</v>
      </c>
      <c r="E87">
        <f>D87*E86+F86</f>
        <v>0</v>
      </c>
      <c r="F87">
        <v>10</v>
      </c>
      <c r="G87">
        <f>F87+E87</f>
        <v>10</v>
      </c>
    </row>
    <row r="88" spans="1:11" x14ac:dyDescent="0.2">
      <c r="A88" s="3">
        <v>15</v>
      </c>
      <c r="B88">
        <v>1</v>
      </c>
      <c r="C88">
        <v>0.2</v>
      </c>
      <c r="D88">
        <f t="shared" si="31"/>
        <v>1.6</v>
      </c>
      <c r="E88">
        <f>D88*E86+F86</f>
        <v>0</v>
      </c>
      <c r="F88">
        <v>10</v>
      </c>
      <c r="G88">
        <f t="shared" ref="G88:G97" si="32">F88+E88</f>
        <v>10</v>
      </c>
    </row>
    <row r="89" spans="1:11" x14ac:dyDescent="0.2">
      <c r="A89" s="3">
        <v>20</v>
      </c>
      <c r="B89">
        <v>1</v>
      </c>
      <c r="C89">
        <v>0.25</v>
      </c>
      <c r="D89">
        <f t="shared" si="31"/>
        <v>2</v>
      </c>
      <c r="E89">
        <f>D89*E86+F86</f>
        <v>0</v>
      </c>
      <c r="F89">
        <v>10</v>
      </c>
      <c r="G89">
        <f t="shared" si="32"/>
        <v>10</v>
      </c>
    </row>
    <row r="90" spans="1:11" x14ac:dyDescent="0.2">
      <c r="A90" s="3">
        <v>30</v>
      </c>
      <c r="B90">
        <v>1</v>
      </c>
      <c r="C90">
        <v>0.35</v>
      </c>
      <c r="D90">
        <f t="shared" si="31"/>
        <v>2.8</v>
      </c>
      <c r="E90">
        <f>D90*E86+F86</f>
        <v>0</v>
      </c>
      <c r="F90">
        <v>15</v>
      </c>
      <c r="G90">
        <f t="shared" si="32"/>
        <v>15</v>
      </c>
    </row>
    <row r="91" spans="1:11" x14ac:dyDescent="0.2">
      <c r="A91" s="3">
        <v>40</v>
      </c>
      <c r="B91">
        <v>1.25</v>
      </c>
      <c r="C91">
        <v>0.45</v>
      </c>
      <c r="D91">
        <f t="shared" si="31"/>
        <v>4.5</v>
      </c>
      <c r="E91">
        <f>D91*E86+F86</f>
        <v>0</v>
      </c>
      <c r="F91">
        <v>15</v>
      </c>
      <c r="G91">
        <f t="shared" si="32"/>
        <v>15</v>
      </c>
    </row>
    <row r="92" spans="1:11" x14ac:dyDescent="0.2">
      <c r="A92" s="3">
        <v>50</v>
      </c>
      <c r="B92">
        <v>1.25</v>
      </c>
      <c r="C92">
        <v>0.55000000000000004</v>
      </c>
      <c r="D92">
        <f t="shared" si="31"/>
        <v>5.5</v>
      </c>
      <c r="E92">
        <f>D92*E86+F86</f>
        <v>0</v>
      </c>
      <c r="F92">
        <v>15</v>
      </c>
      <c r="G92">
        <f t="shared" si="32"/>
        <v>15</v>
      </c>
    </row>
    <row r="93" spans="1:11" x14ac:dyDescent="0.2">
      <c r="A93" s="3">
        <v>60</v>
      </c>
      <c r="B93">
        <v>1.25</v>
      </c>
      <c r="C93">
        <v>0.65</v>
      </c>
      <c r="D93">
        <f t="shared" si="31"/>
        <v>6.5</v>
      </c>
      <c r="E93">
        <f>D93*E86+F86</f>
        <v>0</v>
      </c>
      <c r="F93">
        <v>20</v>
      </c>
      <c r="G93">
        <f t="shared" si="32"/>
        <v>20</v>
      </c>
    </row>
    <row r="94" spans="1:11" x14ac:dyDescent="0.2">
      <c r="A94" s="3">
        <v>70</v>
      </c>
      <c r="B94">
        <v>1.25</v>
      </c>
      <c r="C94">
        <v>0.75</v>
      </c>
      <c r="D94">
        <f t="shared" si="31"/>
        <v>7.5</v>
      </c>
      <c r="E94">
        <f>D94*E86+F86</f>
        <v>0</v>
      </c>
      <c r="F94">
        <v>20</v>
      </c>
      <c r="G94">
        <f t="shared" si="32"/>
        <v>20</v>
      </c>
    </row>
    <row r="95" spans="1:11" x14ac:dyDescent="0.2">
      <c r="A95" s="3">
        <v>80</v>
      </c>
      <c r="B95">
        <v>1.25</v>
      </c>
      <c r="C95">
        <v>0.85</v>
      </c>
      <c r="D95">
        <f t="shared" si="31"/>
        <v>8.5</v>
      </c>
      <c r="E95">
        <f>D95*E86+F86</f>
        <v>0</v>
      </c>
      <c r="F95">
        <v>20</v>
      </c>
      <c r="G95">
        <f t="shared" si="32"/>
        <v>20</v>
      </c>
    </row>
    <row r="96" spans="1:11" x14ac:dyDescent="0.2">
      <c r="A96" s="3">
        <v>90</v>
      </c>
      <c r="B96">
        <v>1.25</v>
      </c>
      <c r="C96">
        <v>0.95</v>
      </c>
      <c r="D96">
        <f t="shared" si="31"/>
        <v>9.5</v>
      </c>
      <c r="E96">
        <f>D96*E86+F86</f>
        <v>0</v>
      </c>
      <c r="F96">
        <v>25</v>
      </c>
      <c r="G96">
        <f t="shared" si="32"/>
        <v>25</v>
      </c>
    </row>
    <row r="97" spans="1:7" x14ac:dyDescent="0.2">
      <c r="A97" s="3">
        <v>100</v>
      </c>
      <c r="B97">
        <v>1.25</v>
      </c>
      <c r="C97">
        <v>1.05</v>
      </c>
      <c r="D97">
        <f t="shared" si="31"/>
        <v>10.5</v>
      </c>
      <c r="E97">
        <f>D97*E86+F86</f>
        <v>0</v>
      </c>
      <c r="F97">
        <v>25</v>
      </c>
      <c r="G97">
        <f t="shared" si="32"/>
        <v>25</v>
      </c>
    </row>
  </sheetData>
  <mergeCells count="23">
    <mergeCell ref="A69:L70"/>
    <mergeCell ref="E71:E72"/>
    <mergeCell ref="F71:F72"/>
    <mergeCell ref="E73:E74"/>
    <mergeCell ref="F73:F74"/>
    <mergeCell ref="N9:P9"/>
    <mergeCell ref="A1:X4"/>
    <mergeCell ref="D5:E6"/>
    <mergeCell ref="F5:G6"/>
    <mergeCell ref="N5:N6"/>
    <mergeCell ref="D7:E8"/>
    <mergeCell ref="F7:G8"/>
    <mergeCell ref="A40:L41"/>
    <mergeCell ref="D42:J43"/>
    <mergeCell ref="L42:L43"/>
    <mergeCell ref="S45:W46"/>
    <mergeCell ref="S49:W49"/>
    <mergeCell ref="S51:W52"/>
    <mergeCell ref="S53:W54"/>
    <mergeCell ref="S9:W11"/>
    <mergeCell ref="S13:W14"/>
    <mergeCell ref="S31:W32"/>
    <mergeCell ref="S50:W50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H.D.G</vt:lpstr>
      <vt:lpstr>preGALVA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elkuosh</dc:creator>
  <cp:lastModifiedBy>Rovana Trade</cp:lastModifiedBy>
  <dcterms:created xsi:type="dcterms:W3CDTF">2022-05-29T09:32:22Z</dcterms:created>
  <dcterms:modified xsi:type="dcterms:W3CDTF">2025-05-22T14:07:45Z</dcterms:modified>
</cp:coreProperties>
</file>