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hya\Desktop\PowerBI Files\"/>
    </mc:Choice>
  </mc:AlternateContent>
  <xr:revisionPtr revIDLastSave="0" documentId="13_ncr:1_{8EA89548-8D70-48DF-8230-7EFBB5A199F1}" xr6:coauthVersionLast="47" xr6:coauthVersionMax="47" xr10:uidLastSave="{00000000-0000-0000-0000-000000000000}"/>
  <bookViews>
    <workbookView xWindow="-120" yWindow="-120" windowWidth="29040" windowHeight="16440" xr2:uid="{27DC8058-635B-497F-A527-7ABA98AD5908}"/>
  </bookViews>
  <sheets>
    <sheet name="Forecasting Comparison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1" l="1"/>
  <c r="U10" i="1" s="1"/>
  <c r="V10" i="1" s="1"/>
  <c r="S15" i="1"/>
  <c r="T15" i="1" s="1"/>
  <c r="S11" i="1"/>
  <c r="T11" i="1" s="1"/>
  <c r="U11" i="1" s="1"/>
  <c r="V11" i="1" s="1"/>
  <c r="S12" i="1"/>
  <c r="T12" i="1" s="1"/>
  <c r="U12" i="1" s="1"/>
  <c r="V12" i="1" s="1"/>
  <c r="S13" i="1"/>
  <c r="T13" i="1" s="1"/>
  <c r="U13" i="1" s="1"/>
  <c r="V13" i="1" s="1"/>
  <c r="S14" i="1"/>
  <c r="T14" i="1" s="1"/>
  <c r="U14" i="1" s="1"/>
  <c r="V14" i="1" s="1"/>
  <c r="S10" i="1"/>
  <c r="O7" i="1"/>
  <c r="P7" i="1" s="1"/>
  <c r="Q7" i="1" s="1"/>
  <c r="R7" i="1" s="1"/>
  <c r="O8" i="1"/>
  <c r="P8" i="1" s="1"/>
  <c r="Q8" i="1" s="1"/>
  <c r="R8" i="1" s="1"/>
  <c r="O9" i="1"/>
  <c r="P9" i="1" s="1"/>
  <c r="Q9" i="1" s="1"/>
  <c r="R9" i="1" s="1"/>
  <c r="O10" i="1"/>
  <c r="P10" i="1"/>
  <c r="Q10" i="1" s="1"/>
  <c r="R10" i="1" s="1"/>
  <c r="O11" i="1"/>
  <c r="P11" i="1" s="1"/>
  <c r="Q11" i="1" s="1"/>
  <c r="R11" i="1" s="1"/>
  <c r="O12" i="1"/>
  <c r="P12" i="1" s="1"/>
  <c r="Q12" i="1" s="1"/>
  <c r="R12" i="1" s="1"/>
  <c r="O13" i="1"/>
  <c r="P13" i="1" s="1"/>
  <c r="Q13" i="1" s="1"/>
  <c r="R13" i="1" s="1"/>
  <c r="O14" i="1"/>
  <c r="P14" i="1" s="1"/>
  <c r="Q14" i="1" s="1"/>
  <c r="R14" i="1" s="1"/>
  <c r="O15" i="1"/>
  <c r="K15" i="1"/>
  <c r="L15" i="1" s="1"/>
  <c r="G15" i="1"/>
  <c r="K11" i="1"/>
  <c r="L11" i="1" s="1"/>
  <c r="M11" i="1" s="1"/>
  <c r="N11" i="1" s="1"/>
  <c r="K12" i="1"/>
  <c r="L12" i="1" s="1"/>
  <c r="M12" i="1" s="1"/>
  <c r="N12" i="1" s="1"/>
  <c r="K13" i="1"/>
  <c r="L13" i="1" s="1"/>
  <c r="M13" i="1" s="1"/>
  <c r="N13" i="1" s="1"/>
  <c r="K14" i="1"/>
  <c r="L14" i="1" s="1"/>
  <c r="M14" i="1" s="1"/>
  <c r="N14" i="1" s="1"/>
  <c r="K10" i="1"/>
  <c r="L10" i="1" s="1"/>
  <c r="M10" i="1" s="1"/>
  <c r="N10" i="1" s="1"/>
  <c r="H7" i="1"/>
  <c r="I7" i="1" s="1"/>
  <c r="J7" i="1" s="1"/>
  <c r="H12" i="1"/>
  <c r="I12" i="1" s="1"/>
  <c r="J12" i="1" s="1"/>
  <c r="G7" i="1"/>
  <c r="G8" i="1"/>
  <c r="H8" i="1" s="1"/>
  <c r="I8" i="1" s="1"/>
  <c r="J8" i="1" s="1"/>
  <c r="G9" i="1"/>
  <c r="H9" i="1" s="1"/>
  <c r="I9" i="1" s="1"/>
  <c r="J9" i="1" s="1"/>
  <c r="G10" i="1"/>
  <c r="H10" i="1" s="1"/>
  <c r="I10" i="1" s="1"/>
  <c r="J10" i="1" s="1"/>
  <c r="G11" i="1"/>
  <c r="H11" i="1" s="1"/>
  <c r="I11" i="1" s="1"/>
  <c r="J11" i="1" s="1"/>
  <c r="G12" i="1"/>
  <c r="G13" i="1"/>
  <c r="H13" i="1" s="1"/>
  <c r="I13" i="1" s="1"/>
  <c r="J13" i="1" s="1"/>
  <c r="G14" i="1"/>
  <c r="H14" i="1" s="1"/>
  <c r="I14" i="1" s="1"/>
  <c r="J14" i="1" s="1"/>
  <c r="C5" i="1"/>
  <c r="D5" i="1" s="1"/>
  <c r="C6" i="1"/>
  <c r="D6" i="1" s="1"/>
  <c r="E6" i="1" s="1"/>
  <c r="F6" i="1" s="1"/>
  <c r="C7" i="1"/>
  <c r="D7" i="1" s="1"/>
  <c r="E7" i="1" s="1"/>
  <c r="F7" i="1" s="1"/>
  <c r="C8" i="1"/>
  <c r="D8" i="1" s="1"/>
  <c r="E8" i="1" s="1"/>
  <c r="F8" i="1" s="1"/>
  <c r="C9" i="1"/>
  <c r="D9" i="1" s="1"/>
  <c r="E9" i="1" s="1"/>
  <c r="F9" i="1" s="1"/>
  <c r="C10" i="1"/>
  <c r="D10" i="1" s="1"/>
  <c r="E10" i="1" s="1"/>
  <c r="F10" i="1" s="1"/>
  <c r="C11" i="1"/>
  <c r="D11" i="1" s="1"/>
  <c r="E11" i="1" s="1"/>
  <c r="F11" i="1" s="1"/>
  <c r="C12" i="1"/>
  <c r="D12" i="1" s="1"/>
  <c r="E12" i="1" s="1"/>
  <c r="F12" i="1" s="1"/>
  <c r="C13" i="1"/>
  <c r="D13" i="1" s="1"/>
  <c r="E13" i="1" s="1"/>
  <c r="F13" i="1" s="1"/>
  <c r="C14" i="1"/>
  <c r="D14" i="1" s="1"/>
  <c r="E14" i="1" s="1"/>
  <c r="F14" i="1" s="1"/>
  <c r="C15" i="1"/>
  <c r="D17" i="1" l="1"/>
  <c r="E5" i="1"/>
  <c r="L17" i="1"/>
  <c r="M17" i="1"/>
  <c r="N17" i="1" s="1"/>
  <c r="P17" i="1"/>
  <c r="Q17" i="1"/>
  <c r="R17" i="1" s="1"/>
  <c r="T17" i="1"/>
  <c r="I17" i="1"/>
  <c r="J17" i="1" s="1"/>
  <c r="U17" i="1"/>
  <c r="V17" i="1" s="1"/>
  <c r="H17" i="1"/>
  <c r="F5" i="1" l="1"/>
  <c r="E17" i="1"/>
  <c r="F17" i="1" s="1"/>
</calcChain>
</file>

<file path=xl/sharedStrings.xml><?xml version="1.0" encoding="utf-8"?>
<sst xmlns="http://schemas.openxmlformats.org/spreadsheetml/2006/main" count="57" uniqueCount="31">
  <si>
    <t>Demand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</si>
  <si>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</si>
  <si>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</si>
  <si>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</si>
  <si>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</si>
  <si>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</si>
  <si>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</si>
  <si>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</si>
  <si>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</si>
  <si>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</si>
  <si>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</si>
  <si>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</si>
  <si>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</si>
  <si>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</si>
  <si>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ABS Error</t>
  </si>
  <si>
    <t>APE</t>
  </si>
  <si>
    <t>Accuracy</t>
  </si>
  <si>
    <t>Forecast</t>
  </si>
  <si>
    <t>MAD</t>
  </si>
  <si>
    <t>MAPE</t>
  </si>
  <si>
    <t>Forcast</t>
  </si>
  <si>
    <t xml:space="preserve">ABS Error </t>
  </si>
  <si>
    <t xml:space="preserve">APE </t>
  </si>
  <si>
    <t xml:space="preserve">Forecast </t>
  </si>
  <si>
    <t xml:space="preserve">NAÏVE </t>
  </si>
  <si>
    <t>3-Moving Average</t>
  </si>
  <si>
    <t>6-Moving Average</t>
  </si>
  <si>
    <t>3-Weighted Average</t>
  </si>
  <si>
    <t>6-Weighted Average</t>
  </si>
  <si>
    <t>Highest Accuracy</t>
  </si>
  <si>
    <t>Least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</si>
</sst>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b/>
      <u/>
      <sz val="10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6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22">
    <xf numFmtId="0" fontId="0" fillId="0" borderId="0" xfId="0"/>
    <xf numFmtId="1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9" fontId="0" fillId="0" borderId="0" xfId="2" applyFont="1"/>
    <xf numFmtId="164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43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5" fillId="2" borderId="0" xfId="3"/>
    <xf numFmtId="0" fontId="6" fillId="3" borderId="0" xfId="4"/>
  </cellXfs>
  <cellStyles count="5">
    <cellStyle name="Bad" xfId="4" builtinId="27"/>
    <cellStyle name="Comma" xfId="1" builtinId="3"/>
    <cellStyle name="Good" xfId="3" builtinId="26"/>
    <cellStyle name="Normal" xfId="0" builtinId="0"/>
    <cellStyle name="Percent" xfId="2" builtinId="5"/>
  </cellStyles>
  <dxfs count="38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35" formatCode="_(* #,##0.00_);_(* \(#,##0.00\);_(* &quot;-&quot;??_);_(@_)"/>
    </dxf>
    <dxf>
      <numFmt numFmtId="14" formatCode="0.00%"/>
    </dxf>
    <dxf>
      <numFmt numFmtId="14" formatCode="0.00%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border outline="0">
        <right style="thin">
          <color indexed="64"/>
        </right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right style="thin">
          <color indexed="64"/>
        </righ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0" formatCode="General"/>
    </dxf>
    <dxf>
      <numFmt numFmtId="164" formatCode="_(* #,##0_);_(* \(#,##0\);_(* &quot;-&quot;??_);_(@_)"/>
    </dxf>
    <dxf>
      <border outline="0">
        <top style="thin">
          <color indexed="64"/>
        </top>
      </border>
    </dxf>
    <dxf>
      <border outline="0">
        <left style="thin">
          <color indexed="64"/>
        </lef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4A1F9C-D07B-4FE0-848F-41DEF04C53A5}" name="demand" displayName="demand" ref="A3:B15" totalsRowShown="0" headerRowDxfId="37" headerRowBorderDxfId="36" tableBorderDxfId="35" totalsRowBorderDxfId="34">
  <autoFilter ref="A3:B15" xr:uid="{C04A1F9C-D07B-4FE0-848F-41DEF04C53A5}"/>
  <tableColumns count="2">
    <tableColumn id="1" xr3:uid="{478A20B1-02F0-4751-9B3F-55ACDD4E700F}" name="Month"/>
    <tableColumn id="2" xr3:uid="{7FCB4D29-CD0F-4197-B881-F9198A545E59}" name="Demand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D0CF4C7-57FE-4E18-AE75-42C190663E33}" name="weighted3_error" displayName="weighted3_error" ref="P16:R17" totalsRowShown="0">
  <autoFilter ref="P16:R17" xr:uid="{8D0CF4C7-57FE-4E18-AE75-42C190663E33}"/>
  <tableColumns count="3">
    <tableColumn id="1" xr3:uid="{770BEFE4-BA64-4FBB-B6DF-A03C029E89E0}" name="MAD" dataDxfId="7">
      <calculatedColumnFormula>AVERAGE(P5:P14)</calculatedColumnFormula>
    </tableColumn>
    <tableColumn id="2" xr3:uid="{CEB2EB8B-D14B-4DAC-A9E4-5D93F8EE59D8}" name="MAPE" dataDxfId="6" dataCellStyle="Percent">
      <calculatedColumnFormula>AVERAGE(Q5:Q14)</calculatedColumnFormula>
    </tableColumn>
    <tableColumn id="3" xr3:uid="{EC5B8BC7-3458-40EB-8EEA-C08B658367B2}" name="Accuracy" dataDxfId="5" dataCellStyle="Percent">
      <calculatedColumnFormula>1-weighted3_error[[#This Row],[MAPE]]</calculatedColumnFormula>
    </tableColumn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C18825-7EA3-4EBA-A97D-69923AFA67F0}" name="weighted6_error" displayName="weighted6_error" ref="T16:V17" totalsRowShown="0">
  <autoFilter ref="T16:V17" xr:uid="{6CC18825-7EA3-4EBA-A97D-69923AFA67F0}"/>
  <tableColumns count="3">
    <tableColumn id="1" xr3:uid="{ED93ED4A-8EB5-42D8-8100-343B57035A9D}" name="MAD">
      <calculatedColumnFormula>AVERAGE(T5:T14)</calculatedColumnFormula>
    </tableColumn>
    <tableColumn id="2" xr3:uid="{646FB10A-DB86-4292-ABB1-9440A2AA3BE7}" name="MAPE" dataDxfId="1" dataCellStyle="Percent">
      <calculatedColumnFormula>AVERAGE(U5:U14)</calculatedColumnFormula>
    </tableColumn>
    <tableColumn id="3" xr3:uid="{D8CC6843-F9F9-4E49-B408-F0FB12C23F1C}" name="Accuracy" dataDxfId="0" dataCellStyle="Percent">
      <calculatedColumnFormula>1-weighted6_error[[#This Row],[MAPE]]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6BD788-D51A-4361-B401-717202D1FFC6}" name="moving_average_3" displayName="moving_average_3" ref="G3:J15" totalsRowShown="0">
  <autoFilter ref="G3:J15" xr:uid="{316BD788-D51A-4361-B401-717202D1FFC6}"/>
  <tableColumns count="4">
    <tableColumn id="1" xr3:uid="{D953824E-B178-4A8A-A77E-D444B1C2632B}" name="Forecast" dataDxfId="33">
      <calculatedColumnFormula>AVERAGE(B1:B3)</calculatedColumnFormula>
    </tableColumn>
    <tableColumn id="2" xr3:uid="{C4A72068-AD5B-4891-84EE-90AEAC010CD1}" name="ABS Error " dataDxfId="32">
      <calculatedColumnFormula>ABS(demand[[#This Row],[Demand]]-moving_average_3[[#This Row],[Forecast]])</calculatedColumnFormula>
    </tableColumn>
    <tableColumn id="3" xr3:uid="{7AC2E7D5-E6E0-4E61-A03E-2D3EA3ECB0D7}" name="APE " dataDxfId="31">
      <calculatedColumnFormula>moving_average_3[[#This Row],[ABS Error ]]/demand[[#This Row],[Demand]]</calculatedColumnFormula>
    </tableColumn>
    <tableColumn id="4" xr3:uid="{C1B65142-7EBC-4AFE-90FC-0420B01C6011}" name="Accuracy" dataDxfId="30">
      <calculatedColumnFormula>IF(1-moving_average_3[[#This Row],[APE ]]&lt;0,0,1-moving_average_3[[#This Row],[APE ]])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992646-D215-42DD-AEE3-CC7E2A421D8D}" name="moving_average_6" displayName="moving_average_6" ref="K3:N15" totalsRowShown="0">
  <autoFilter ref="K3:N15" xr:uid="{A3992646-D215-42DD-AEE3-CC7E2A421D8D}"/>
  <tableColumns count="4">
    <tableColumn id="1" xr3:uid="{DA4210A4-B917-4263-9DB0-0CF4B863A60D}" name="Forecast "/>
    <tableColumn id="2" xr3:uid="{BB9551E8-A137-4E8E-9487-8BADDAAB3F7E}" name="ABS Error" dataDxfId="29">
      <calculatedColumnFormula>ABS(demand[[#This Row],[Demand]]-moving_average_6[[#This Row],[Forecast ]])</calculatedColumnFormula>
    </tableColumn>
    <tableColumn id="3" xr3:uid="{C060602B-CDD1-4E25-AA54-A8CBAD96608A}" name="APE" dataDxfId="28">
      <calculatedColumnFormula>moving_average_6[[#This Row],[ABS Error]]/demand[[#This Row],[Demand]]</calculatedColumnFormula>
    </tableColumn>
    <tableColumn id="4" xr3:uid="{1BF1B4DA-986A-47AD-9E68-F019E5F103EC}" name="Accuracy" dataDxfId="27">
      <calculatedColumnFormula>IF(1-moving_average_6[[#This Row],[APE]]&lt;0,0,1-moving_average_6[[#This Row],[APE]])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A7892E-D644-4F16-BF18-EF52688831C7}" name="weighted_average_6" displayName="weighted_average_6" ref="S3:V15" totalsRowShown="0" tableBorderDxfId="26">
  <autoFilter ref="S3:V15" xr:uid="{99A7892E-D644-4F16-BF18-EF52688831C7}"/>
  <tableColumns count="4">
    <tableColumn id="1" xr3:uid="{193E34E5-EA1F-42A3-9440-33C3CE7DCA72}" name="Forecast"/>
    <tableColumn id="2" xr3:uid="{94DE73E2-0EBE-41E4-BF95-234C548699F3}" name="ABS Error" dataDxfId="25">
      <calculatedColumnFormula>ABS(demand[[#This Row],[Demand]]-weighted_average_6[[#This Row],[Forecast]])</calculatedColumnFormula>
    </tableColumn>
    <tableColumn id="3" xr3:uid="{99CE7B9B-C24E-453E-B1D7-C6D77F0695C2}" name="APE" dataDxfId="24">
      <calculatedColumnFormula>weighted_average_6[[#This Row],[ABS Error]]/demand[[#This Row],[Demand]]</calculatedColumnFormula>
    </tableColumn>
    <tableColumn id="4" xr3:uid="{68AF146B-6DA6-45A5-AA7F-A072C45E41B8}" name="Accuracy" dataDxfId="23">
      <calculatedColumnFormula>IF(1-weighted_average_6[[#This Row],[APE]]&lt;0,0,1-weighted_average_6[[#This Row],[APE]])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92CB81-6181-4D9C-AB2F-7AE8D0726A6D}" name="weighted_average_3" displayName="weighted_average_3" ref="O3:R15" totalsRowShown="0" tableBorderDxfId="22">
  <autoFilter ref="O3:R15" xr:uid="{A792CB81-6181-4D9C-AB2F-7AE8D0726A6D}"/>
  <tableColumns count="4">
    <tableColumn id="1" xr3:uid="{6D9BB2B9-5C32-45FE-B00C-CD043A6819A4}" name="Forecast" dataDxfId="21">
      <calculatedColumnFormula>B1*1+B2*2+B3*3/6</calculatedColumnFormula>
    </tableColumn>
    <tableColumn id="2" xr3:uid="{A36E1E0D-B5F8-41B6-A3D6-F2E0A4C5210F}" name="ABS Error" dataDxfId="20">
      <calculatedColumnFormula>ABS(demand[[#This Row],[Demand]]-weighted_average_3[[#This Row],[Forecast]])</calculatedColumnFormula>
    </tableColumn>
    <tableColumn id="3" xr3:uid="{3BDB121E-A67C-4ACE-8B3C-EB9D0403CC76}" name="APE" dataDxfId="19">
      <calculatedColumnFormula>weighted_average_3[[#This Row],[ABS Error]]/demand[[#This Row],[Demand]]</calculatedColumnFormula>
    </tableColumn>
    <tableColumn id="4" xr3:uid="{64AF0E87-1627-461D-BACA-D8F039875CB1}" name="Accuracy" dataDxfId="18">
      <calculatedColumnFormula>IF(1-weighted_average_3[[#This Row],[APE]]&lt;0,0,1-weighted_average_3[[#This Row],[APE]])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A8DE2B-32CC-440E-82CE-5AE084D8E2CD}" name="naive" displayName="naive" ref="C3:F15" totalsRowShown="0">
  <autoFilter ref="C3:F15" xr:uid="{39A8DE2B-32CC-440E-82CE-5AE084D8E2CD}"/>
  <tableColumns count="4">
    <tableColumn id="1" xr3:uid="{C39DDDB3-76C4-47BF-972E-5EB5F0CE03E9}" name="Forcast" dataDxfId="17" dataCellStyle="Comma">
      <calculatedColumnFormula>B3</calculatedColumnFormula>
    </tableColumn>
    <tableColumn id="2" xr3:uid="{C36AD667-2893-44EB-8B6F-49D611B72626}" name="ABS Error" dataDxfId="16" dataCellStyle="Comma"/>
    <tableColumn id="3" xr3:uid="{3FF63F3C-28B4-48B3-BFA9-5500519369A5}" name="APE" dataDxfId="15" dataCellStyle="Percent"/>
    <tableColumn id="4" xr3:uid="{50B80E93-B554-4444-886B-A1E5D1858715}" name="Accuracy" dataDxfId="14" dataCellStyle="Percent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F9CDF7-6F7A-4F1A-8254-D0F946C2F00A}" name="naive_error" displayName="naive_error" ref="D16:F17" totalsRowShown="0">
  <autoFilter ref="D16:F17" xr:uid="{16F9CDF7-6F7A-4F1A-8254-D0F946C2F00A}"/>
  <tableColumns count="3">
    <tableColumn id="1" xr3:uid="{053097AC-85A5-452E-940C-069CE848AE59}" name="MAD" dataDxfId="4">
      <calculatedColumnFormula>AVERAGE(D5:D14)</calculatedColumnFormula>
    </tableColumn>
    <tableColumn id="2" xr3:uid="{32895DD3-4093-46F7-971A-3546A40A5449}" name="MAPE" dataDxfId="3">
      <calculatedColumnFormula>AVERAGE(E5:E14)</calculatedColumnFormula>
    </tableColumn>
    <tableColumn id="3" xr3:uid="{D29FA478-2154-49E9-9931-3869D9B4FC9E}" name="Accuracy" dataDxfId="2">
      <calculatedColumnFormula>1-naive_error[[#This Row],[MAPE]]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683F1D-523F-41D7-81FC-804792267ADE}" name="moving3_error" displayName="moving3_error" ref="H16:J17" totalsRowShown="0">
  <autoFilter ref="H16:J17" xr:uid="{72683F1D-523F-41D7-81FC-804792267ADE}"/>
  <tableColumns count="3">
    <tableColumn id="1" xr3:uid="{31416E82-A3B0-4465-B6A8-015BFD7F2D7D}" name="MAD" dataDxfId="13">
      <calculatedColumnFormula>AVERAGE(H5:H14)</calculatedColumnFormula>
    </tableColumn>
    <tableColumn id="2" xr3:uid="{07681B62-F620-4D71-911F-94AB0F4984BE}" name="MAPE" dataDxfId="12" dataCellStyle="Percent">
      <calculatedColumnFormula>AVERAGE(I5:I14)</calculatedColumnFormula>
    </tableColumn>
    <tableColumn id="3" xr3:uid="{B32AD49F-700C-4B93-BAF8-D2B93111FE98}" name="Accuracy" dataDxfId="11" dataCellStyle="Percent">
      <calculatedColumnFormula>1-moving3_error[[#This Row],[MAPE]]</calculatedColumnFormula>
    </tableColumn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BB4509F-DCE2-43DA-9A8A-C4BA186C0E3D}" name="moving6_error" displayName="moving6_error" ref="L16:N17" totalsRowShown="0">
  <autoFilter ref="L16:N17" xr:uid="{EBB4509F-DCE2-43DA-9A8A-C4BA186C0E3D}"/>
  <tableColumns count="3">
    <tableColumn id="1" xr3:uid="{A04190D3-BF24-44A3-A9A9-686489690B20}" name="MAD" dataDxfId="10">
      <calculatedColumnFormula>AVERAGE(L5:L14)</calculatedColumnFormula>
    </tableColumn>
    <tableColumn id="2" xr3:uid="{5539BC8C-BEA7-4A51-92D0-5B149F79BA25}" name="MAPE" dataDxfId="9" dataCellStyle="Percent">
      <calculatedColumnFormula>AVERAGE(M5:M14)</calculatedColumnFormula>
    </tableColumn>
    <tableColumn id="3" xr3:uid="{E09EBFED-D02E-4259-8A1C-CBB9132496B8}" name="Accuracy" dataDxfId="8" dataCellStyle="Percent">
      <calculatedColumnFormula>1-moving6_error[[#This Row],[MAPE]]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DE9EB-EA7A-4BE4-B070-BA6E3048451B}">
  <dimension ref="A1:V18"/>
  <sheetViews>
    <sheetView tabSelected="1" workbookViewId="0">
      <selection activeCell="H32" sqref="H32"/>
    </sheetView>
  </sheetViews>
  <sheetFormatPr defaultRowHeight="15" x14ac:dyDescent="0.25"/>
  <cols>
    <col min="1" max="1" width="9.125" bestFit="1" customWidth="1"/>
    <col min="2" max="2" width="9.375" bestFit="1" customWidth="1"/>
    <col min="3" max="4" width="10.125" bestFit="1" customWidth="1"/>
    <col min="5" max="5" width="7.375" customWidth="1"/>
    <col min="6" max="6" width="14" bestFit="1" customWidth="1"/>
    <col min="7" max="7" width="9.625" bestFit="1" customWidth="1"/>
    <col min="8" max="8" width="11.125" bestFit="1" customWidth="1"/>
    <col min="9" max="9" width="7.375" customWidth="1"/>
    <col min="10" max="10" width="10.875" bestFit="1" customWidth="1"/>
    <col min="11" max="11" width="10.625" bestFit="1" customWidth="1"/>
    <col min="12" max="12" width="11.125" bestFit="1" customWidth="1"/>
    <col min="13" max="13" width="7.375" customWidth="1"/>
    <col min="14" max="14" width="10.875" bestFit="1" customWidth="1"/>
    <col min="15" max="15" width="9.5" customWidth="1"/>
    <col min="16" max="16" width="10.5" customWidth="1"/>
    <col min="18" max="18" width="10" customWidth="1"/>
    <col min="19" max="19" width="9.5" customWidth="1"/>
    <col min="20" max="20" width="10.5" customWidth="1"/>
    <col min="22" max="22" width="12.125" bestFit="1" customWidth="1"/>
    <col min="23" max="23" width="12" customWidth="1"/>
    <col min="24" max="24" width="10.5" customWidth="1"/>
    <col min="26" max="26" width="10" customWidth="1"/>
    <col min="28" max="28" width="11.5" customWidth="1"/>
  </cols>
  <sheetData>
    <row r="1" spans="1:22" x14ac:dyDescent="0.25">
      <c r="A1" s="18" t="s">
        <v>0</v>
      </c>
      <c r="B1" s="19"/>
      <c r="C1" s="12" t="s">
        <v>24</v>
      </c>
      <c r="D1" s="13"/>
      <c r="E1" s="13"/>
      <c r="F1" s="14"/>
      <c r="G1" s="12" t="s">
        <v>25</v>
      </c>
      <c r="H1" s="13"/>
      <c r="I1" s="13"/>
      <c r="J1" s="14"/>
      <c r="K1" s="12" t="s">
        <v>26</v>
      </c>
      <c r="L1" s="13"/>
      <c r="M1" s="13"/>
      <c r="N1" s="14"/>
      <c r="O1" s="12" t="s">
        <v>27</v>
      </c>
      <c r="P1" s="13"/>
      <c r="Q1" s="13"/>
      <c r="R1" s="14"/>
      <c r="S1" s="12" t="s">
        <v>28</v>
      </c>
      <c r="T1" s="13"/>
      <c r="U1" s="13"/>
      <c r="V1" s="14"/>
    </row>
    <row r="2" spans="1:22" x14ac:dyDescent="0.25">
      <c r="A2" s="18"/>
      <c r="B2" s="19"/>
      <c r="C2" s="15"/>
      <c r="D2" s="16"/>
      <c r="E2" s="16"/>
      <c r="F2" s="17"/>
      <c r="G2" s="15"/>
      <c r="H2" s="16"/>
      <c r="I2" s="16"/>
      <c r="J2" s="17"/>
      <c r="K2" s="15"/>
      <c r="L2" s="16"/>
      <c r="M2" s="16"/>
      <c r="N2" s="17"/>
      <c r="O2" s="15"/>
      <c r="P2" s="16"/>
      <c r="Q2" s="16"/>
      <c r="R2" s="17"/>
      <c r="S2" s="15"/>
      <c r="T2" s="16"/>
      <c r="U2" s="16"/>
      <c r="V2" s="17"/>
    </row>
    <row r="3" spans="1:22" x14ac:dyDescent="0.25">
      <c r="A3" t="s">
        <v>13</v>
      </c>
      <c r="B3" t="s">
        <v>0</v>
      </c>
      <c r="C3" t="s">
        <v>20</v>
      </c>
      <c r="D3" t="s">
        <v>14</v>
      </c>
      <c r="E3" t="s">
        <v>15</v>
      </c>
      <c r="F3" t="s">
        <v>16</v>
      </c>
      <c r="G3" t="s">
        <v>17</v>
      </c>
      <c r="H3" t="s">
        <v>21</v>
      </c>
      <c r="I3" t="s">
        <v>22</v>
      </c>
      <c r="J3" t="s">
        <v>16</v>
      </c>
      <c r="K3" t="s">
        <v>23</v>
      </c>
      <c r="L3" t="s">
        <v>14</v>
      </c>
      <c r="M3" t="s">
        <v>15</v>
      </c>
      <c r="N3" t="s">
        <v>16</v>
      </c>
      <c r="O3" t="s">
        <v>17</v>
      </c>
      <c r="P3" t="s">
        <v>14</v>
      </c>
      <c r="Q3" t="s">
        <v>15</v>
      </c>
      <c r="R3" t="s">
        <v>16</v>
      </c>
      <c r="S3" t="s">
        <v>17</v>
      </c>
      <c r="T3" t="s">
        <v>14</v>
      </c>
      <c r="U3" t="s">
        <v>15</v>
      </c>
      <c r="V3" t="s">
        <v>16</v>
      </c>
    </row>
    <row r="4" spans="1:22" x14ac:dyDescent="0.25">
      <c r="A4" t="s">
        <v>1</v>
      </c>
      <c r="B4" s="5">
        <v>1200</v>
      </c>
      <c r="C4" s="5"/>
      <c r="D4" s="5"/>
      <c r="G4" s="6"/>
      <c r="I4" s="6"/>
      <c r="O4" s="6"/>
    </row>
    <row r="5" spans="1:22" x14ac:dyDescent="0.25">
      <c r="A5" t="s">
        <v>2</v>
      </c>
      <c r="B5" s="5">
        <v>1285</v>
      </c>
      <c r="C5" s="5">
        <f t="shared" ref="C5:C15" si="0">B4</f>
        <v>1200</v>
      </c>
      <c r="D5" s="5">
        <f>ABS(demand[[#This Row],[Demand]]-naive[[#This Row],[Forcast]])</f>
        <v>85</v>
      </c>
      <c r="E5" s="4">
        <f>D5/demand[[#This Row],[Demand]]</f>
        <v>6.6147859922178989E-2</v>
      </c>
      <c r="F5" s="4">
        <f>IF(1-naive[[#This Row],[APE]]&lt;0,0,1-naive[[#This Row],[APE]])</f>
        <v>0.93385214007782102</v>
      </c>
      <c r="G5" s="6"/>
      <c r="I5" s="6"/>
      <c r="O5" s="6"/>
    </row>
    <row r="6" spans="1:22" x14ac:dyDescent="0.25">
      <c r="A6" t="s">
        <v>3</v>
      </c>
      <c r="B6" s="5">
        <v>1780</v>
      </c>
      <c r="C6" s="5">
        <f t="shared" si="0"/>
        <v>1285</v>
      </c>
      <c r="D6" s="5">
        <f>ABS(demand[[#This Row],[Demand]]-naive[[#This Row],[Forcast]])</f>
        <v>495</v>
      </c>
      <c r="E6" s="4">
        <f>D6/demand[[#This Row],[Demand]]</f>
        <v>0.27808988764044945</v>
      </c>
      <c r="F6" s="4">
        <f>IF(1-naive[[#This Row],[APE]]&lt;0,0,1-naive[[#This Row],[APE]])</f>
        <v>0.7219101123595506</v>
      </c>
      <c r="G6" s="6"/>
      <c r="I6" s="6"/>
      <c r="O6" s="6"/>
    </row>
    <row r="7" spans="1:22" x14ac:dyDescent="0.25">
      <c r="A7" t="s">
        <v>4</v>
      </c>
      <c r="B7" s="5">
        <v>2600</v>
      </c>
      <c r="C7" s="5">
        <f t="shared" si="0"/>
        <v>1780</v>
      </c>
      <c r="D7" s="5">
        <f>ABS(demand[[#This Row],[Demand]]-naive[[#This Row],[Forcast]])</f>
        <v>820</v>
      </c>
      <c r="E7" s="4">
        <f>D7/demand[[#This Row],[Demand]]</f>
        <v>0.31538461538461537</v>
      </c>
      <c r="F7" s="4">
        <f>IF(1-naive[[#This Row],[APE]]&lt;0,0,1-naive[[#This Row],[APE]])</f>
        <v>0.68461538461538463</v>
      </c>
      <c r="G7" s="6">
        <f t="shared" ref="G7:G15" si="1">AVERAGE(B4:B6)</f>
        <v>1421.6666666666667</v>
      </c>
      <c r="H7" s="8">
        <f>ABS(demand[[#This Row],[Demand]]-moving_average_3[[#This Row],[Forecast]])</f>
        <v>1178.3333333333333</v>
      </c>
      <c r="I7" s="4">
        <f>moving_average_3[[#This Row],[ABS Error ]]/demand[[#This Row],[Demand]]</f>
        <v>0.45320512820512815</v>
      </c>
      <c r="J7" s="4">
        <f>IF(1-moving_average_3[[#This Row],[APE ]]&lt;0,0,1-moving_average_3[[#This Row],[APE ]])</f>
        <v>0.54679487179487185</v>
      </c>
      <c r="O7" s="6">
        <f>((B4*1)+(B5*2)+(B6*3))/6</f>
        <v>1518.3333333333333</v>
      </c>
      <c r="P7" s="5">
        <f>ABS(demand[[#This Row],[Demand]]-weighted_average_3[[#This Row],[Forecast]])</f>
        <v>1081.6666666666667</v>
      </c>
      <c r="Q7" s="4">
        <f>weighted_average_3[[#This Row],[ABS Error]]/demand[[#This Row],[Demand]]</f>
        <v>0.41602564102564105</v>
      </c>
      <c r="R7" s="4">
        <f>IF(1-weighted_average_3[[#This Row],[APE]]&lt;0,0,1-weighted_average_3[[#This Row],[APE]])</f>
        <v>0.5839743589743589</v>
      </c>
    </row>
    <row r="8" spans="1:22" x14ac:dyDescent="0.25">
      <c r="A8" t="s">
        <v>5</v>
      </c>
      <c r="B8" s="5">
        <v>2830</v>
      </c>
      <c r="C8" s="5">
        <f t="shared" si="0"/>
        <v>2600</v>
      </c>
      <c r="D8" s="5">
        <f>ABS(demand[[#This Row],[Demand]]-naive[[#This Row],[Forcast]])</f>
        <v>230</v>
      </c>
      <c r="E8" s="4">
        <f>D8/demand[[#This Row],[Demand]]</f>
        <v>8.1272084805653705E-2</v>
      </c>
      <c r="F8" s="4">
        <f>IF(1-naive[[#This Row],[APE]]&lt;0,0,1-naive[[#This Row],[APE]])</f>
        <v>0.91872791519434627</v>
      </c>
      <c r="G8" s="6">
        <f t="shared" si="1"/>
        <v>1888.3333333333333</v>
      </c>
      <c r="H8" s="8">
        <f>ABS(demand[[#This Row],[Demand]]-moving_average_3[[#This Row],[Forecast]])</f>
        <v>941.66666666666674</v>
      </c>
      <c r="I8" s="4">
        <f>moving_average_3[[#This Row],[ABS Error ]]/demand[[#This Row],[Demand]]</f>
        <v>0.33274440518256776</v>
      </c>
      <c r="J8" s="4">
        <f>IF(1-moving_average_3[[#This Row],[APE ]]&lt;0,0,1-moving_average_3[[#This Row],[APE ]])</f>
        <v>0.66725559481743224</v>
      </c>
      <c r="O8" s="6">
        <f t="shared" ref="O8:O15" si="2">((B5*1)+(B6*2)+(B7*3))/6</f>
        <v>2107.5</v>
      </c>
      <c r="P8" s="5">
        <f>ABS(demand[[#This Row],[Demand]]-weighted_average_3[[#This Row],[Forecast]])</f>
        <v>722.5</v>
      </c>
      <c r="Q8" s="4">
        <f>weighted_average_3[[#This Row],[ABS Error]]/demand[[#This Row],[Demand]]</f>
        <v>0.25530035335689044</v>
      </c>
      <c r="R8" s="4">
        <f>IF(1-weighted_average_3[[#This Row],[APE]]&lt;0,0,1-weighted_average_3[[#This Row],[APE]])</f>
        <v>0.7446996466431095</v>
      </c>
    </row>
    <row r="9" spans="1:22" x14ac:dyDescent="0.25">
      <c r="A9" t="s">
        <v>6</v>
      </c>
      <c r="B9" s="5">
        <v>2930</v>
      </c>
      <c r="C9" s="5">
        <f t="shared" si="0"/>
        <v>2830</v>
      </c>
      <c r="D9" s="5">
        <f>ABS(demand[[#This Row],[Demand]]-naive[[#This Row],[Forcast]])</f>
        <v>100</v>
      </c>
      <c r="E9" s="4">
        <f>D9/demand[[#This Row],[Demand]]</f>
        <v>3.4129692832764506E-2</v>
      </c>
      <c r="F9" s="4">
        <f>IF(1-naive[[#This Row],[APE]]&lt;0,0,1-naive[[#This Row],[APE]])</f>
        <v>0.96587030716723554</v>
      </c>
      <c r="G9" s="6">
        <f t="shared" si="1"/>
        <v>2403.3333333333335</v>
      </c>
      <c r="H9" s="8">
        <f>ABS(demand[[#This Row],[Demand]]-moving_average_3[[#This Row],[Forecast]])</f>
        <v>526.66666666666652</v>
      </c>
      <c r="I9" s="4">
        <f>moving_average_3[[#This Row],[ABS Error ]]/demand[[#This Row],[Demand]]</f>
        <v>0.17974971558589301</v>
      </c>
      <c r="J9" s="4">
        <f>IF(1-moving_average_3[[#This Row],[APE ]]&lt;0,0,1-moving_average_3[[#This Row],[APE ]])</f>
        <v>0.82025028441410697</v>
      </c>
      <c r="O9" s="6">
        <f t="shared" si="2"/>
        <v>2578.3333333333335</v>
      </c>
      <c r="P9" s="5">
        <f>ABS(demand[[#This Row],[Demand]]-weighted_average_3[[#This Row],[Forecast]])</f>
        <v>351.66666666666652</v>
      </c>
      <c r="Q9" s="4">
        <f>weighted_average_3[[#This Row],[ABS Error]]/demand[[#This Row],[Demand]]</f>
        <v>0.12002275312855512</v>
      </c>
      <c r="R9" s="4">
        <f>IF(1-weighted_average_3[[#This Row],[APE]]&lt;0,0,1-weighted_average_3[[#This Row],[APE]])</f>
        <v>0.87997724687144485</v>
      </c>
    </row>
    <row r="10" spans="1:22" x14ac:dyDescent="0.25">
      <c r="A10" t="s">
        <v>7</v>
      </c>
      <c r="B10" s="5">
        <v>3160</v>
      </c>
      <c r="C10" s="5">
        <f t="shared" si="0"/>
        <v>2930</v>
      </c>
      <c r="D10" s="5">
        <f>ABS(demand[[#This Row],[Demand]]-naive[[#This Row],[Forcast]])</f>
        <v>230</v>
      </c>
      <c r="E10" s="4">
        <f>D10/demand[[#This Row],[Demand]]</f>
        <v>7.2784810126582278E-2</v>
      </c>
      <c r="F10" s="4">
        <f>IF(1-naive[[#This Row],[APE]]&lt;0,0,1-naive[[#This Row],[APE]])</f>
        <v>0.92721518987341778</v>
      </c>
      <c r="G10" s="6">
        <f t="shared" si="1"/>
        <v>2786.6666666666665</v>
      </c>
      <c r="H10" s="8">
        <f>ABS(demand[[#This Row],[Demand]]-moving_average_3[[#This Row],[Forecast]])</f>
        <v>373.33333333333348</v>
      </c>
      <c r="I10" s="4">
        <f>moving_average_3[[#This Row],[ABS Error ]]/demand[[#This Row],[Demand]]</f>
        <v>0.11814345991561186</v>
      </c>
      <c r="J10" s="4">
        <f>IF(1-moving_average_3[[#This Row],[APE ]]&lt;0,0,1-moving_average_3[[#This Row],[APE ]])</f>
        <v>0.88185654008438819</v>
      </c>
      <c r="K10" s="6">
        <f>AVERAGE(B4:B9)</f>
        <v>2104.1666666666665</v>
      </c>
      <c r="L10" s="5">
        <f>ABS(demand[[#This Row],[Demand]]-moving_average_6[[#This Row],[Forecast ]])</f>
        <v>1055.8333333333335</v>
      </c>
      <c r="M10" s="4">
        <f>moving_average_6[[#This Row],[ABS Error]]/demand[[#This Row],[Demand]]</f>
        <v>0.3341244725738397</v>
      </c>
      <c r="N10" s="4">
        <f>IF(1-moving_average_6[[#This Row],[APE]]&lt;0,0,1-moving_average_6[[#This Row],[APE]])</f>
        <v>0.6658755274261603</v>
      </c>
      <c r="O10" s="6">
        <f t="shared" si="2"/>
        <v>2841.6666666666665</v>
      </c>
      <c r="P10" s="5">
        <f>ABS(demand[[#This Row],[Demand]]-weighted_average_3[[#This Row],[Forecast]])</f>
        <v>318.33333333333348</v>
      </c>
      <c r="Q10" s="4">
        <f>weighted_average_3[[#This Row],[ABS Error]]/demand[[#This Row],[Demand]]</f>
        <v>0.10073839662447262</v>
      </c>
      <c r="R10" s="4">
        <f>IF(1-weighted_average_3[[#This Row],[APE]]&lt;0,0,1-weighted_average_3[[#This Row],[APE]])</f>
        <v>0.89926160337552741</v>
      </c>
      <c r="S10" s="6">
        <f>((1*B4)+(2*B5)+(3*B6)+(4*B7)+(5*B8)+(6*B9))/21</f>
        <v>2440</v>
      </c>
      <c r="T10" s="5">
        <f>ABS(demand[[#This Row],[Demand]]-weighted_average_6[[#This Row],[Forecast]])</f>
        <v>720</v>
      </c>
      <c r="U10" s="4">
        <f>weighted_average_6[[#This Row],[ABS Error]]/demand[[#This Row],[Demand]]</f>
        <v>0.22784810126582278</v>
      </c>
      <c r="V10" s="4">
        <f>IF(1-weighted_average_6[[#This Row],[APE]]&lt;0,0,1-weighted_average_6[[#This Row],[APE]])</f>
        <v>0.77215189873417722</v>
      </c>
    </row>
    <row r="11" spans="1:22" x14ac:dyDescent="0.25">
      <c r="A11" t="s">
        <v>8</v>
      </c>
      <c r="B11" s="5">
        <v>1445</v>
      </c>
      <c r="C11" s="5">
        <f t="shared" si="0"/>
        <v>3160</v>
      </c>
      <c r="D11" s="5">
        <f>ABS(demand[[#This Row],[Demand]]-naive[[#This Row],[Forcast]])</f>
        <v>1715</v>
      </c>
      <c r="E11" s="4">
        <f>D11/demand[[#This Row],[Demand]]</f>
        <v>1.1868512110726643</v>
      </c>
      <c r="F11" s="4">
        <f>IF(1-naive[[#This Row],[APE]]&lt;0,0,1-naive[[#This Row],[APE]])</f>
        <v>0</v>
      </c>
      <c r="G11" s="6">
        <f t="shared" si="1"/>
        <v>2973.3333333333335</v>
      </c>
      <c r="H11" s="8">
        <f>ABS(demand[[#This Row],[Demand]]-moving_average_3[[#This Row],[Forecast]])</f>
        <v>1528.3333333333335</v>
      </c>
      <c r="I11" s="4">
        <f>moving_average_3[[#This Row],[ABS Error ]]/demand[[#This Row],[Demand]]</f>
        <v>1.0576701268742792</v>
      </c>
      <c r="J11" s="4">
        <f>IF(1-moving_average_3[[#This Row],[APE ]]&lt;0,0,1-moving_average_3[[#This Row],[APE ]])</f>
        <v>0</v>
      </c>
      <c r="K11" s="6">
        <f t="shared" ref="K11:K15" si="3">AVERAGE(B5:B10)</f>
        <v>2430.8333333333335</v>
      </c>
      <c r="L11" s="5">
        <f>ABS(demand[[#This Row],[Demand]]-moving_average_6[[#This Row],[Forecast ]])</f>
        <v>985.83333333333348</v>
      </c>
      <c r="M11" s="4">
        <f>moving_average_6[[#This Row],[ABS Error]]/demand[[#This Row],[Demand]]</f>
        <v>0.68223760092272212</v>
      </c>
      <c r="N11" s="4">
        <f>IF(1-moving_average_6[[#This Row],[APE]]&lt;0,0,1-moving_average_6[[#This Row],[APE]])</f>
        <v>0.31776239907727788</v>
      </c>
      <c r="O11" s="6">
        <f t="shared" si="2"/>
        <v>3028.3333333333335</v>
      </c>
      <c r="P11" s="5">
        <f>ABS(demand[[#This Row],[Demand]]-weighted_average_3[[#This Row],[Forecast]])</f>
        <v>1583.3333333333335</v>
      </c>
      <c r="Q11" s="4">
        <f>weighted_average_3[[#This Row],[ABS Error]]/demand[[#This Row],[Demand]]</f>
        <v>1.0957324106113036</v>
      </c>
      <c r="R11" s="4">
        <f>IF(1-weighted_average_3[[#This Row],[APE]]&lt;0,0,1-weighted_average_3[[#This Row],[APE]])</f>
        <v>0</v>
      </c>
      <c r="S11" s="6">
        <f t="shared" ref="S11:S14" si="4">((1*B5)+(2*B6)+(3*B7)+(4*B8)+(5*B9)+(6*B10))/21</f>
        <v>2741.6666666666665</v>
      </c>
      <c r="T11" s="5">
        <f>ABS(demand[[#This Row],[Demand]]-weighted_average_6[[#This Row],[Forecast]])</f>
        <v>1296.6666666666665</v>
      </c>
      <c r="U11" s="4">
        <f>weighted_average_6[[#This Row],[ABS Error]]/demand[[#This Row],[Demand]]</f>
        <v>0.89734717416378307</v>
      </c>
      <c r="V11" s="4">
        <f>IF(1-weighted_average_6[[#This Row],[APE]]&lt;0,0,1-weighted_average_6[[#This Row],[APE]])</f>
        <v>0.10265282583621693</v>
      </c>
    </row>
    <row r="12" spans="1:22" x14ac:dyDescent="0.25">
      <c r="A12" t="s">
        <v>9</v>
      </c>
      <c r="B12" s="5">
        <v>3354</v>
      </c>
      <c r="C12" s="5">
        <f t="shared" si="0"/>
        <v>1445</v>
      </c>
      <c r="D12" s="5">
        <f>ABS(demand[[#This Row],[Demand]]-naive[[#This Row],[Forcast]])</f>
        <v>1909</v>
      </c>
      <c r="E12" s="4">
        <f>D12/demand[[#This Row],[Demand]]</f>
        <v>0.56917113893858085</v>
      </c>
      <c r="F12" s="4">
        <f>IF(1-naive[[#This Row],[APE]]&lt;0,0,1-naive[[#This Row],[APE]])</f>
        <v>0.43082886106141915</v>
      </c>
      <c r="G12" s="6">
        <f t="shared" si="1"/>
        <v>2511.6666666666665</v>
      </c>
      <c r="H12" s="8">
        <f>ABS(demand[[#This Row],[Demand]]-moving_average_3[[#This Row],[Forecast]])</f>
        <v>842.33333333333348</v>
      </c>
      <c r="I12" s="4">
        <f>moving_average_3[[#This Row],[ABS Error ]]/demand[[#This Row],[Demand]]</f>
        <v>0.25114291393361166</v>
      </c>
      <c r="J12" s="4">
        <f>IF(1-moving_average_3[[#This Row],[APE ]]&lt;0,0,1-moving_average_3[[#This Row],[APE ]])</f>
        <v>0.74885708606638834</v>
      </c>
      <c r="K12" s="6">
        <f t="shared" si="3"/>
        <v>2457.5</v>
      </c>
      <c r="L12" s="5">
        <f>ABS(demand[[#This Row],[Demand]]-moving_average_6[[#This Row],[Forecast ]])</f>
        <v>896.5</v>
      </c>
      <c r="M12" s="4">
        <f>moving_average_6[[#This Row],[ABS Error]]/demand[[#This Row],[Demand]]</f>
        <v>0.26729278473464518</v>
      </c>
      <c r="N12" s="4">
        <f>IF(1-moving_average_6[[#This Row],[APE]]&lt;0,0,1-moving_average_6[[#This Row],[APE]])</f>
        <v>0.73270721526535487</v>
      </c>
      <c r="O12" s="6">
        <f t="shared" si="2"/>
        <v>2264.1666666666665</v>
      </c>
      <c r="P12" s="5">
        <f>ABS(demand[[#This Row],[Demand]]-weighted_average_3[[#This Row],[Forecast]])</f>
        <v>1089.8333333333335</v>
      </c>
      <c r="Q12" s="4">
        <f>weighted_average_3[[#This Row],[ABS Error]]/demand[[#This Row],[Demand]]</f>
        <v>0.32493540051679592</v>
      </c>
      <c r="R12" s="4">
        <f>IF(1-weighted_average_3[[#This Row],[APE]]&lt;0,0,1-weighted_average_3[[#This Row],[APE]])</f>
        <v>0.67506459948320408</v>
      </c>
      <c r="S12" s="6">
        <f t="shared" si="4"/>
        <v>2460</v>
      </c>
      <c r="T12" s="5">
        <f>ABS(demand[[#This Row],[Demand]]-weighted_average_6[[#This Row],[Forecast]])</f>
        <v>894</v>
      </c>
      <c r="U12" s="4">
        <f>weighted_average_6[[#This Row],[ABS Error]]/demand[[#This Row],[Demand]]</f>
        <v>0.26654740608228983</v>
      </c>
      <c r="V12" s="4">
        <f>IF(1-weighted_average_6[[#This Row],[APE]]&lt;0,0,1-weighted_average_6[[#This Row],[APE]])</f>
        <v>0.73345259391771012</v>
      </c>
    </row>
    <row r="13" spans="1:22" x14ac:dyDescent="0.25">
      <c r="A13" t="s">
        <v>10</v>
      </c>
      <c r="B13" s="5">
        <v>2615</v>
      </c>
      <c r="C13" s="5">
        <f t="shared" si="0"/>
        <v>3354</v>
      </c>
      <c r="D13" s="5">
        <f>ABS(demand[[#This Row],[Demand]]-naive[[#This Row],[Forcast]])</f>
        <v>739</v>
      </c>
      <c r="E13" s="4">
        <f>D13/demand[[#This Row],[Demand]]</f>
        <v>0.28260038240917784</v>
      </c>
      <c r="F13" s="4">
        <f>IF(1-naive[[#This Row],[APE]]&lt;0,0,1-naive[[#This Row],[APE]])</f>
        <v>0.71739961759082216</v>
      </c>
      <c r="G13" s="6">
        <f t="shared" si="1"/>
        <v>2653</v>
      </c>
      <c r="H13" s="8">
        <f>ABS(demand[[#This Row],[Demand]]-moving_average_3[[#This Row],[Forecast]])</f>
        <v>38</v>
      </c>
      <c r="I13" s="4">
        <f>moving_average_3[[#This Row],[ABS Error ]]/demand[[#This Row],[Demand]]</f>
        <v>1.4531548757170172E-2</v>
      </c>
      <c r="J13" s="4">
        <f>IF(1-moving_average_3[[#This Row],[APE ]]&lt;0,0,1-moving_average_3[[#This Row],[APE ]])</f>
        <v>0.98546845124282978</v>
      </c>
      <c r="K13" s="6">
        <f t="shared" si="3"/>
        <v>2719.8333333333335</v>
      </c>
      <c r="L13" s="5">
        <f>ABS(demand[[#This Row],[Demand]]-moving_average_6[[#This Row],[Forecast ]])</f>
        <v>104.83333333333348</v>
      </c>
      <c r="M13" s="4">
        <f>moving_average_6[[#This Row],[ABS Error]]/demand[[#This Row],[Demand]]</f>
        <v>4.0089228808158121E-2</v>
      </c>
      <c r="N13" s="4">
        <f>IF(1-moving_average_6[[#This Row],[APE]]&lt;0,0,1-moving_average_6[[#This Row],[APE]])</f>
        <v>0.95991077119184187</v>
      </c>
      <c r="O13" s="6">
        <f t="shared" si="2"/>
        <v>2685.3333333333335</v>
      </c>
      <c r="P13" s="5">
        <f>ABS(demand[[#This Row],[Demand]]-weighted_average_3[[#This Row],[Forecast]])</f>
        <v>70.333333333333485</v>
      </c>
      <c r="Q13" s="4">
        <f>weighted_average_3[[#This Row],[ABS Error]]/demand[[#This Row],[Demand]]</f>
        <v>2.6896112173358886E-2</v>
      </c>
      <c r="R13" s="4">
        <f>IF(1-weighted_average_3[[#This Row],[APE]]&lt;0,0,1-weighted_average_3[[#This Row],[APE]])</f>
        <v>0.97310388782664115</v>
      </c>
      <c r="S13" s="6">
        <f t="shared" si="4"/>
        <v>2716.1428571428573</v>
      </c>
      <c r="T13" s="5">
        <f>ABS(demand[[#This Row],[Demand]]-weighted_average_6[[#This Row],[Forecast]])</f>
        <v>101.14285714285734</v>
      </c>
      <c r="U13" s="4">
        <f>weighted_average_6[[#This Row],[ABS Error]]/demand[[#This Row],[Demand]]</f>
        <v>3.8677956842392863E-2</v>
      </c>
      <c r="V13" s="4">
        <f>IF(1-weighted_average_6[[#This Row],[APE]]&lt;0,0,1-weighted_average_6[[#This Row],[APE]])</f>
        <v>0.96132204315760716</v>
      </c>
    </row>
    <row r="14" spans="1:22" x14ac:dyDescent="0.25">
      <c r="A14" t="s">
        <v>11</v>
      </c>
      <c r="B14" s="5">
        <v>1821</v>
      </c>
      <c r="C14" s="5">
        <f t="shared" si="0"/>
        <v>2615</v>
      </c>
      <c r="D14" s="5">
        <f>ABS(demand[[#This Row],[Demand]]-naive[[#This Row],[Forcast]])</f>
        <v>794</v>
      </c>
      <c r="E14" s="4">
        <f>D14/demand[[#This Row],[Demand]]</f>
        <v>0.43602416254805054</v>
      </c>
      <c r="F14" s="4">
        <f>IF(1-naive[[#This Row],[APE]]&lt;0,0,1-naive[[#This Row],[APE]])</f>
        <v>0.56397583745194946</v>
      </c>
      <c r="G14" s="6">
        <f t="shared" si="1"/>
        <v>2471.3333333333335</v>
      </c>
      <c r="H14" s="8">
        <f>ABS(demand[[#This Row],[Demand]]-moving_average_3[[#This Row],[Forecast]])</f>
        <v>650.33333333333348</v>
      </c>
      <c r="I14" s="4">
        <f>moving_average_3[[#This Row],[ABS Error ]]/demand[[#This Row],[Demand]]</f>
        <v>0.35712978217096841</v>
      </c>
      <c r="J14" s="4">
        <f>IF(1-moving_average_3[[#This Row],[APE ]]&lt;0,0,1-moving_average_3[[#This Row],[APE ]])</f>
        <v>0.64287021782903153</v>
      </c>
      <c r="K14" s="6">
        <f t="shared" si="3"/>
        <v>2722.3333333333335</v>
      </c>
      <c r="L14" s="5">
        <f>ABS(demand[[#This Row],[Demand]]-moving_average_6[[#This Row],[Forecast ]])</f>
        <v>901.33333333333348</v>
      </c>
      <c r="M14" s="4">
        <f>moving_average_6[[#This Row],[ABS Error]]/demand[[#This Row],[Demand]]</f>
        <v>0.49496613582280807</v>
      </c>
      <c r="N14" s="4">
        <f>IF(1-moving_average_6[[#This Row],[APE]]&lt;0,0,1-moving_average_6[[#This Row],[APE]])</f>
        <v>0.50503386417719187</v>
      </c>
      <c r="O14" s="6">
        <f t="shared" si="2"/>
        <v>2666.3333333333335</v>
      </c>
      <c r="P14" s="5">
        <f>ABS(demand[[#This Row],[Demand]]-weighted_average_3[[#This Row],[Forecast]])</f>
        <v>845.33333333333348</v>
      </c>
      <c r="Q14" s="4">
        <f>weighted_average_3[[#This Row],[ABS Error]]/demand[[#This Row],[Demand]]</f>
        <v>0.46421380194032591</v>
      </c>
      <c r="R14" s="4">
        <f>IF(1-weighted_average_3[[#This Row],[APE]]&lt;0,0,1-weighted_average_3[[#This Row],[APE]])</f>
        <v>0.53578619805967409</v>
      </c>
      <c r="S14" s="6">
        <f t="shared" si="4"/>
        <v>2686.1904761904761</v>
      </c>
      <c r="T14" s="5">
        <f>ABS(demand[[#This Row],[Demand]]-weighted_average_6[[#This Row],[Forecast]])</f>
        <v>865.19047619047615</v>
      </c>
      <c r="U14" s="4">
        <f>weighted_average_6[[#This Row],[ABS Error]]/demand[[#This Row],[Demand]]</f>
        <v>0.47511832849559371</v>
      </c>
      <c r="V14" s="4">
        <f>IF(1-weighted_average_6[[#This Row],[APE]]&lt;0,0,1-weighted_average_6[[#This Row],[APE]])</f>
        <v>0.52488167150440623</v>
      </c>
    </row>
    <row r="15" spans="1:22" x14ac:dyDescent="0.25">
      <c r="A15" t="s">
        <v>12</v>
      </c>
      <c r="C15" s="5">
        <f t="shared" si="0"/>
        <v>1821</v>
      </c>
      <c r="G15" s="6">
        <f t="shared" si="1"/>
        <v>2596.6666666666665</v>
      </c>
      <c r="I15" s="6"/>
      <c r="K15" s="6">
        <f t="shared" si="3"/>
        <v>2554.1666666666665</v>
      </c>
      <c r="L15" s="5">
        <f>ABS(demand[[#This Row],[Demand]]-moving_average_6[[#This Row],[Forecast ]])</f>
        <v>2554.1666666666665</v>
      </c>
      <c r="O15" s="6">
        <f t="shared" si="2"/>
        <v>2341.1666666666665</v>
      </c>
      <c r="P15" s="5"/>
      <c r="S15" s="6">
        <f>((1*B9)+(2*B10)+(3*B11)+(4*B12)+(5*B13)+(6*B14))/21</f>
        <v>2428.6666666666665</v>
      </c>
      <c r="T15" s="5">
        <f>ABS(demand[[#This Row],[Demand]]-weighted_average_6[[#This Row],[Forecast]])</f>
        <v>2428.6666666666665</v>
      </c>
    </row>
    <row r="16" spans="1:22" x14ac:dyDescent="0.25">
      <c r="D16" t="s">
        <v>18</v>
      </c>
      <c r="E16" t="s">
        <v>19</v>
      </c>
      <c r="F16" t="s">
        <v>16</v>
      </c>
      <c r="G16" s="1"/>
      <c r="H16" t="s">
        <v>18</v>
      </c>
      <c r="I16" t="s">
        <v>19</v>
      </c>
      <c r="J16" t="s">
        <v>16</v>
      </c>
      <c r="K16" s="1"/>
      <c r="L16" t="s">
        <v>18</v>
      </c>
      <c r="M16" t="s">
        <v>19</v>
      </c>
      <c r="N16" t="s">
        <v>16</v>
      </c>
      <c r="O16" s="1"/>
      <c r="P16" t="s">
        <v>18</v>
      </c>
      <c r="Q16" t="s">
        <v>19</v>
      </c>
      <c r="R16" t="s">
        <v>16</v>
      </c>
      <c r="S16" s="1"/>
      <c r="T16" t="s">
        <v>18</v>
      </c>
      <c r="U16" t="s">
        <v>19</v>
      </c>
      <c r="V16" t="s">
        <v>16</v>
      </c>
    </row>
    <row r="17" spans="4:22" x14ac:dyDescent="0.25">
      <c r="D17" s="9">
        <f>AVERAGE(D5:D14)</f>
        <v>711.7</v>
      </c>
      <c r="E17" s="11">
        <f>AVERAGE(E5:E14)</f>
        <v>0.33224558456807179</v>
      </c>
      <c r="F17" s="11">
        <f>1-naive_error[[#This Row],[MAPE]]</f>
        <v>0.66775441543192815</v>
      </c>
      <c r="G17" s="2"/>
      <c r="H17" s="7">
        <f>AVERAGE(H5:H14)</f>
        <v>759.87500000000023</v>
      </c>
      <c r="I17" s="10">
        <f t="shared" ref="I17" si="5">AVERAGE(I5:I14)</f>
        <v>0.34553963507815383</v>
      </c>
      <c r="J17" s="10">
        <f>1-moving3_error[[#This Row],[MAPE]]</f>
        <v>0.65446036492184612</v>
      </c>
      <c r="K17" s="3"/>
      <c r="L17" s="7">
        <f>AVERAGE(L5:L14)</f>
        <v>788.86666666666679</v>
      </c>
      <c r="M17" s="10">
        <f t="shared" ref="M17" si="6">AVERAGE(M5:M14)</f>
        <v>0.36374204457243459</v>
      </c>
      <c r="N17" s="10">
        <f>1-moving6_error[[#This Row],[MAPE]]</f>
        <v>0.63625795542756536</v>
      </c>
      <c r="O17" s="2"/>
      <c r="P17" s="7">
        <f>AVERAGE(P5:P14)</f>
        <v>757.87500000000023</v>
      </c>
      <c r="Q17" s="10">
        <f t="shared" ref="Q17" si="7">AVERAGE(Q5:Q14)</f>
        <v>0.35048310867216792</v>
      </c>
      <c r="R17" s="10">
        <f>1-weighted3_error[[#This Row],[MAPE]]</f>
        <v>0.64951689132783208</v>
      </c>
      <c r="S17" s="2"/>
      <c r="T17">
        <f>AVERAGE(T5:T14)</f>
        <v>775.4</v>
      </c>
      <c r="U17" s="10">
        <f t="shared" ref="U17" si="8">AVERAGE(U5:U14)</f>
        <v>0.38110779336997652</v>
      </c>
      <c r="V17" s="10">
        <f>1-weighted6_error[[#This Row],[MAPE]]</f>
        <v>0.61889220663002353</v>
      </c>
    </row>
    <row r="18" spans="4:22" x14ac:dyDescent="0.25">
      <c r="F18" s="20" t="s">
        <v>29</v>
      </c>
      <c r="V18" s="21" t="s">
        <v>30</v>
      </c>
    </row>
  </sheetData>
  <mergeCells count="6">
    <mergeCell ref="S1:V2"/>
    <mergeCell ref="A1:B2"/>
    <mergeCell ref="C1:F2"/>
    <mergeCell ref="G1:J2"/>
    <mergeCell ref="K1:N2"/>
    <mergeCell ref="O1:R2"/>
  </mergeCell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BAF8-AA06-47C2-874F-40DF3293D5BA}">
  <dimension ref="A1"/>
  <sheetViews>
    <sheetView workbookViewId="0">
      <selection sqref="A1:C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Forecasting Comparison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Yahya Ahmed</dc:creator>
  <cp:lastModifiedBy>Yahya Ahmed</cp:lastModifiedBy>
  <dcterms:created xsi:type="dcterms:W3CDTF">2023-09-17T17:43:26Z</dcterms:created>
  <dcterms:modified xsi:type="dcterms:W3CDTF">2023-10-08T20:44:39Z</dcterms:modified>
</cp:coreProperties>
</file>