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xr:revisionPtr revIDLastSave="0" documentId="13_ncr:1_{97C996D9-7BFC-4EA7-8B1C-A36C62164D84}" xr6:coauthVersionLast="47" xr6:coauthVersionMax="47" xr10:uidLastSave="{00000000-0000-0000-0000-000000000000}"/>
  <bookViews>
    <workbookView xWindow="-108" yWindow="-108" windowWidth="23256" windowHeight="12456" xr2:uid="{B48EDC9A-C2F5-4835-AD95-E26E4A6534AC}"/>
  </bookViews>
  <sheets>
    <sheet name="Data" sheetId="1" r:id="rId1"/>
    <sheet name="PivotTable" sheetId="3" r:id="rId2"/>
    <sheet name="PivotChart" sheetId="4" r:id="rId3"/>
    <sheet name="Raw" sheetId="2" r:id="rId4"/>
  </sheets>
  <calcPr calcId="191029"/>
  <pivotCaches>
    <pivotCache cacheId="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M31" i="1"/>
  <c r="M48" i="1"/>
  <c r="L48" i="1"/>
  <c r="L43" i="1"/>
  <c r="M13" i="1"/>
  <c r="M3" i="1"/>
  <c r="Q13" i="1"/>
  <c r="M26" i="1"/>
  <c r="M14" i="1"/>
  <c r="M15" i="1"/>
  <c r="M16" i="1"/>
  <c r="M17" i="1"/>
  <c r="M18" i="1"/>
  <c r="M19" i="1"/>
  <c r="Q14" i="1"/>
  <c r="Q15" i="1"/>
  <c r="Q16" i="1"/>
  <c r="Q17" i="1"/>
  <c r="Q18" i="1"/>
  <c r="Q19" i="1"/>
  <c r="M5" i="1"/>
  <c r="M4" i="1"/>
  <c r="E3" i="1"/>
  <c r="M37" i="1" s="1"/>
  <c r="E4" i="1"/>
  <c r="E5" i="1"/>
  <c r="E6" i="1"/>
  <c r="E7" i="1"/>
  <c r="E8" i="1"/>
  <c r="E9" i="1"/>
  <c r="E10" i="1"/>
  <c r="M36" i="1" s="1"/>
  <c r="E11" i="1"/>
  <c r="E12" i="1"/>
  <c r="E13" i="1"/>
  <c r="M34" i="1" s="1"/>
  <c r="E14" i="1"/>
  <c r="E15" i="1"/>
  <c r="E16" i="1"/>
  <c r="E17" i="1"/>
  <c r="E18" i="1"/>
  <c r="E19" i="1"/>
  <c r="E20" i="1"/>
  <c r="E21" i="1"/>
  <c r="M23" i="1" l="1"/>
  <c r="M32" i="1"/>
  <c r="M33" i="1"/>
  <c r="M35" i="1"/>
  <c r="M9" i="1"/>
  <c r="L9" i="1" s="1" a="1"/>
  <c r="L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<sst xmlns="http://schemas.openxmlformats.org/spreadsheetml/2006/main" count="143" uniqueCount="34">
  <si>
    <t>Serial No.</t>
  </si>
  <si>
    <t>Region</t>
  </si>
  <si>
    <t>North</t>
  </si>
  <si>
    <t>Sales</t>
  </si>
  <si>
    <t>South</t>
  </si>
  <si>
    <t>East</t>
  </si>
  <si>
    <t>West</t>
  </si>
  <si>
    <t>Quantity</t>
  </si>
  <si>
    <t>Unit Sales Price</t>
  </si>
  <si>
    <t>Category</t>
  </si>
  <si>
    <t>Finance</t>
  </si>
  <si>
    <t>Retail</t>
  </si>
  <si>
    <t>Healthcare</t>
  </si>
  <si>
    <t>Entertainment</t>
  </si>
  <si>
    <t>Insurance</t>
  </si>
  <si>
    <t>Electronics</t>
  </si>
  <si>
    <t>Food</t>
  </si>
  <si>
    <t>Year</t>
  </si>
  <si>
    <t>QUESTION</t>
  </si>
  <si>
    <t>1. Total Sales</t>
  </si>
  <si>
    <t>2. Which Category is giving most sales?</t>
  </si>
  <si>
    <t>Sales/Category</t>
  </si>
  <si>
    <t>Category by Count</t>
  </si>
  <si>
    <t>How many sales</t>
  </si>
  <si>
    <t>3. How many sales were done by Electronics Category?</t>
  </si>
  <si>
    <t>4. Total quantities sold in 2023?</t>
  </si>
  <si>
    <t>5. What is the average Unit Sales Price for each Category?</t>
  </si>
  <si>
    <t>Row Labels</t>
  </si>
  <si>
    <t>Grand Total</t>
  </si>
  <si>
    <t>Average of Unit Sales Price</t>
  </si>
  <si>
    <t>6. What was the total sales from the 'North' region in 2022?</t>
  </si>
  <si>
    <t>7. Which Region had the highest Total Sales?</t>
  </si>
  <si>
    <t>Sum of Sales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</si>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</sst>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&quot;₹&quot;\ #,##0.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[Basic Excel Project.xlsx]PivotChart!PivotTable4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PivotChart!$B$3:$B$4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PivotChart!$A$5:$A$11</c:f>
              <c:strCache>
                <c:ptCount val="6"/>
                <c:pt idx="0">
                  <c:v>Electronics</c:v>
                </c:pt>
                <c:pt idx="1">
                  <c:v>Entertainment</c:v>
                </c:pt>
                <c:pt idx="2">
                  <c:v>Food</c:v>
                </c:pt>
                <c:pt idx="3">
                  <c:v>Healthcare</c:v>
                </c:pt>
                <c:pt idx="4">
                  <c:v>Insurance</c:v>
                </c:pt>
                <c:pt idx="5">
                  <c:v>Retail</c:v>
                </c:pt>
              </c:strCache>
            </c:strRef>
          </c:cat>
          <c:val>
            <c:numRef>
              <c:f>PivotChart!$B$5:$B$11</c:f>
              <c:numCache>
                <c:formatCode>"₹"\ #,##0</c:formatCode>
                <c:ptCount val="6"/>
                <c:pt idx="0">
                  <c:v>4420519</c:v>
                </c:pt>
                <c:pt idx="2">
                  <c:v>522553</c:v>
                </c:pt>
                <c:pt idx="3">
                  <c:v>216713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FD-4B50-A93F-5DE975115950}"/>
            </c:ext>
          </c:extLst>
        </c:ser>
        <c:ser>
          <c:idx val="1"/>
          <c:order val="1"/>
          <c:tx>
            <c:strRef>
              <c:f>PivotChart!$C$3:$C$4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PivotChart!$A$5:$A$11</c:f>
              <c:strCache>
                <c:ptCount val="6"/>
                <c:pt idx="0">
                  <c:v>Electronics</c:v>
                </c:pt>
                <c:pt idx="1">
                  <c:v>Entertainment</c:v>
                </c:pt>
                <c:pt idx="2">
                  <c:v>Food</c:v>
                </c:pt>
                <c:pt idx="3">
                  <c:v>Healthcare</c:v>
                </c:pt>
                <c:pt idx="4">
                  <c:v>Insurance</c:v>
                </c:pt>
                <c:pt idx="5">
                  <c:v>Retail</c:v>
                </c:pt>
              </c:strCache>
            </c:strRef>
          </c:cat>
          <c:val>
            <c:numRef>
              <c:f>PivotChart!$C$5:$C$11</c:f>
              <c:numCache>
                <c:formatCode>"₹"\ #,##0</c:formatCode>
                <c:ptCount val="6"/>
                <c:pt idx="2">
                  <c:v>252288</c:v>
                </c:pt>
                <c:pt idx="3">
                  <c:v>275699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0EFD-4B50-A93F-5DE975115950}"/>
            </c:ext>
          </c:extLst>
        </c:ser>
        <c:ser>
          <c:idx val="2"/>
          <c:order val="2"/>
          <c:tx>
            <c:strRef>
              <c:f>PivotChart!$D$3:$D$4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PivotChart!$A$5:$A$11</c:f>
              <c:strCache>
                <c:ptCount val="6"/>
                <c:pt idx="0">
                  <c:v>Electronics</c:v>
                </c:pt>
                <c:pt idx="1">
                  <c:v>Entertainment</c:v>
                </c:pt>
                <c:pt idx="2">
                  <c:v>Food</c:v>
                </c:pt>
                <c:pt idx="3">
                  <c:v>Healthcare</c:v>
                </c:pt>
                <c:pt idx="4">
                  <c:v>Insurance</c:v>
                </c:pt>
                <c:pt idx="5">
                  <c:v>Retail</c:v>
                </c:pt>
              </c:strCache>
            </c:strRef>
          </c:cat>
          <c:val>
            <c:numRef>
              <c:f>PivotChart!$D$5:$D$11</c:f>
              <c:numCache>
                <c:formatCode>"₹"\ #,##0</c:formatCode>
                <c:ptCount val="6"/>
                <c:pt idx="1">
                  <c:v>384024</c:v>
                </c:pt>
                <c:pt idx="4">
                  <c:v>434235</c:v>
                </c:pt>
                <c:pt idx="5">
                  <c:v>420256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0EFD-4B50-A93F-5DE975115950}"/>
            </c:ext>
          </c:extLst>
        </c:ser>
        <c:ser>
          <c:idx val="3"/>
          <c:order val="3"/>
          <c:tx>
            <c:strRef>
              <c:f>PivotChart!$E$3:$E$4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PivotChart!$A$5:$A$11</c:f>
              <c:strCache>
                <c:ptCount val="6"/>
                <c:pt idx="0">
                  <c:v>Electronics</c:v>
                </c:pt>
                <c:pt idx="1">
                  <c:v>Entertainment</c:v>
                </c:pt>
                <c:pt idx="2">
                  <c:v>Food</c:v>
                </c:pt>
                <c:pt idx="3">
                  <c:v>Healthcare</c:v>
                </c:pt>
                <c:pt idx="4">
                  <c:v>Insurance</c:v>
                </c:pt>
                <c:pt idx="5">
                  <c:v>Retail</c:v>
                </c:pt>
              </c:strCache>
            </c:strRef>
          </c:cat>
          <c:val>
            <c:numRef>
              <c:f>PivotChart!$E$5:$E$11</c:f>
              <c:numCache>
                <c:formatCode>"₹"\ #,##0</c:formatCode>
                <c:ptCount val="6"/>
                <c:pt idx="0">
                  <c:v>285214</c:v>
                </c:pt>
                <c:pt idx="4">
                  <c:v>460606</c:v>
                </c:pt>
                <c:pt idx="5">
                  <c:v>259134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0EFD-4B50-A93F-5DE975115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1102752"/>
        <c:axId val="971100832"/>
      </c:barChart>
      <c:catAx>
        <c:axId val="971102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00832"/>
        <c:crosses val="autoZero"/>
        <c:auto val="1"/>
        <c:lblAlgn val="ctr"/>
        <c:lblOffset val="100"/>
        <c:noMultiLvlLbl val="0"/>
      </c:catAx>
      <c:valAx>
        <c:axId val="97110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₹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102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2</xdr:row>
      <xdr:rowOff>0</xdr:rowOff>
    </xdr:from>
    <xdr:to>
      <xdr:col>15</xdr:col>
      <xdr:colOff>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19EF49-41C8-4FAD-3FEC-B0BA7E5384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HYA" refreshedDate="45864.541251273149" createdVersion="8" refreshedVersion="8" minRefreshableVersion="3" recordCount="20" xr:uid="{487DC92D-F8C4-4D13-8CA1-9D60A80827F6}">
  <cacheSource type="worksheet">
    <worksheetSource ref="A1:G21" sheet="Data"/>
  </cacheSource>
  <cacheFields count="7">
    <cacheField name="Serial No." numFmtId="0">
      <sharedItems containsSemiMixedTypes="0" containsString="0" containsNumber="1" containsInteger="1" minValue="1" maxValue="20"/>
    </cacheField>
    <cacheField name="Region" numFmtId="0">
      <sharedItems count="4">
        <s v="East"/>
        <s v="West"/>
        <s v="North"/>
        <s v="South"/>
      </sharedItems>
    </cacheField>
    <cacheField name="Sales" numFmtId="164">
      <sharedItems containsSemiMixedTypes="0" containsString="0" containsNumber="1" containsInteger="1" minValue="129520" maxValue="4290999" count="20">
        <n v="216713"/>
        <n v="259134"/>
        <n v="285214"/>
        <n v="252288"/>
        <n v="245006"/>
        <n v="129520"/>
        <n v="420256"/>
        <n v="4290999"/>
        <n v="434235"/>
        <n v="275699"/>
        <n v="277547"/>
        <n v="384024"/>
        <n v="460606"/>
        <n v="213956"/>
        <n v="359732"/>
        <n v="188594"/>
        <n v="165934"/>
        <n v="242945"/>
        <n v="333301"/>
        <n v="286170"/>
      </sharedItems>
    </cacheField>
    <cacheField name="Quantity" numFmtId="0">
      <sharedItems containsSemiMixedTypes="0" containsString="0" containsNumber="1" containsInteger="1" minValue="1" maxValue="5"/>
    </cacheField>
    <cacheField name="Unit Sales Price" numFmtId="164">
      <sharedItems containsSemiMixedTypes="0" containsString="0" containsNumber="1" minValue="33186.800000000003" maxValue="1072749.75"/>
    </cacheField>
    <cacheField name="Category" numFmtId="0">
      <sharedItems count="7">
        <s v="Healthcare"/>
        <s v="Retail"/>
        <s v="Electronics"/>
        <s v="Food"/>
        <s v="Insurance"/>
        <s v="Entertainment"/>
        <s v="Finance"/>
      </sharedItems>
    </cacheField>
    <cacheField name="Year" numFmtId="0">
      <sharedItems containsSemiMixedTypes="0" containsString="0" containsNumber="1" containsInteger="1" minValue="2022" maxValue="2023" count="2">
        <n v="2022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n v="1"/>
    <x v="0"/>
    <x v="0"/>
    <n v="5"/>
    <n v="43342.6"/>
    <x v="0"/>
    <x v="0"/>
  </r>
  <r>
    <n v="2"/>
    <x v="1"/>
    <x v="1"/>
    <n v="2"/>
    <n v="129567"/>
    <x v="1"/>
    <x v="0"/>
  </r>
  <r>
    <n v="3"/>
    <x v="1"/>
    <x v="2"/>
    <n v="5"/>
    <n v="57042.8"/>
    <x v="2"/>
    <x v="0"/>
  </r>
  <r>
    <n v="4"/>
    <x v="2"/>
    <x v="3"/>
    <n v="1"/>
    <n v="252288"/>
    <x v="3"/>
    <x v="0"/>
  </r>
  <r>
    <n v="5"/>
    <x v="0"/>
    <x v="4"/>
    <n v="2"/>
    <n v="122503"/>
    <x v="3"/>
    <x v="0"/>
  </r>
  <r>
    <n v="6"/>
    <x v="0"/>
    <x v="5"/>
    <n v="1"/>
    <n v="129520"/>
    <x v="2"/>
    <x v="0"/>
  </r>
  <r>
    <n v="7"/>
    <x v="3"/>
    <x v="6"/>
    <n v="5"/>
    <n v="84051.199999999997"/>
    <x v="1"/>
    <x v="0"/>
  </r>
  <r>
    <n v="8"/>
    <x v="0"/>
    <x v="7"/>
    <n v="4"/>
    <n v="1072749.75"/>
    <x v="2"/>
    <x v="0"/>
  </r>
  <r>
    <n v="9"/>
    <x v="3"/>
    <x v="8"/>
    <n v="5"/>
    <n v="86847"/>
    <x v="4"/>
    <x v="0"/>
  </r>
  <r>
    <n v="10"/>
    <x v="2"/>
    <x v="9"/>
    <n v="3"/>
    <n v="91899.666666666672"/>
    <x v="0"/>
    <x v="0"/>
  </r>
  <r>
    <n v="11"/>
    <x v="0"/>
    <x v="10"/>
    <n v="4"/>
    <n v="69386.75"/>
    <x v="3"/>
    <x v="0"/>
  </r>
  <r>
    <n v="12"/>
    <x v="3"/>
    <x v="11"/>
    <n v="3"/>
    <n v="128008"/>
    <x v="5"/>
    <x v="0"/>
  </r>
  <r>
    <n v="13"/>
    <x v="1"/>
    <x v="12"/>
    <n v="1"/>
    <n v="460606"/>
    <x v="4"/>
    <x v="0"/>
  </r>
  <r>
    <n v="14"/>
    <x v="1"/>
    <x v="13"/>
    <n v="1"/>
    <n v="213956"/>
    <x v="0"/>
    <x v="1"/>
  </r>
  <r>
    <n v="15"/>
    <x v="2"/>
    <x v="14"/>
    <n v="5"/>
    <n v="71946.399999999994"/>
    <x v="4"/>
    <x v="1"/>
  </r>
  <r>
    <n v="16"/>
    <x v="0"/>
    <x v="15"/>
    <n v="5"/>
    <n v="37718.800000000003"/>
    <x v="4"/>
    <x v="1"/>
  </r>
  <r>
    <n v="17"/>
    <x v="1"/>
    <x v="16"/>
    <n v="5"/>
    <n v="33186.800000000003"/>
    <x v="6"/>
    <x v="1"/>
  </r>
  <r>
    <n v="18"/>
    <x v="2"/>
    <x v="17"/>
    <n v="2"/>
    <n v="121472.5"/>
    <x v="4"/>
    <x v="1"/>
  </r>
  <r>
    <n v="19"/>
    <x v="1"/>
    <x v="18"/>
    <n v="4"/>
    <n v="83325.25"/>
    <x v="2"/>
    <x v="1"/>
  </r>
  <r>
    <n v="20"/>
    <x v="2"/>
    <x v="19"/>
    <n v="4"/>
    <n v="71542.5"/>
    <x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982A0D-6160-4A84-BAE4-432DA0BE00BC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48:P53" firstHeaderRow="1" firstDataRow="1" firstDataCol="1"/>
  <pivotFields count="7">
    <pivotField showAll="0"/>
    <pivotField axis="axisRow" showAll="0">
      <items count="5">
        <item x="0"/>
        <item x="2"/>
        <item x="3"/>
        <item x="1"/>
        <item t="default"/>
      </items>
    </pivotField>
    <pivotField dataField="1" numFmtId="164" showAll="0"/>
    <pivotField showAll="0"/>
    <pivotField numFmtId="164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Sales" fld="2" baseField="0" baseItem="0" numFmtId="164"/>
  </dataFields>
  <formats count="1">
    <format dxfId="0">
      <pivotArea dataOnly="0" fieldPosition="0">
        <references count="1">
          <reference field="1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B31FB8-2ECC-427F-9E7C-64194EE39350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O30:P38" firstHeaderRow="1" firstDataRow="1" firstDataCol="1"/>
  <pivotFields count="7">
    <pivotField showAll="0"/>
    <pivotField showAll="0"/>
    <pivotField numFmtId="164" showAll="0"/>
    <pivotField showAll="0"/>
    <pivotField dataField="1" numFmtId="164" showAll="0"/>
    <pivotField axis="axisRow" showAll="0" sortType="ascending">
      <items count="8">
        <item x="2"/>
        <item x="5"/>
        <item x="6"/>
        <item x="3"/>
        <item x="0"/>
        <item x="4"/>
        <item x="1"/>
        <item t="default"/>
      </items>
    </pivotField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Unit Sales Price" fld="4" subtotal="average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A5091E-E10C-49C2-9AB8-7EBACC5AB356}" name="PivotTable3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11" firstHeaderRow="1" firstDataRow="2" firstDataCol="1" rowPageCount="1" colPageCount="1"/>
  <pivotFields count="7">
    <pivotField showAll="0"/>
    <pivotField axis="axisCol" showAll="0">
      <items count="5">
        <item x="0"/>
        <item x="2"/>
        <item x="3"/>
        <item x="1"/>
        <item t="default"/>
      </items>
    </pivotField>
    <pivotField dataField="1" numFmtId="164" showAll="0"/>
    <pivotField showAll="0"/>
    <pivotField numFmtId="164" showAll="0"/>
    <pivotField axis="axisRow" showAll="0">
      <items count="8">
        <item x="2"/>
        <item x="5"/>
        <item x="6"/>
        <item x="3"/>
        <item x="0"/>
        <item x="4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5"/>
  </rowFields>
  <rowItems count="7">
    <i>
      <x/>
    </i>
    <i>
      <x v="1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6" item="0" hier="-1"/>
  </pageFields>
  <dataFields count="1">
    <dataField name="Sum of Sales" fld="2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1A900C-76F8-4CE3-83F6-3D89B7F58C52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F11" firstHeaderRow="1" firstDataRow="2" firstDataCol="1" rowPageCount="1" colPageCount="1"/>
  <pivotFields count="7">
    <pivotField showAll="0"/>
    <pivotField axis="axisCol" showAll="0">
      <items count="5">
        <item x="0"/>
        <item x="2"/>
        <item x="3"/>
        <item x="1"/>
        <item t="default"/>
      </items>
    </pivotField>
    <pivotField dataField="1" numFmtId="164" showAll="0">
      <items count="21">
        <item x="5"/>
        <item x="16"/>
        <item x="15"/>
        <item x="13"/>
        <item x="0"/>
        <item x="17"/>
        <item x="4"/>
        <item x="3"/>
        <item x="1"/>
        <item x="9"/>
        <item x="10"/>
        <item x="2"/>
        <item x="19"/>
        <item x="18"/>
        <item x="14"/>
        <item x="11"/>
        <item x="6"/>
        <item x="8"/>
        <item x="12"/>
        <item x="7"/>
        <item t="default"/>
      </items>
    </pivotField>
    <pivotField showAll="0"/>
    <pivotField numFmtId="164" showAll="0"/>
    <pivotField axis="axisRow" showAll="0">
      <items count="8">
        <item x="2"/>
        <item x="5"/>
        <item x="6"/>
        <item x="3"/>
        <item x="0"/>
        <item x="4"/>
        <item x="1"/>
        <item t="default"/>
      </items>
    </pivotField>
    <pivotField axis="axisPage" showAll="0">
      <items count="3">
        <item x="0"/>
        <item x="1"/>
        <item t="default"/>
      </items>
    </pivotField>
  </pivotFields>
  <rowFields count="1">
    <field x="5"/>
  </rowFields>
  <rowItems count="7">
    <i>
      <x/>
    </i>
    <i>
      <x v="1"/>
    </i>
    <i>
      <x v="3"/>
    </i>
    <i>
      <x v="4"/>
    </i>
    <i>
      <x v="5"/>
    </i>
    <i>
      <x v="6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6" item="0" hier="-1"/>
  </pageFields>
  <dataFields count="1">
    <dataField name="Sum of Sales" fld="2" baseField="0" baseItem="0" numFmtId="164"/>
  </dataFields>
  <chartFormats count="3">
    <chartFormat chart="0" format="2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920AC-30AD-4E84-862D-C37F5943EB60}">
  <dimension ref="A1:Q53"/>
  <sheetViews>
    <sheetView tabSelected="1" topLeftCell="A29" workbookViewId="0">
      <selection activeCell="P8" sqref="P8"/>
    </sheetView>
  </sheetViews>
  <sheetFormatPr defaultRowHeight="14.4" x14ac:dyDescent="0.3"/>
  <cols>
    <col min="1" max="1" width="12.44140625" bestFit="1" customWidth="1"/>
    <col min="3" max="3" width="10.44140625" style="5" bestFit="1" customWidth="1"/>
    <col min="5" max="5" width="15" customWidth="1"/>
    <col min="6" max="6" width="13.44140625" customWidth="1"/>
    <col min="8" max="8" width="8.77734375" customWidth="1"/>
    <col min="9" max="11" width="0" hidden="1" customWidth="1"/>
    <col min="12" max="12" width="19" customWidth="1"/>
    <col min="13" max="13" width="14.33203125" bestFit="1" customWidth="1"/>
    <col min="15" max="15" width="12.44140625" bestFit="1" customWidth="1"/>
    <col min="16" max="17" width="23.109375" bestFit="1" customWidth="1"/>
  </cols>
  <sheetData>
    <row r="1" spans="1:17" x14ac:dyDescent="0.3">
      <c r="A1" s="3" t="s">
        <v>0</v>
      </c>
      <c r="B1" s="3" t="s">
        <v>1</v>
      </c>
      <c r="C1" s="6" t="s">
        <v>3</v>
      </c>
      <c r="D1" s="3" t="s">
        <v>7</v>
      </c>
      <c r="E1" s="3" t="s">
        <v>8</v>
      </c>
      <c r="F1" s="3" t="s">
        <v>9</v>
      </c>
      <c r="G1" s="3" t="s">
        <v>17</v>
      </c>
      <c r="L1" t="s">
        <v>18</v>
      </c>
    </row>
    <row r="2" spans="1:17" x14ac:dyDescent="0.3">
      <c r="A2" s="1">
        <v>1</v>
      </c>
      <c r="B2" s="1" t="s">
        <v>5</v>
      </c>
      <c r="C2" s="5">
        <v>216713</v>
      </c>
      <c r="D2" s="1">
        <v>5</v>
      </c>
      <c r="E2" s="5">
        <f>C2/D2</f>
        <v>43342.6</v>
      </c>
      <c r="F2" s="1" t="s">
        <v>12</v>
      </c>
      <c r="G2" s="1">
        <v>2022</v>
      </c>
    </row>
    <row r="3" spans="1:17" x14ac:dyDescent="0.3">
      <c r="A3" s="1">
        <v>2</v>
      </c>
      <c r="B3" s="1" t="s">
        <v>6</v>
      </c>
      <c r="C3" s="5">
        <v>259134</v>
      </c>
      <c r="D3" s="1">
        <v>2</v>
      </c>
      <c r="E3" s="5">
        <f t="shared" ref="E2:E21" si="0">C3/D3</f>
        <v>129567</v>
      </c>
      <c r="F3" s="1" t="s">
        <v>11</v>
      </c>
      <c r="G3" s="1">
        <v>2022</v>
      </c>
      <c r="L3" s="2" t="s">
        <v>19</v>
      </c>
      <c r="M3" s="4">
        <f>SUM(C2:C21)</f>
        <v>9721873</v>
      </c>
    </row>
    <row r="4" spans="1:17" x14ac:dyDescent="0.3">
      <c r="A4" s="1">
        <v>3</v>
      </c>
      <c r="B4" s="1" t="s">
        <v>6</v>
      </c>
      <c r="C4" s="5">
        <v>285214</v>
      </c>
      <c r="D4" s="1">
        <v>5</v>
      </c>
      <c r="E4" s="5">
        <f t="shared" si="0"/>
        <v>57042.8</v>
      </c>
      <c r="F4" s="1" t="s">
        <v>15</v>
      </c>
      <c r="G4" s="1">
        <v>2022</v>
      </c>
      <c r="L4">
        <v>2022</v>
      </c>
      <c r="M4" s="4">
        <f>SUMIF(G2:G21,L4,C2:C21)</f>
        <v>7931241</v>
      </c>
    </row>
    <row r="5" spans="1:17" x14ac:dyDescent="0.3">
      <c r="A5" s="1">
        <v>4</v>
      </c>
      <c r="B5" s="1" t="s">
        <v>2</v>
      </c>
      <c r="C5" s="5">
        <v>252288</v>
      </c>
      <c r="D5" s="1">
        <v>1</v>
      </c>
      <c r="E5" s="5">
        <f t="shared" si="0"/>
        <v>252288</v>
      </c>
      <c r="F5" s="1" t="s">
        <v>16</v>
      </c>
      <c r="G5" s="1">
        <v>2022</v>
      </c>
      <c r="L5">
        <v>2023</v>
      </c>
      <c r="M5" s="4">
        <f>SUMIF(G2:G21,L5,C2:C21)</f>
        <v>1790632</v>
      </c>
    </row>
    <row r="6" spans="1:17" x14ac:dyDescent="0.3">
      <c r="A6" s="1">
        <v>5</v>
      </c>
      <c r="B6" s="1" t="s">
        <v>5</v>
      </c>
      <c r="C6" s="5">
        <v>245006</v>
      </c>
      <c r="D6" s="1">
        <v>2</v>
      </c>
      <c r="E6" s="5">
        <f t="shared" si="0"/>
        <v>122503</v>
      </c>
      <c r="F6" s="1" t="s">
        <v>16</v>
      </c>
      <c r="G6" s="1">
        <v>2022</v>
      </c>
    </row>
    <row r="7" spans="1:17" x14ac:dyDescent="0.3">
      <c r="A7" s="1">
        <v>6</v>
      </c>
      <c r="B7" s="1" t="s">
        <v>5</v>
      </c>
      <c r="C7" s="5">
        <v>129520</v>
      </c>
      <c r="D7" s="1">
        <v>1</v>
      </c>
      <c r="E7" s="5">
        <f t="shared" si="0"/>
        <v>129520</v>
      </c>
      <c r="F7" s="1" t="s">
        <v>15</v>
      </c>
      <c r="G7" s="1">
        <v>2022</v>
      </c>
    </row>
    <row r="8" spans="1:17" x14ac:dyDescent="0.3">
      <c r="A8" s="1">
        <v>7</v>
      </c>
      <c r="B8" s="1" t="s">
        <v>4</v>
      </c>
      <c r="C8" s="5">
        <v>420256</v>
      </c>
      <c r="D8" s="1">
        <v>5</v>
      </c>
      <c r="E8" s="5">
        <f t="shared" si="0"/>
        <v>84051.199999999997</v>
      </c>
      <c r="F8" s="1" t="s">
        <v>11</v>
      </c>
      <c r="G8" s="1">
        <v>2022</v>
      </c>
      <c r="L8" s="2" t="s">
        <v>20</v>
      </c>
    </row>
    <row r="9" spans="1:17" x14ac:dyDescent="0.3">
      <c r="A9" s="1">
        <v>8</v>
      </c>
      <c r="B9" s="1" t="s">
        <v>5</v>
      </c>
      <c r="C9" s="5">
        <v>4290999</v>
      </c>
      <c r="D9" s="1">
        <v>4</v>
      </c>
      <c r="E9" s="5">
        <f t="shared" si="0"/>
        <v>1072749.75</v>
      </c>
      <c r="F9" s="1" t="s">
        <v>15</v>
      </c>
      <c r="G9" s="1">
        <v>2022</v>
      </c>
      <c r="L9" t="str" cm="1">
        <f t="array" ref="L9">_xlfn.IFS(Q13=M9,P13,Q14=M9,P14,Q15=M9,P15,Q16=M9,P16,Q17=M9,P17,Q18=M9,P18,Q19=M9,P19)</f>
        <v>Electronics</v>
      </c>
      <c r="M9" s="4">
        <f>MAX(Q13:Q19)</f>
        <v>5039034</v>
      </c>
    </row>
    <row r="10" spans="1:17" x14ac:dyDescent="0.3">
      <c r="A10" s="1">
        <v>9</v>
      </c>
      <c r="B10" s="1" t="s">
        <v>4</v>
      </c>
      <c r="C10" s="5">
        <v>434235</v>
      </c>
      <c r="D10" s="1">
        <v>5</v>
      </c>
      <c r="E10" s="5">
        <f t="shared" si="0"/>
        <v>86847</v>
      </c>
      <c r="F10" s="1" t="s">
        <v>14</v>
      </c>
      <c r="G10" s="1">
        <v>2022</v>
      </c>
    </row>
    <row r="11" spans="1:17" x14ac:dyDescent="0.3">
      <c r="A11" s="1">
        <v>10</v>
      </c>
      <c r="B11" s="1" t="s">
        <v>2</v>
      </c>
      <c r="C11" s="5">
        <v>275699</v>
      </c>
      <c r="D11" s="1">
        <v>3</v>
      </c>
      <c r="E11" s="5">
        <f t="shared" si="0"/>
        <v>91899.666666666672</v>
      </c>
      <c r="F11" s="1" t="s">
        <v>12</v>
      </c>
      <c r="G11" s="1">
        <v>2022</v>
      </c>
    </row>
    <row r="12" spans="1:17" x14ac:dyDescent="0.3">
      <c r="A12" s="1">
        <v>11</v>
      </c>
      <c r="B12" s="1" t="s">
        <v>5</v>
      </c>
      <c r="C12" s="5">
        <v>277547</v>
      </c>
      <c r="D12" s="1">
        <v>4</v>
      </c>
      <c r="E12" s="5">
        <f t="shared" si="0"/>
        <v>69386.75</v>
      </c>
      <c r="F12" s="1" t="s">
        <v>16</v>
      </c>
      <c r="G12" s="1">
        <v>2022</v>
      </c>
      <c r="L12" s="2" t="s">
        <v>22</v>
      </c>
      <c r="M12" s="2" t="s">
        <v>23</v>
      </c>
      <c r="P12" s="3" t="s">
        <v>9</v>
      </c>
      <c r="Q12" s="3" t="s">
        <v>21</v>
      </c>
    </row>
    <row r="13" spans="1:17" x14ac:dyDescent="0.3">
      <c r="A13" s="1">
        <v>12</v>
      </c>
      <c r="B13" s="1" t="s">
        <v>4</v>
      </c>
      <c r="C13" s="5">
        <v>384024</v>
      </c>
      <c r="D13" s="1">
        <v>3</v>
      </c>
      <c r="E13" s="5">
        <f t="shared" si="0"/>
        <v>128008</v>
      </c>
      <c r="F13" s="1" t="s">
        <v>13</v>
      </c>
      <c r="G13" s="1">
        <v>2022</v>
      </c>
      <c r="L13" s="8" t="s">
        <v>15</v>
      </c>
      <c r="M13" s="1">
        <f>COUNTIF($F$2:$F$21,L13)</f>
        <v>4</v>
      </c>
      <c r="P13" t="s">
        <v>10</v>
      </c>
      <c r="Q13" s="4">
        <f>SUMIF($F$2:$F$21,P13,$C$2:$C$21)</f>
        <v>452104</v>
      </c>
    </row>
    <row r="14" spans="1:17" x14ac:dyDescent="0.3">
      <c r="A14" s="1">
        <v>13</v>
      </c>
      <c r="B14" s="1" t="s">
        <v>6</v>
      </c>
      <c r="C14" s="5">
        <v>460606</v>
      </c>
      <c r="D14" s="1">
        <v>1</v>
      </c>
      <c r="E14" s="5">
        <f t="shared" si="0"/>
        <v>460606</v>
      </c>
      <c r="F14" s="1" t="s">
        <v>14</v>
      </c>
      <c r="G14" s="1">
        <v>2022</v>
      </c>
      <c r="L14" s="8" t="s">
        <v>13</v>
      </c>
      <c r="M14" s="1">
        <f t="shared" ref="M14:M19" si="1">COUNTIF($F$2:$F$21,L14)</f>
        <v>1</v>
      </c>
      <c r="P14" t="s">
        <v>11</v>
      </c>
      <c r="Q14" s="4">
        <f t="shared" ref="Q14:Q19" si="2">SUMIF($F$2:$F$21,P14,$C$2:$C$21)</f>
        <v>679390</v>
      </c>
    </row>
    <row r="15" spans="1:17" x14ac:dyDescent="0.3">
      <c r="A15" s="1">
        <v>14</v>
      </c>
      <c r="B15" s="1" t="s">
        <v>6</v>
      </c>
      <c r="C15" s="5">
        <v>213956</v>
      </c>
      <c r="D15" s="1">
        <v>1</v>
      </c>
      <c r="E15" s="5">
        <f t="shared" si="0"/>
        <v>213956</v>
      </c>
      <c r="F15" s="1" t="s">
        <v>12</v>
      </c>
      <c r="G15" s="1">
        <v>2023</v>
      </c>
      <c r="L15" s="8" t="s">
        <v>10</v>
      </c>
      <c r="M15" s="1">
        <f t="shared" si="1"/>
        <v>2</v>
      </c>
      <c r="P15" t="s">
        <v>12</v>
      </c>
      <c r="Q15" s="4">
        <f t="shared" si="2"/>
        <v>706368</v>
      </c>
    </row>
    <row r="16" spans="1:17" x14ac:dyDescent="0.3">
      <c r="A16" s="1">
        <v>15</v>
      </c>
      <c r="B16" s="1" t="s">
        <v>2</v>
      </c>
      <c r="C16" s="5">
        <v>359732</v>
      </c>
      <c r="D16" s="1">
        <v>5</v>
      </c>
      <c r="E16" s="5">
        <f t="shared" si="0"/>
        <v>71946.399999999994</v>
      </c>
      <c r="F16" s="1" t="s">
        <v>14</v>
      </c>
      <c r="G16" s="1">
        <v>2023</v>
      </c>
      <c r="L16" s="8" t="s">
        <v>16</v>
      </c>
      <c r="M16" s="1">
        <f t="shared" si="1"/>
        <v>3</v>
      </c>
      <c r="P16" t="s">
        <v>13</v>
      </c>
      <c r="Q16" s="4">
        <f t="shared" si="2"/>
        <v>384024</v>
      </c>
    </row>
    <row r="17" spans="1:17" x14ac:dyDescent="0.3">
      <c r="A17" s="1">
        <v>16</v>
      </c>
      <c r="B17" s="1" t="s">
        <v>5</v>
      </c>
      <c r="C17" s="5">
        <v>188594</v>
      </c>
      <c r="D17" s="1">
        <v>5</v>
      </c>
      <c r="E17" s="5">
        <f t="shared" si="0"/>
        <v>37718.800000000003</v>
      </c>
      <c r="F17" s="1" t="s">
        <v>14</v>
      </c>
      <c r="G17" s="1">
        <v>2023</v>
      </c>
      <c r="L17" s="8" t="s">
        <v>12</v>
      </c>
      <c r="M17" s="1">
        <f t="shared" si="1"/>
        <v>3</v>
      </c>
      <c r="P17" t="s">
        <v>14</v>
      </c>
      <c r="Q17" s="4">
        <f t="shared" si="2"/>
        <v>1686112</v>
      </c>
    </row>
    <row r="18" spans="1:17" x14ac:dyDescent="0.3">
      <c r="A18" s="1">
        <v>17</v>
      </c>
      <c r="B18" s="1" t="s">
        <v>6</v>
      </c>
      <c r="C18" s="5">
        <v>165934</v>
      </c>
      <c r="D18" s="1">
        <v>5</v>
      </c>
      <c r="E18" s="5">
        <f t="shared" si="0"/>
        <v>33186.800000000003</v>
      </c>
      <c r="F18" s="1" t="s">
        <v>10</v>
      </c>
      <c r="G18" s="1">
        <v>2023</v>
      </c>
      <c r="L18" s="8" t="s">
        <v>14</v>
      </c>
      <c r="M18" s="1">
        <f t="shared" si="1"/>
        <v>5</v>
      </c>
      <c r="P18" t="s">
        <v>15</v>
      </c>
      <c r="Q18" s="4">
        <f t="shared" si="2"/>
        <v>5039034</v>
      </c>
    </row>
    <row r="19" spans="1:17" x14ac:dyDescent="0.3">
      <c r="A19" s="1">
        <v>18</v>
      </c>
      <c r="B19" s="1" t="s">
        <v>2</v>
      </c>
      <c r="C19" s="5">
        <v>242945</v>
      </c>
      <c r="D19" s="1">
        <v>2</v>
      </c>
      <c r="E19" s="5">
        <f t="shared" si="0"/>
        <v>121472.5</v>
      </c>
      <c r="F19" s="1" t="s">
        <v>14</v>
      </c>
      <c r="G19" s="1">
        <v>2023</v>
      </c>
      <c r="L19" s="8" t="s">
        <v>11</v>
      </c>
      <c r="M19" s="1">
        <f t="shared" si="1"/>
        <v>2</v>
      </c>
      <c r="P19" t="s">
        <v>16</v>
      </c>
      <c r="Q19" s="4">
        <f t="shared" si="2"/>
        <v>774841</v>
      </c>
    </row>
    <row r="20" spans="1:17" x14ac:dyDescent="0.3">
      <c r="A20" s="1">
        <v>19</v>
      </c>
      <c r="B20" s="1" t="s">
        <v>6</v>
      </c>
      <c r="C20" s="5">
        <v>333301</v>
      </c>
      <c r="D20" s="1">
        <v>4</v>
      </c>
      <c r="E20" s="5">
        <f t="shared" si="0"/>
        <v>83325.25</v>
      </c>
      <c r="F20" s="1" t="s">
        <v>15</v>
      </c>
      <c r="G20" s="1">
        <v>2023</v>
      </c>
    </row>
    <row r="21" spans="1:17" x14ac:dyDescent="0.3">
      <c r="A21" s="1">
        <v>20</v>
      </c>
      <c r="B21" s="1" t="s">
        <v>2</v>
      </c>
      <c r="C21" s="5">
        <v>286170</v>
      </c>
      <c r="D21" s="1">
        <v>4</v>
      </c>
      <c r="E21" s="5">
        <f t="shared" si="0"/>
        <v>71542.5</v>
      </c>
      <c r="F21" s="1" t="s">
        <v>10</v>
      </c>
      <c r="G21" s="1">
        <v>2023</v>
      </c>
    </row>
    <row r="22" spans="1:17" x14ac:dyDescent="0.3">
      <c r="L22" s="2" t="s">
        <v>24</v>
      </c>
    </row>
    <row r="23" spans="1:17" x14ac:dyDescent="0.3">
      <c r="L23" t="s">
        <v>15</v>
      </c>
      <c r="M23">
        <f>VLOOKUP(L23,L13:M19,2,)</f>
        <v>4</v>
      </c>
    </row>
    <row r="25" spans="1:17" x14ac:dyDescent="0.3">
      <c r="L25" s="2" t="s">
        <v>25</v>
      </c>
    </row>
    <row r="26" spans="1:17" x14ac:dyDescent="0.3">
      <c r="L26">
        <v>2023</v>
      </c>
      <c r="M26">
        <f>SUMIF(G2:G21,L26,D2:D21)</f>
        <v>26</v>
      </c>
    </row>
    <row r="29" spans="1:17" x14ac:dyDescent="0.3">
      <c r="L29" s="2" t="s">
        <v>26</v>
      </c>
    </row>
    <row r="30" spans="1:17" x14ac:dyDescent="0.3">
      <c r="O30" s="7" t="s">
        <v>27</v>
      </c>
      <c r="P30" t="s">
        <v>29</v>
      </c>
    </row>
    <row r="31" spans="1:17" x14ac:dyDescent="0.3">
      <c r="L31" t="s">
        <v>15</v>
      </c>
      <c r="M31" s="4">
        <f>AVERAGEIF($F$2:$F$21,L31,$E$2:$E$21)</f>
        <v>335659.45</v>
      </c>
      <c r="O31" s="8" t="s">
        <v>15</v>
      </c>
      <c r="P31" s="4">
        <v>335659.45</v>
      </c>
    </row>
    <row r="32" spans="1:17" x14ac:dyDescent="0.3">
      <c r="L32" t="s">
        <v>13</v>
      </c>
      <c r="M32" s="4">
        <f t="shared" ref="M31:M37" si="3">AVERAGEIF($F$2:$F$21,L32,$E$2:$E$21)</f>
        <v>128008</v>
      </c>
      <c r="O32" s="8" t="s">
        <v>13</v>
      </c>
      <c r="P32" s="4">
        <v>128008</v>
      </c>
    </row>
    <row r="33" spans="12:16" x14ac:dyDescent="0.3">
      <c r="L33" t="s">
        <v>10</v>
      </c>
      <c r="M33" s="4">
        <f t="shared" si="3"/>
        <v>52364.65</v>
      </c>
      <c r="O33" s="8" t="s">
        <v>10</v>
      </c>
      <c r="P33" s="4">
        <v>52364.65</v>
      </c>
    </row>
    <row r="34" spans="12:16" x14ac:dyDescent="0.3">
      <c r="L34" t="s">
        <v>16</v>
      </c>
      <c r="M34" s="4">
        <f t="shared" si="3"/>
        <v>148059.25</v>
      </c>
      <c r="O34" s="8" t="s">
        <v>16</v>
      </c>
      <c r="P34" s="4">
        <v>148059.25</v>
      </c>
    </row>
    <row r="35" spans="12:16" x14ac:dyDescent="0.3">
      <c r="L35" t="s">
        <v>12</v>
      </c>
      <c r="M35" s="4">
        <f t="shared" si="3"/>
        <v>116399.42222222222</v>
      </c>
      <c r="O35" s="8" t="s">
        <v>12</v>
      </c>
      <c r="P35" s="4">
        <v>116399.42222222222</v>
      </c>
    </row>
    <row r="36" spans="12:16" x14ac:dyDescent="0.3">
      <c r="L36" t="s">
        <v>14</v>
      </c>
      <c r="M36" s="4">
        <f t="shared" si="3"/>
        <v>155718.14000000001</v>
      </c>
      <c r="O36" s="8" t="s">
        <v>14</v>
      </c>
      <c r="P36" s="4">
        <v>155718.14000000001</v>
      </c>
    </row>
    <row r="37" spans="12:16" x14ac:dyDescent="0.3">
      <c r="L37" t="s">
        <v>11</v>
      </c>
      <c r="M37" s="4">
        <f t="shared" si="3"/>
        <v>106809.1</v>
      </c>
      <c r="O37" s="8" t="s">
        <v>11</v>
      </c>
      <c r="P37" s="4">
        <v>106809.1</v>
      </c>
    </row>
    <row r="38" spans="12:16" x14ac:dyDescent="0.3">
      <c r="M38" s="4"/>
      <c r="O38" s="8" t="s">
        <v>28</v>
      </c>
      <c r="P38" s="4">
        <v>168048.00083333332</v>
      </c>
    </row>
    <row r="41" spans="12:16" x14ac:dyDescent="0.3">
      <c r="L41" s="2" t="s">
        <v>30</v>
      </c>
    </row>
    <row r="43" spans="12:16" x14ac:dyDescent="0.3">
      <c r="L43" s="11">
        <f>SUMIFS(C2:C21,Data!B2:B21,B5,Data!G2:G21,Data!G2)</f>
        <v>527987</v>
      </c>
    </row>
    <row r="46" spans="12:16" x14ac:dyDescent="0.3">
      <c r="L46" s="2" t="s">
        <v>31</v>
      </c>
    </row>
    <row r="48" spans="12:16" x14ac:dyDescent="0.3">
      <c r="L48" s="4">
        <f>SUMIF(B2:B21, Raw!A2, C2:C21)</f>
        <v>1416834</v>
      </c>
      <c r="M48" t="str">
        <f>_xlfn.XLOOKUP(L48,P49:P52,O49:O52)</f>
        <v>North</v>
      </c>
      <c r="O48" s="7" t="s">
        <v>27</v>
      </c>
      <c r="P48" t="s">
        <v>32</v>
      </c>
    </row>
    <row r="49" spans="15:16" x14ac:dyDescent="0.3">
      <c r="O49" s="8" t="s">
        <v>5</v>
      </c>
      <c r="P49" s="4">
        <v>5348379</v>
      </c>
    </row>
    <row r="50" spans="15:16" x14ac:dyDescent="0.3">
      <c r="O50" s="9" t="s">
        <v>2</v>
      </c>
      <c r="P50" s="10">
        <v>1416834</v>
      </c>
    </row>
    <row r="51" spans="15:16" x14ac:dyDescent="0.3">
      <c r="O51" s="8" t="s">
        <v>4</v>
      </c>
      <c r="P51" s="4">
        <v>1238515</v>
      </c>
    </row>
    <row r="52" spans="15:16" x14ac:dyDescent="0.3">
      <c r="O52" s="8" t="s">
        <v>6</v>
      </c>
      <c r="P52" s="4">
        <v>1718145</v>
      </c>
    </row>
    <row r="53" spans="15:16" x14ac:dyDescent="0.3">
      <c r="O53" s="8" t="s">
        <v>28</v>
      </c>
      <c r="P53" s="4">
        <v>9721873</v>
      </c>
    </row>
  </sheetData>
  <sortState xmlns:xlrd2="http://schemas.microsoft.com/office/spreadsheetml/2017/richdata2" ref="L13:L19">
    <sortCondition ref="L13:L19"/>
  </sortState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242A-6C6C-4AE9-A4E2-FEEF9D0656C3}">
  <dimension ref="A1:F11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9.44140625" bestFit="1" customWidth="1"/>
    <col min="4" max="5" width="10.44140625" bestFit="1" customWidth="1"/>
    <col min="6" max="6" width="10.5546875" bestFit="1" customWidth="1"/>
  </cols>
  <sheetData>
    <row r="1" spans="1:6" x14ac:dyDescent="0.3">
      <c r="A1" s="7" t="s">
        <v>17</v>
      </c>
      <c r="B1" s="8">
        <v>2022</v>
      </c>
    </row>
    <row r="3" spans="1:6" x14ac:dyDescent="0.3">
      <c r="A3" s="7" t="s">
        <v>32</v>
      </c>
      <c r="B3" s="7" t="s">
        <v>33</v>
      </c>
    </row>
    <row r="4" spans="1:6" x14ac:dyDescent="0.3">
      <c r="A4" s="7" t="s">
        <v>27</v>
      </c>
      <c r="B4" t="s">
        <v>5</v>
      </c>
      <c r="C4" t="s">
        <v>2</v>
      </c>
      <c r="D4" t="s">
        <v>4</v>
      </c>
      <c r="E4" t="s">
        <v>6</v>
      </c>
      <c r="F4" t="s">
        <v>28</v>
      </c>
    </row>
    <row r="5" spans="1:6" x14ac:dyDescent="0.3">
      <c r="A5" s="8" t="s">
        <v>15</v>
      </c>
      <c r="B5" s="4">
        <v>4420519</v>
      </c>
      <c r="C5" s="4"/>
      <c r="D5" s="4"/>
      <c r="E5" s="4">
        <v>285214</v>
      </c>
      <c r="F5" s="4">
        <v>4705733</v>
      </c>
    </row>
    <row r="6" spans="1:6" x14ac:dyDescent="0.3">
      <c r="A6" s="8" t="s">
        <v>13</v>
      </c>
      <c r="B6" s="4"/>
      <c r="C6" s="4"/>
      <c r="D6" s="4">
        <v>384024</v>
      </c>
      <c r="E6" s="4"/>
      <c r="F6" s="4">
        <v>384024</v>
      </c>
    </row>
    <row r="7" spans="1:6" x14ac:dyDescent="0.3">
      <c r="A7" s="8" t="s">
        <v>16</v>
      </c>
      <c r="B7" s="4">
        <v>522553</v>
      </c>
      <c r="C7" s="4">
        <v>252288</v>
      </c>
      <c r="D7" s="4"/>
      <c r="E7" s="4"/>
      <c r="F7" s="4">
        <v>774841</v>
      </c>
    </row>
    <row r="8" spans="1:6" x14ac:dyDescent="0.3">
      <c r="A8" s="8" t="s">
        <v>12</v>
      </c>
      <c r="B8" s="4">
        <v>216713</v>
      </c>
      <c r="C8" s="4">
        <v>275699</v>
      </c>
      <c r="D8" s="4"/>
      <c r="E8" s="4"/>
      <c r="F8" s="4">
        <v>492412</v>
      </c>
    </row>
    <row r="9" spans="1:6" x14ac:dyDescent="0.3">
      <c r="A9" s="8" t="s">
        <v>14</v>
      </c>
      <c r="B9" s="4"/>
      <c r="C9" s="4"/>
      <c r="D9" s="4">
        <v>434235</v>
      </c>
      <c r="E9" s="4">
        <v>460606</v>
      </c>
      <c r="F9" s="4">
        <v>894841</v>
      </c>
    </row>
    <row r="10" spans="1:6" x14ac:dyDescent="0.3">
      <c r="A10" s="8" t="s">
        <v>11</v>
      </c>
      <c r="B10" s="4"/>
      <c r="C10" s="4"/>
      <c r="D10" s="4">
        <v>420256</v>
      </c>
      <c r="E10" s="4">
        <v>259134</v>
      </c>
      <c r="F10" s="4">
        <v>679390</v>
      </c>
    </row>
    <row r="11" spans="1:6" x14ac:dyDescent="0.3">
      <c r="A11" s="8" t="s">
        <v>28</v>
      </c>
      <c r="B11" s="4">
        <v>5159785</v>
      </c>
      <c r="C11" s="4">
        <v>527987</v>
      </c>
      <c r="D11" s="4">
        <v>1238515</v>
      </c>
      <c r="E11" s="4">
        <v>1004954</v>
      </c>
      <c r="F11" s="4">
        <v>7931241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318A-4919-490D-9F8F-382354E9FBDF}">
  <dimension ref="A1:F11"/>
  <sheetViews>
    <sheetView workbookViewId="0">
      <selection activeCell="M20" sqref="M20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9.44140625" bestFit="1" customWidth="1"/>
    <col min="4" max="5" width="10.44140625" bestFit="1" customWidth="1"/>
    <col min="6" max="6" width="10.5546875" bestFit="1" customWidth="1"/>
    <col min="7" max="20" width="9.44140625" bestFit="1" customWidth="1"/>
    <col min="21" max="21" width="10.44140625" bestFit="1" customWidth="1"/>
    <col min="22" max="22" width="10.5546875" bestFit="1" customWidth="1"/>
  </cols>
  <sheetData>
    <row r="1" spans="1:6" x14ac:dyDescent="0.3">
      <c r="A1" s="7" t="s">
        <v>17</v>
      </c>
      <c r="B1" s="8">
        <v>2022</v>
      </c>
    </row>
    <row r="3" spans="1:6" x14ac:dyDescent="0.3">
      <c r="A3" s="7" t="s">
        <v>32</v>
      </c>
      <c r="B3" s="7" t="s">
        <v>33</v>
      </c>
    </row>
    <row r="4" spans="1:6" x14ac:dyDescent="0.3">
      <c r="A4" s="7" t="s">
        <v>27</v>
      </c>
      <c r="B4" t="s">
        <v>5</v>
      </c>
      <c r="C4" t="s">
        <v>2</v>
      </c>
      <c r="D4" t="s">
        <v>4</v>
      </c>
      <c r="E4" t="s">
        <v>6</v>
      </c>
      <c r="F4" t="s">
        <v>28</v>
      </c>
    </row>
    <row r="5" spans="1:6" x14ac:dyDescent="0.3">
      <c r="A5" s="8" t="s">
        <v>15</v>
      </c>
      <c r="B5" s="4">
        <v>4420519</v>
      </c>
      <c r="C5" s="4"/>
      <c r="D5" s="4"/>
      <c r="E5" s="4">
        <v>285214</v>
      </c>
      <c r="F5" s="4">
        <v>4705733</v>
      </c>
    </row>
    <row r="6" spans="1:6" x14ac:dyDescent="0.3">
      <c r="A6" s="8" t="s">
        <v>13</v>
      </c>
      <c r="B6" s="4"/>
      <c r="C6" s="4"/>
      <c r="D6" s="4">
        <v>384024</v>
      </c>
      <c r="E6" s="4"/>
      <c r="F6" s="4">
        <v>384024</v>
      </c>
    </row>
    <row r="7" spans="1:6" x14ac:dyDescent="0.3">
      <c r="A7" s="8" t="s">
        <v>16</v>
      </c>
      <c r="B7" s="4">
        <v>522553</v>
      </c>
      <c r="C7" s="4">
        <v>252288</v>
      </c>
      <c r="D7" s="4"/>
      <c r="E7" s="4"/>
      <c r="F7" s="4">
        <v>774841</v>
      </c>
    </row>
    <row r="8" spans="1:6" x14ac:dyDescent="0.3">
      <c r="A8" s="8" t="s">
        <v>12</v>
      </c>
      <c r="B8" s="4">
        <v>216713</v>
      </c>
      <c r="C8" s="4">
        <v>275699</v>
      </c>
      <c r="D8" s="4"/>
      <c r="E8" s="4"/>
      <c r="F8" s="4">
        <v>492412</v>
      </c>
    </row>
    <row r="9" spans="1:6" x14ac:dyDescent="0.3">
      <c r="A9" s="8" t="s">
        <v>14</v>
      </c>
      <c r="B9" s="4"/>
      <c r="C9" s="4"/>
      <c r="D9" s="4">
        <v>434235</v>
      </c>
      <c r="E9" s="4">
        <v>460606</v>
      </c>
      <c r="F9" s="4">
        <v>894841</v>
      </c>
    </row>
    <row r="10" spans="1:6" x14ac:dyDescent="0.3">
      <c r="A10" s="8" t="s">
        <v>11</v>
      </c>
      <c r="B10" s="4"/>
      <c r="C10" s="4"/>
      <c r="D10" s="4">
        <v>420256</v>
      </c>
      <c r="E10" s="4">
        <v>259134</v>
      </c>
      <c r="F10" s="4">
        <v>679390</v>
      </c>
    </row>
    <row r="11" spans="1:6" x14ac:dyDescent="0.3">
      <c r="A11" s="8" t="s">
        <v>28</v>
      </c>
      <c r="B11" s="4">
        <v>5159785</v>
      </c>
      <c r="C11" s="4">
        <v>527987</v>
      </c>
      <c r="D11" s="4">
        <v>1238515</v>
      </c>
      <c r="E11" s="4">
        <v>1004954</v>
      </c>
      <c r="F11" s="4">
        <v>7931241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39B8C-C2C1-4044-8B58-A7EC7A4D2FD8}">
  <dimension ref="A1:B8"/>
  <sheetViews>
    <sheetView workbookViewId="0">
      <selection activeCell="A2" sqref="A2"/>
    </sheetView>
  </sheetViews>
  <sheetFormatPr defaultRowHeight="14.4" x14ac:dyDescent="0.3"/>
  <cols>
    <col min="2" max="2" width="12.33203125" bestFit="1" customWidth="1"/>
  </cols>
  <sheetData>
    <row r="1" spans="1:2" x14ac:dyDescent="0.3">
      <c r="A1" s="3" t="s">
        <v>1</v>
      </c>
      <c r="B1" s="2" t="s">
        <v>9</v>
      </c>
    </row>
    <row r="2" spans="1:2" x14ac:dyDescent="0.3">
      <c r="A2" t="s">
        <v>2</v>
      </c>
      <c r="B2" t="s">
        <v>10</v>
      </c>
    </row>
    <row r="3" spans="1:2" x14ac:dyDescent="0.3">
      <c r="A3" t="s">
        <v>4</v>
      </c>
      <c r="B3" t="s">
        <v>11</v>
      </c>
    </row>
    <row r="4" spans="1:2" x14ac:dyDescent="0.3">
      <c r="A4" t="s">
        <v>5</v>
      </c>
      <c r="B4" t="s">
        <v>12</v>
      </c>
    </row>
    <row r="5" spans="1:2" x14ac:dyDescent="0.3">
      <c r="A5" t="s">
        <v>6</v>
      </c>
      <c r="B5" t="s">
        <v>13</v>
      </c>
    </row>
    <row r="6" spans="1:2" x14ac:dyDescent="0.3">
      <c r="B6" t="s">
        <v>14</v>
      </c>
    </row>
    <row r="7" spans="1:2" x14ac:dyDescent="0.3">
      <c r="B7" t="s">
        <v>15</v>
      </c>
    </row>
    <row r="8" spans="1:2" x14ac:dyDescent="0.3">
      <c r="B8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673524A-19D6-42D8-86FD-417DFEA50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PivotTable</vt:lpstr>
      <vt:lpstr>PivotChart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Yahiya Ather Ali</dc:creator>
  <cp:lastModifiedBy>Yahiya Ather Ali</cp:lastModifiedBy>
  <dcterms:created xsi:type="dcterms:W3CDTF">2025-07-26T05:59:14Z</dcterms:created>
  <dcterms:modified xsi:type="dcterms:W3CDTF">2025-08-02T22:30:22Z</dcterms:modified>
</cp:coreProperties>
</file>