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OneDrive\Desktop\Project Performance Review - 01\business-dashboard\business-dashboard\public\"/>
    </mc:Choice>
  </mc:AlternateContent>
  <xr:revisionPtr revIDLastSave="0" documentId="13_ncr:1_{27839A03-46B4-492E-A9E9-E8F13A08A428}" xr6:coauthVersionLast="47" xr6:coauthVersionMax="47" xr10:uidLastSave="{00000000-0000-0000-0000-000000000000}"/>
  <bookViews>
    <workbookView xWindow="-108" yWindow="-108" windowWidth="23256" windowHeight="12456" tabRatio="805" firstSheet="2" activeTab="2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  <sheet name="Subcontractor Monthly Billing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4" l="1"/>
  <c r="M8" i="4"/>
  <c r="L8" i="4"/>
  <c r="K8" i="4"/>
  <c r="J8" i="4"/>
  <c r="I8" i="4"/>
  <c r="H8" i="4"/>
  <c r="G8" i="4"/>
  <c r="F8" i="4"/>
  <c r="E8" i="4"/>
  <c r="D8" i="4"/>
  <c r="C8" i="4"/>
  <c r="D27" i="13"/>
  <c r="E27" i="13"/>
  <c r="F27" i="13"/>
  <c r="G27" i="13"/>
  <c r="H27" i="13"/>
  <c r="I27" i="13"/>
  <c r="J27" i="13"/>
  <c r="C27" i="13"/>
  <c r="D3" i="13"/>
  <c r="E3" i="13"/>
  <c r="F3" i="13"/>
  <c r="G3" i="13"/>
  <c r="H3" i="13"/>
  <c r="I3" i="13"/>
  <c r="J3" i="13"/>
  <c r="C3" i="13"/>
  <c r="E5" i="13"/>
  <c r="E7" i="13" s="1"/>
  <c r="F5" i="13"/>
  <c r="F7" i="13" s="1"/>
  <c r="G5" i="13"/>
  <c r="G7" i="13" s="1"/>
  <c r="H5" i="13"/>
  <c r="H7" i="13" s="1"/>
  <c r="I5" i="13"/>
  <c r="J5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6" i="13"/>
  <c r="K4" i="13"/>
  <c r="D4" i="11"/>
  <c r="K4" i="11" s="1"/>
  <c r="H18" i="10"/>
  <c r="G5" i="5"/>
  <c r="D5" i="6" s="1"/>
  <c r="F5" i="6" s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2" i="5" a="1"/>
  <c r="D2" i="5" s="1"/>
  <c r="E2" i="5" s="1"/>
  <c r="G2" i="5" s="1"/>
  <c r="E19" i="12"/>
  <c r="J12" i="4"/>
  <c r="C10" i="3" s="1"/>
  <c r="F10" i="3" s="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C2" i="11" a="1"/>
  <c r="C2" i="11" s="1"/>
  <c r="C5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I5" i="4"/>
  <c r="J5" i="4"/>
  <c r="K5" i="4"/>
  <c r="L5" i="4"/>
  <c r="M5" i="4"/>
  <c r="N5" i="4"/>
  <c r="C5" i="4"/>
  <c r="L3" i="3"/>
  <c r="L4" i="3"/>
  <c r="L5" i="3"/>
  <c r="C5" i="13" l="1"/>
  <c r="D5" i="13"/>
  <c r="K3" i="13"/>
  <c r="I12" i="4"/>
  <c r="C9" i="3" s="1"/>
  <c r="F9" i="3" s="1"/>
  <c r="F12" i="4"/>
  <c r="C6" i="3" s="1"/>
  <c r="D6" i="3" s="1"/>
  <c r="M12" i="4"/>
  <c r="C13" i="3" s="1"/>
  <c r="D13" i="3" s="1"/>
  <c r="L12" i="4"/>
  <c r="C12" i="3" s="1"/>
  <c r="D12" i="3" s="1"/>
  <c r="H12" i="4"/>
  <c r="C8" i="3" s="1"/>
  <c r="D8" i="3" s="1"/>
  <c r="N12" i="4"/>
  <c r="C14" i="3" s="1"/>
  <c r="D14" i="3" s="1"/>
  <c r="K12" i="4"/>
  <c r="C11" i="3" s="1"/>
  <c r="F11" i="3" s="1"/>
  <c r="C14" i="5"/>
  <c r="D4" i="6"/>
  <c r="F4" i="6" s="1"/>
  <c r="D10" i="3"/>
  <c r="G5" i="4"/>
  <c r="G12" i="4" s="1"/>
  <c r="C7" i="3" s="1"/>
  <c r="D7" i="3" s="1"/>
  <c r="D3" i="11"/>
  <c r="C3" i="11"/>
  <c r="I3" i="11"/>
  <c r="J3" i="11"/>
  <c r="H3" i="11"/>
  <c r="G3" i="11"/>
  <c r="F3" i="11"/>
  <c r="E3" i="11"/>
  <c r="J5" i="11"/>
  <c r="I5" i="11"/>
  <c r="H5" i="11"/>
  <c r="G5" i="11"/>
  <c r="F5" i="11"/>
  <c r="E5" i="11"/>
  <c r="D5" i="11"/>
  <c r="E5" i="4"/>
  <c r="O11" i="4"/>
  <c r="O4" i="4"/>
  <c r="O9" i="4"/>
  <c r="O10" i="4"/>
  <c r="O7" i="4"/>
  <c r="O6" i="4"/>
  <c r="D7" i="13" l="1"/>
  <c r="C7" i="13"/>
  <c r="K7" i="13" s="1"/>
  <c r="K5" i="13"/>
  <c r="K27" i="13" s="1"/>
  <c r="D9" i="3"/>
  <c r="F8" i="3"/>
  <c r="F14" i="3"/>
  <c r="F13" i="3"/>
  <c r="F12" i="3"/>
  <c r="D11" i="3"/>
  <c r="F7" i="3"/>
  <c r="F6" i="3"/>
  <c r="K5" i="11"/>
  <c r="E15" i="3"/>
  <c r="D7" i="11"/>
  <c r="D6" i="11"/>
  <c r="D8" i="11" s="1"/>
  <c r="D9" i="11" s="1"/>
  <c r="E6" i="11"/>
  <c r="E7" i="11"/>
  <c r="F6" i="11"/>
  <c r="F7" i="11"/>
  <c r="G6" i="11"/>
  <c r="G7" i="11"/>
  <c r="H6" i="11"/>
  <c r="H7" i="11"/>
  <c r="J6" i="11"/>
  <c r="J8" i="11"/>
  <c r="J9" i="11" s="1"/>
  <c r="J7" i="11"/>
  <c r="I8" i="11"/>
  <c r="I9" i="11" s="1"/>
  <c r="I6" i="11"/>
  <c r="I7" i="11"/>
  <c r="C7" i="11"/>
  <c r="C6" i="11"/>
  <c r="D2" i="6"/>
  <c r="O5" i="4"/>
  <c r="O3" i="4"/>
  <c r="B27" i="13" l="1"/>
  <c r="G8" i="11"/>
  <c r="G9" i="11" s="1"/>
  <c r="F8" i="11"/>
  <c r="F9" i="11" s="1"/>
  <c r="C8" i="11"/>
  <c r="C9" i="11" s="1"/>
  <c r="E14" i="5"/>
  <c r="H8" i="11"/>
  <c r="H9" i="11" s="1"/>
  <c r="E8" i="11"/>
  <c r="E9" i="11" s="1"/>
  <c r="F2" i="6"/>
  <c r="E12" i="4" l="1"/>
  <c r="C5" i="3" s="1"/>
  <c r="D5" i="3" s="1"/>
  <c r="D12" i="4"/>
  <c r="C4" i="3" s="1"/>
  <c r="K9" i="11"/>
  <c r="D3" i="6"/>
  <c r="G14" i="5"/>
  <c r="F5" i="3" l="1"/>
  <c r="G5" i="3" s="1"/>
  <c r="F4" i="3"/>
  <c r="G4" i="3" s="1"/>
  <c r="D4" i="3"/>
  <c r="F3" i="6"/>
  <c r="F14" i="6" s="1"/>
  <c r="D14" i="6"/>
  <c r="O8" i="4" l="1"/>
  <c r="C12" i="4"/>
  <c r="C3" i="3" s="1"/>
  <c r="O12" i="4" l="1"/>
  <c r="F3" i="3" l="1"/>
  <c r="G3" i="3" s="1"/>
  <c r="D3" i="3"/>
  <c r="D15" i="3" s="1"/>
  <c r="C15" i="3"/>
  <c r="F15" i="3" s="1"/>
  <c r="G15" i="3" s="1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<sst xmlns="http://schemas.openxmlformats.org/spreadsheetml/2006/main" count="311" uniqueCount="160">
  <si>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</si>
  <si>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</si>
  <si>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</si>
  <si>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</si>
  <si>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</si>
  <si>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</si>
  <si>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</si>
  <si>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</si>
  <si>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</si>
  <si>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</si>
  <si>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</si>
  <si>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</si>
  <si>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</si>
  <si>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</si>
  <si>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</si>
  <si>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</si>
  <si>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</si>
  <si>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</si>
  <si>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</si>
  <si>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</si>
  <si>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</si>
  <si>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</si>
  <si>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</si>
  <si>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</si>
  <si>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</si>
  <si>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</si>
  <si>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</si>
  <si>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</si>
  <si>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</si>
  <si>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</si>
  <si>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</si>
  <si>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</si>
  <si>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</si>
  <si>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</si>
  <si>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</si>
  <si>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</si>
  <si>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</si>
  <si>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</si>
  <si>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</si>
  <si>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</si>
  <si>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</si>
  <si>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</si>
  <si>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</si>
  <si>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</si>
  <si>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</si>
  <si>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</si>
  <si>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</si>
  <si>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</si>
  <si>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</si>
  <si>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</si>
  <si>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</si>
  <si>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</si>
  <si>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</si>
  <si>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</si>
  <si>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</si>
  <si>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</si>
  <si>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</si>
  <si>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</si>
  <si>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</si>
  <si>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</si>
  <si>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</si>
  <si>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</si>
  <si>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</si>
  <si>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</si>
  <si>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</si>
  <si>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</si>
  <si>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</si>
  <si>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</si>
  <si>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</si>
  <si>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</si>
  <si>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</si>
  <si>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</si>
  <si>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</si>
  <si>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</si>
  <si>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</si>
  <si>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</si>
  <si>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</si>
  <si>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</si>
  <si>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</si>
  <si>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</si>
  <si>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</si>
  <si>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</si>
  <si>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</si>
  <si>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</si>
  <si>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</si>
  <si>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</si>
  <si>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</si>
  <si>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</si>
  <si>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</si>
  <si>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</si>
  <si>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</si>
  <si>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</si>
  <si>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</si>
  <si>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</si>
  <si>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</si>
  <si>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</si>
  <si>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</si>
  <si>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</si>
  <si>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</si>
  <si>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</si>
  <si>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</si>
  <si>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</si>
  <si>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</si>
  <si>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</si>
  <si>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</si>
  <si>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</si>
  <si>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</si>
  <si>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</si>
  <si>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</si>
  <si>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</si>
  <si>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</si>
  <si>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</si>
  <si>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Strat Date</t>
  </si>
  <si>
    <t>System Description</t>
  </si>
  <si>
    <t>Subcon Name</t>
  </si>
  <si>
    <t>Contract Duration</t>
  </si>
  <si>
    <t>Monthly Billing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</si>
  <si>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</si>
  <si>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</si>
  <si>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</si>
  <si>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</si>
  <si>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</si>
  <si>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</si>
  <si>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</si>
  <si>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</si>
  <si>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</si>
  <si>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</si>
  <si>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</si>
  <si>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</si>
  <si>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</si>
  <si>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</si>
  <si>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</si>
  <si>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</si>
  <si>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</si>
  <si>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</si>
  <si>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</si>
  <si>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</si>
  <si>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</si>
  <si>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</si>
  <si>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</si>
  <si>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</si>
  <si>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</si>
  <si>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</si>
  <si>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</si>
  <si>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</si>
  <si>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</si>
  <si>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</si>
  <si>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</si>
  <si>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</si>
  <si>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</si>
  <si>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</si>
  <si>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</si>
  <si>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</si>
  <si>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</si>
  <si>
    <t>Total Contract Value</t>
  </si>
  <si>
    <t>Total Budgeted Vlaue</t>
  </si>
  <si>
    <t>Bill Details</t>
  </si>
  <si>
    <t>Value</t>
  </si>
  <si>
    <t>Subcontractor Monthly Billing Submittal</t>
  </si>
  <si>
    <t>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</si>
</sst>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indexed="64"/>
      </bottom>
      <diagonal/>
    </border>
    <border>
      <left style="hair">
        <color auto="1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3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54" xfId="0" applyFont="1" applyBorder="1"/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166" fontId="3" fillId="0" borderId="63" xfId="0" applyNumberFormat="1" applyFont="1" applyBorder="1"/>
    <xf numFmtId="166" fontId="3" fillId="0" borderId="47" xfId="0" applyNumberFormat="1" applyFont="1" applyBorder="1"/>
    <xf numFmtId="0" fontId="4" fillId="3" borderId="65" xfId="0" applyFont="1" applyFill="1" applyBorder="1"/>
    <xf numFmtId="43" fontId="4" fillId="3" borderId="66" xfId="0" applyNumberFormat="1" applyFont="1" applyFill="1" applyBorder="1"/>
    <xf numFmtId="43" fontId="4" fillId="3" borderId="66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2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68" xfId="0" applyFont="1" applyFill="1" applyBorder="1"/>
    <xf numFmtId="0" fontId="3" fillId="3" borderId="69" xfId="0" applyFont="1" applyFill="1" applyBorder="1"/>
    <xf numFmtId="0" fontId="3" fillId="3" borderId="67" xfId="0" applyFont="1" applyFill="1" applyBorder="1"/>
    <xf numFmtId="0" fontId="11" fillId="2" borderId="0" xfId="0" applyFont="1" applyFill="1"/>
    <xf numFmtId="0" fontId="3" fillId="3" borderId="64" xfId="0" applyFont="1" applyFill="1" applyBorder="1"/>
    <xf numFmtId="0" fontId="3" fillId="3" borderId="70" xfId="0" applyFont="1" applyFill="1" applyBorder="1"/>
    <xf numFmtId="0" fontId="3" fillId="6" borderId="30" xfId="0" applyFont="1" applyFill="1" applyBorder="1"/>
    <xf numFmtId="0" fontId="3" fillId="0" borderId="63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4" fontId="3" fillId="0" borderId="77" xfId="0" applyNumberFormat="1" applyFont="1" applyBorder="1"/>
    <xf numFmtId="14" fontId="3" fillId="0" borderId="75" xfId="1" applyNumberFormat="1" applyFont="1" applyBorder="1"/>
    <xf numFmtId="0" fontId="3" fillId="0" borderId="76" xfId="0" applyFont="1" applyBorder="1"/>
    <xf numFmtId="43" fontId="4" fillId="3" borderId="33" xfId="1" applyFont="1" applyFill="1" applyBorder="1"/>
    <xf numFmtId="0" fontId="3" fillId="3" borderId="0" xfId="0" applyFont="1" applyFill="1"/>
    <xf numFmtId="0" fontId="3" fillId="3" borderId="62" xfId="0" applyFont="1" applyFill="1" applyBorder="1"/>
    <xf numFmtId="0" fontId="3" fillId="6" borderId="0" xfId="0" applyFont="1" applyFill="1"/>
    <xf numFmtId="0" fontId="15" fillId="3" borderId="20" xfId="0" applyFont="1" applyFill="1" applyBorder="1"/>
    <xf numFmtId="0" fontId="15" fillId="3" borderId="21" xfId="0" applyFont="1" applyFill="1" applyBorder="1"/>
    <xf numFmtId="43" fontId="15" fillId="3" borderId="22" xfId="1" applyFont="1" applyFill="1" applyBorder="1"/>
    <xf numFmtId="0" fontId="15" fillId="0" borderId="0" xfId="0" applyFont="1"/>
    <xf numFmtId="0" fontId="3" fillId="2" borderId="83" xfId="0" applyFont="1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43" fontId="3" fillId="0" borderId="88" xfId="0" applyNumberFormat="1" applyFont="1" applyBorder="1"/>
    <xf numFmtId="43" fontId="3" fillId="0" borderId="89" xfId="0" applyNumberFormat="1" applyFont="1" applyBorder="1"/>
    <xf numFmtId="43" fontId="3" fillId="0" borderId="90" xfId="0" applyNumberFormat="1" applyFont="1" applyBorder="1"/>
    <xf numFmtId="43" fontId="3" fillId="0" borderId="47" xfId="1" applyFont="1" applyFill="1" applyBorder="1" applyAlignment="1">
      <alignment horizontal="center"/>
    </xf>
    <xf numFmtId="43" fontId="3" fillId="0" borderId="64" xfId="1" applyFont="1" applyFill="1" applyBorder="1" applyAlignment="1">
      <alignment horizontal="center"/>
    </xf>
    <xf numFmtId="43" fontId="3" fillId="2" borderId="78" xfId="1" applyFont="1" applyFill="1" applyBorder="1" applyAlignment="1">
      <alignment horizontal="center" vertical="center"/>
    </xf>
    <xf numFmtId="0" fontId="3" fillId="0" borderId="91" xfId="0" applyFont="1" applyBorder="1"/>
    <xf numFmtId="0" fontId="2" fillId="0" borderId="0" xfId="0" applyFont="1" applyAlignment="1">
      <alignment horizontal="center"/>
    </xf>
    <xf numFmtId="43" fontId="3" fillId="5" borderId="79" xfId="1" applyFont="1" applyFill="1" applyBorder="1"/>
    <xf numFmtId="43" fontId="3" fillId="0" borderId="80" xfId="1" applyFont="1" applyBorder="1"/>
    <xf numFmtId="43" fontId="3" fillId="0" borderId="81" xfId="1" applyFont="1" applyBorder="1"/>
    <xf numFmtId="43" fontId="3" fillId="5" borderId="15" xfId="1" applyFont="1" applyFill="1" applyBorder="1"/>
    <xf numFmtId="43" fontId="3" fillId="0" borderId="42" xfId="1" applyFont="1" applyBorder="1"/>
    <xf numFmtId="43" fontId="3" fillId="5" borderId="50" xfId="1" applyFont="1" applyFill="1" applyBorder="1"/>
    <xf numFmtId="43" fontId="3" fillId="0" borderId="47" xfId="1" applyFont="1" applyBorder="1"/>
    <xf numFmtId="43" fontId="3" fillId="0" borderId="64" xfId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16" fillId="0" borderId="92" xfId="0" applyFont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2" fillId="0" borderId="82" xfId="0" applyFont="1" applyBorder="1"/>
    <xf numFmtId="0" fontId="2" fillId="0" borderId="83" xfId="0" applyFont="1" applyBorder="1"/>
    <xf numFmtId="0" fontId="2" fillId="0" borderId="55" xfId="0" applyFont="1" applyBorder="1"/>
    <xf numFmtId="0" fontId="2" fillId="0" borderId="18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59" xfId="0" applyFont="1" applyBorder="1"/>
    <xf numFmtId="0" fontId="2" fillId="0" borderId="60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69" xfId="0" applyFont="1" applyBorder="1"/>
    <xf numFmtId="0" fontId="11" fillId="0" borderId="5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6" fillId="0" borderId="51" xfId="0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rgb="FFFFB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BDBD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file:///C:\Users\Yahya%20Chaker\OneDrive\Desktop\Projects%20Performance\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7" t="s">
        <v>8</v>
      </c>
      <c r="B1" s="238"/>
      <c r="C1" s="238"/>
      <c r="D1" s="239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135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workbookViewId="0">
      <selection activeCell="C6" sqref="C6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43" t="s">
        <v>22</v>
      </c>
      <c r="B1" s="240" t="s">
        <v>18</v>
      </c>
      <c r="C1" s="241"/>
      <c r="D1" s="242"/>
      <c r="E1" s="240" t="s">
        <v>19</v>
      </c>
      <c r="F1" s="241"/>
      <c r="G1" s="242"/>
      <c r="H1" s="245" t="s">
        <v>20</v>
      </c>
      <c r="I1" s="246"/>
      <c r="J1" s="240" t="s">
        <v>21</v>
      </c>
      <c r="K1" s="241"/>
      <c r="L1" s="242"/>
    </row>
    <row r="2" spans="1:12" s="15" customFormat="1" ht="41.4" x14ac:dyDescent="0.25">
      <c r="A2" s="244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191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191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191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191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191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191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3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6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192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tabSelected="1" workbookViewId="0">
      <selection activeCell="N9" sqref="N9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137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138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139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140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142</v>
      </c>
      <c r="C8" s="25">
        <f>'Subcontractor Monthly Billing'!K3+'Subcontractor Monthly Billing'!K4</f>
        <v>845033.33333333337</v>
      </c>
      <c r="D8" s="25">
        <f>SUM('Subcontractor Monthly Billing'!K5:K6)</f>
        <v>845533.33333333337</v>
      </c>
      <c r="E8" s="25">
        <f>SUM('Subcontractor Monthly Billing'!K7:K8)</f>
        <v>815833.33333333337</v>
      </c>
      <c r="F8" s="25">
        <f>SUM('Subcontractor Monthly Billing'!K9:K10)</f>
        <v>0</v>
      </c>
      <c r="G8" s="25">
        <f>SUM('Subcontractor Monthly Billing'!K11:K12)</f>
        <v>0</v>
      </c>
      <c r="H8" s="25">
        <f>SUM('Subcontractor Monthly Billing'!K13:K14)</f>
        <v>0</v>
      </c>
      <c r="I8" s="25">
        <f>SUM('Subcontractor Monthly Billing'!K15:K16)</f>
        <v>0</v>
      </c>
      <c r="J8" s="25">
        <f>SUM('Subcontractor Monthly Billing'!K17:K18)</f>
        <v>0</v>
      </c>
      <c r="K8" s="25">
        <f>SUM('Subcontractor Monthly Billing'!K19:K20)</f>
        <v>0</v>
      </c>
      <c r="L8" s="25">
        <f>SUM('Subcontractor Monthly Billing'!K21:K22)</f>
        <v>0</v>
      </c>
      <c r="M8" s="25">
        <f>SUM('Subcontractor Monthly Billing'!K23:K24)</f>
        <v>0</v>
      </c>
      <c r="N8" s="25">
        <f>SUM('Subcontractor Monthly Billing'!K25:K26)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143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141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144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04" t="s">
        <v>9</v>
      </c>
      <c r="B1" s="205" t="s">
        <v>31</v>
      </c>
      <c r="C1" s="206" t="s">
        <v>32</v>
      </c>
      <c r="D1" s="206" t="s">
        <v>36</v>
      </c>
      <c r="E1" s="206" t="s">
        <v>33</v>
      </c>
      <c r="F1" s="206" t="s">
        <v>34</v>
      </c>
      <c r="G1" s="207" t="s">
        <v>35</v>
      </c>
    </row>
    <row r="2" spans="1:7" x14ac:dyDescent="0.25">
      <c r="A2" s="201">
        <v>45688</v>
      </c>
      <c r="B2" s="202">
        <v>0.85</v>
      </c>
      <c r="C2" s="191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03">
        <f>IF(C2&lt;&gt;"",C2-E2-F2,0)</f>
        <v>1999146.3414634147</v>
      </c>
    </row>
    <row r="3" spans="1:7" x14ac:dyDescent="0.25">
      <c r="A3" s="201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03">
        <f t="shared" ref="G3:G13" si="1">IF(C3&lt;&gt;"",C3-E3-F3,0)</f>
        <v>1714390.243902439</v>
      </c>
    </row>
    <row r="4" spans="1:7" x14ac:dyDescent="0.25">
      <c r="A4" s="201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03">
        <f t="shared" si="1"/>
        <v>1844414.6341463414</v>
      </c>
    </row>
    <row r="5" spans="1:7" x14ac:dyDescent="0.25">
      <c r="A5" s="201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03">
        <f t="shared" si="1"/>
        <v>0</v>
      </c>
    </row>
    <row r="6" spans="1:7" x14ac:dyDescent="0.25">
      <c r="A6" s="201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03">
        <f t="shared" si="1"/>
        <v>0</v>
      </c>
    </row>
    <row r="7" spans="1:7" x14ac:dyDescent="0.25">
      <c r="A7" s="201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03">
        <f t="shared" si="1"/>
        <v>0</v>
      </c>
    </row>
    <row r="8" spans="1:7" x14ac:dyDescent="0.25">
      <c r="A8" s="201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03">
        <f t="shared" si="1"/>
        <v>0</v>
      </c>
    </row>
    <row r="9" spans="1:7" x14ac:dyDescent="0.25">
      <c r="A9" s="201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03">
        <f t="shared" si="1"/>
        <v>0</v>
      </c>
    </row>
    <row r="10" spans="1:7" x14ac:dyDescent="0.25">
      <c r="A10" s="201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03">
        <f t="shared" si="1"/>
        <v>0</v>
      </c>
    </row>
    <row r="11" spans="1:7" x14ac:dyDescent="0.25">
      <c r="A11" s="201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03">
        <f t="shared" si="1"/>
        <v>0</v>
      </c>
    </row>
    <row r="12" spans="1:7" x14ac:dyDescent="0.25">
      <c r="A12" s="201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03">
        <f t="shared" si="1"/>
        <v>0</v>
      </c>
    </row>
    <row r="13" spans="1:7" x14ac:dyDescent="0.25">
      <c r="A13" s="201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03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50" t="s">
        <v>102</v>
      </c>
      <c r="B1" s="252" t="s">
        <v>121</v>
      </c>
      <c r="C1" s="256" t="s">
        <v>146</v>
      </c>
      <c r="D1" s="258" t="s">
        <v>150</v>
      </c>
      <c r="E1" s="254" t="s">
        <v>122</v>
      </c>
      <c r="F1" s="247" t="s">
        <v>123</v>
      </c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</row>
    <row r="2" spans="1:17" ht="14.4" customHeight="1" x14ac:dyDescent="0.25">
      <c r="A2" s="251"/>
      <c r="B2" s="253"/>
      <c r="C2" s="257"/>
      <c r="D2" s="259"/>
      <c r="E2" s="255"/>
      <c r="F2" s="179">
        <v>45688</v>
      </c>
      <c r="G2" s="179">
        <v>45716</v>
      </c>
      <c r="H2" s="179">
        <v>45747</v>
      </c>
      <c r="I2" s="179">
        <v>45777</v>
      </c>
      <c r="J2" s="179">
        <v>45808</v>
      </c>
      <c r="K2" s="179">
        <v>45838</v>
      </c>
      <c r="L2" s="179">
        <v>45869</v>
      </c>
      <c r="M2" s="179">
        <v>45900</v>
      </c>
      <c r="N2" s="179">
        <v>45930</v>
      </c>
      <c r="O2" s="179">
        <v>45961</v>
      </c>
      <c r="P2" s="179">
        <v>45991</v>
      </c>
      <c r="Q2" s="179">
        <v>46022</v>
      </c>
    </row>
    <row r="3" spans="1:17" x14ac:dyDescent="0.25">
      <c r="A3" s="180">
        <v>1</v>
      </c>
      <c r="B3" s="181" t="s">
        <v>124</v>
      </c>
      <c r="C3" s="193"/>
      <c r="D3" s="193">
        <v>1</v>
      </c>
      <c r="E3" s="182">
        <v>1</v>
      </c>
      <c r="F3" s="163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83">
        <v>2</v>
      </c>
      <c r="B4" s="184" t="s">
        <v>125</v>
      </c>
      <c r="C4" s="194" t="s">
        <v>124</v>
      </c>
      <c r="D4" s="194">
        <v>2</v>
      </c>
      <c r="E4" s="185">
        <v>1</v>
      </c>
      <c r="F4" s="164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83">
        <v>3</v>
      </c>
      <c r="B5" s="184" t="s">
        <v>126</v>
      </c>
      <c r="C5" s="194" t="s">
        <v>124</v>
      </c>
      <c r="D5" s="194">
        <v>2</v>
      </c>
      <c r="E5" s="185">
        <v>1</v>
      </c>
      <c r="F5" s="164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83">
        <v>4</v>
      </c>
      <c r="B6" s="184" t="s">
        <v>127</v>
      </c>
      <c r="C6" s="194" t="s">
        <v>124</v>
      </c>
      <c r="D6" s="194">
        <v>2</v>
      </c>
      <c r="E6" s="185">
        <v>1</v>
      </c>
      <c r="F6" s="164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83">
        <v>5</v>
      </c>
      <c r="B7" s="184" t="s">
        <v>128</v>
      </c>
      <c r="C7" s="194" t="s">
        <v>124</v>
      </c>
      <c r="D7" s="194">
        <v>2</v>
      </c>
      <c r="E7" s="185">
        <v>1</v>
      </c>
      <c r="F7" s="164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83">
        <v>6</v>
      </c>
      <c r="B8" s="184" t="s">
        <v>145</v>
      </c>
      <c r="C8" s="194" t="s">
        <v>126</v>
      </c>
      <c r="D8" s="194">
        <v>3</v>
      </c>
      <c r="E8" s="185">
        <v>4</v>
      </c>
      <c r="F8" s="164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83">
        <v>7</v>
      </c>
      <c r="B9" s="184" t="s">
        <v>147</v>
      </c>
      <c r="C9" s="194" t="s">
        <v>145</v>
      </c>
      <c r="D9" s="194">
        <v>4</v>
      </c>
      <c r="E9" s="185">
        <v>1</v>
      </c>
      <c r="F9" s="164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83">
        <v>8</v>
      </c>
      <c r="B10" s="184" t="s">
        <v>129</v>
      </c>
      <c r="C10" s="194" t="s">
        <v>145</v>
      </c>
      <c r="D10" s="194">
        <v>4</v>
      </c>
      <c r="E10" s="185">
        <v>10</v>
      </c>
      <c r="F10" s="164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83">
        <v>9</v>
      </c>
      <c r="B11" s="184" t="s">
        <v>130</v>
      </c>
      <c r="C11" s="194" t="s">
        <v>145</v>
      </c>
      <c r="D11" s="194">
        <v>4</v>
      </c>
      <c r="E11" s="185">
        <v>10</v>
      </c>
      <c r="F11" s="164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83">
        <v>10</v>
      </c>
      <c r="B12" s="184" t="s">
        <v>131</v>
      </c>
      <c r="C12" s="194" t="s">
        <v>145</v>
      </c>
      <c r="D12" s="194">
        <v>4</v>
      </c>
      <c r="E12" s="185">
        <v>10</v>
      </c>
      <c r="F12" s="164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83">
        <v>11</v>
      </c>
      <c r="B13" s="184" t="s">
        <v>132</v>
      </c>
      <c r="C13" s="194" t="s">
        <v>145</v>
      </c>
      <c r="D13" s="194">
        <v>5</v>
      </c>
      <c r="E13" s="185">
        <v>20</v>
      </c>
      <c r="F13" s="164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83">
        <v>12</v>
      </c>
      <c r="B14" s="184" t="s">
        <v>148</v>
      </c>
      <c r="C14" s="194" t="s">
        <v>124</v>
      </c>
      <c r="D14" s="194">
        <v>3</v>
      </c>
      <c r="E14" s="185">
        <v>2</v>
      </c>
      <c r="F14" s="164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83">
        <v>13</v>
      </c>
      <c r="B15" s="184" t="s">
        <v>133</v>
      </c>
      <c r="C15" s="194" t="s">
        <v>148</v>
      </c>
      <c r="D15" s="194">
        <v>4</v>
      </c>
      <c r="E15" s="185">
        <v>50</v>
      </c>
      <c r="F15" s="164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83">
        <v>14</v>
      </c>
      <c r="B16" s="197" t="s">
        <v>149</v>
      </c>
      <c r="C16" s="198" t="s">
        <v>124</v>
      </c>
      <c r="D16" s="198">
        <v>3</v>
      </c>
      <c r="E16" s="199">
        <v>4</v>
      </c>
      <c r="F16" s="200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83">
        <v>15</v>
      </c>
      <c r="B17" s="186" t="s">
        <v>134</v>
      </c>
      <c r="C17" s="195" t="s">
        <v>148</v>
      </c>
      <c r="D17" s="195">
        <v>4</v>
      </c>
      <c r="E17" s="187">
        <v>50</v>
      </c>
      <c r="F17" s="188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12"/>
      <c r="B18" s="213" t="s">
        <v>151</v>
      </c>
      <c r="C18" s="212" t="s">
        <v>149</v>
      </c>
      <c r="D18" s="212">
        <v>5</v>
      </c>
      <c r="E18" s="214">
        <v>0</v>
      </c>
      <c r="F18" s="10">
        <v>3</v>
      </c>
      <c r="G18" s="10">
        <v>3</v>
      </c>
      <c r="H18" s="10">
        <v>3</v>
      </c>
    </row>
    <row r="19" spans="1:17" x14ac:dyDescent="0.25">
      <c r="A19" s="189"/>
      <c r="B19" s="190" t="s">
        <v>37</v>
      </c>
      <c r="C19" s="196"/>
      <c r="D19" s="196"/>
      <c r="E19" s="189">
        <f>SUM(E3:E18)</f>
        <v>166</v>
      </c>
      <c r="F19" s="189">
        <f t="shared" ref="F19:Q19" si="0">SUM(F3:F17)</f>
        <v>158</v>
      </c>
      <c r="G19" s="189">
        <f t="shared" si="0"/>
        <v>155</v>
      </c>
      <c r="H19" s="189">
        <f t="shared" si="0"/>
        <v>161</v>
      </c>
      <c r="I19" s="189">
        <f t="shared" si="0"/>
        <v>0</v>
      </c>
      <c r="J19" s="189">
        <f t="shared" si="0"/>
        <v>0</v>
      </c>
      <c r="K19" s="189">
        <f t="shared" si="0"/>
        <v>0</v>
      </c>
      <c r="L19" s="189">
        <f t="shared" si="0"/>
        <v>0</v>
      </c>
      <c r="M19" s="189">
        <f t="shared" si="0"/>
        <v>0</v>
      </c>
      <c r="N19" s="189">
        <f t="shared" si="0"/>
        <v>0</v>
      </c>
      <c r="O19" s="189">
        <f t="shared" si="0"/>
        <v>0</v>
      </c>
      <c r="P19" s="189">
        <f t="shared" si="0"/>
        <v>0</v>
      </c>
      <c r="Q19" s="189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63" t="s">
        <v>79</v>
      </c>
      <c r="B1" s="264"/>
      <c r="C1" s="264"/>
      <c r="D1" s="264"/>
      <c r="E1" s="264"/>
      <c r="F1" s="264"/>
      <c r="G1" s="265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60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61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62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60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61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62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60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61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62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60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61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62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60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61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62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60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61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62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60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61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62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60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61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62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60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61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62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60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61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62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60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61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62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60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61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62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1:G1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honeticPr fontId="8" type="noConversion"/>
  <conditionalFormatting sqref="E3:E38">
    <cfRule type="expression" dxfId="9" priority="1">
      <formula>IF($F3="Not Met",TRUE, FALSE)</formula>
    </cfRule>
    <cfRule type="expression" dxfId="8" priority="2">
      <formula>IF($F3="Met", TRUE,FALSE)</formula>
    </cfRule>
  </conditionalFormatting>
  <conditionalFormatting sqref="F3:F38">
    <cfRule type="cellIs" dxfId="7" priority="3" operator="equal">
      <formula>"Met"</formula>
    </cfRule>
    <cfRule type="cellIs" dxfId="6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92D050"/>
  </sheetPr>
  <dimension ref="A1:G14"/>
  <sheetViews>
    <sheetView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6" t="s">
        <v>153</v>
      </c>
      <c r="B1" s="267"/>
      <c r="C1" s="267"/>
      <c r="D1" s="267"/>
      <c r="E1" s="267"/>
      <c r="F1" s="268"/>
      <c r="G1" s="269"/>
    </row>
    <row r="2" spans="1:7" ht="27.6" x14ac:dyDescent="0.25">
      <c r="A2" s="145" t="s">
        <v>9</v>
      </c>
      <c r="B2" s="146" t="s">
        <v>53</v>
      </c>
      <c r="C2" s="146" t="s">
        <v>152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5" priority="1">
      <formula>IF($F3="Above Target", TRUE, FALSE)</formula>
    </cfRule>
    <cfRule type="expression" dxfId="4" priority="2">
      <formula>IF($F3="Below Target",TRUE,FALSE)</formula>
    </cfRule>
  </conditionalFormatting>
  <conditionalFormatting sqref="F3:F14">
    <cfRule type="cellIs" dxfId="3" priority="3" operator="equal">
      <formula>"Above Target"</formula>
    </cfRule>
    <cfRule type="cellIs" dxfId="2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92D050"/>
  </sheetPr>
  <dimension ref="A1:E15"/>
  <sheetViews>
    <sheetView workbookViewId="0">
      <selection activeCell="L21" sqref="L21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70" t="s">
        <v>64</v>
      </c>
      <c r="B1" s="271"/>
      <c r="C1" s="271"/>
      <c r="D1" s="271"/>
      <c r="E1" s="272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8"/>
  <sheetViews>
    <sheetView workbookViewId="0">
      <selection activeCell="C17" sqref="C17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73" t="s">
        <v>104</v>
      </c>
      <c r="B1" s="274"/>
      <c r="C1" s="274"/>
      <c r="D1" s="274"/>
      <c r="E1" s="274"/>
      <c r="F1" s="274"/>
      <c r="G1" s="274"/>
      <c r="H1" s="275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  <row r="18" spans="1:8" s="218" customFormat="1" x14ac:dyDescent="0.3">
      <c r="A18" s="215"/>
      <c r="B18" s="216" t="s">
        <v>37</v>
      </c>
      <c r="C18" s="216"/>
      <c r="D18" s="216"/>
      <c r="E18" s="216"/>
      <c r="F18" s="216"/>
      <c r="G18" s="216"/>
      <c r="H18" s="217">
        <f>SUM(H3:H17)</f>
        <v>20300000</v>
      </c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10"/>
  <sheetViews>
    <sheetView workbookViewId="0">
      <selection activeCell="F20" sqref="F20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8" width="13.109375" style="10" bestFit="1" customWidth="1"/>
    <col min="9" max="10" width="12.88671875" style="10"/>
    <col min="11" max="11" width="14.33203125" style="10" bestFit="1" customWidth="1"/>
    <col min="12" max="16384" width="12.88671875" style="10"/>
  </cols>
  <sheetData>
    <row r="1" spans="1:11" ht="21" thickBot="1" x14ac:dyDescent="0.4">
      <c r="A1" s="276" t="s">
        <v>159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</row>
    <row r="2" spans="1:11" ht="14.4" thickTop="1" x14ac:dyDescent="0.25">
      <c r="A2" s="279" t="s">
        <v>113</v>
      </c>
      <c r="B2" s="280"/>
      <c r="C2" s="219" t="str" cm="1">
        <f t="array" ref="C2:J2">TRANSPOSE(_xlfn._xlws.FILTER(Services!$B$3:$B$17,Services!$C$3:$C$17="Subcontractor"))</f>
        <v>System 8</v>
      </c>
      <c r="D2" s="219" t="str">
        <v>System 9</v>
      </c>
      <c r="E2" s="219" t="str">
        <v>System 10</v>
      </c>
      <c r="F2" s="219" t="str">
        <v>System 11</v>
      </c>
      <c r="G2" s="219" t="str">
        <v>System 12</v>
      </c>
      <c r="H2" s="219" t="str">
        <v>System 13</v>
      </c>
      <c r="I2" s="219" t="str">
        <v>System 14</v>
      </c>
      <c r="J2" s="220" t="str">
        <v>System 15</v>
      </c>
      <c r="K2" s="277" t="s">
        <v>37</v>
      </c>
    </row>
    <row r="3" spans="1:11" ht="14.4" customHeight="1" x14ac:dyDescent="0.25">
      <c r="A3" s="281" t="s">
        <v>114</v>
      </c>
      <c r="B3" s="282"/>
      <c r="C3" s="165" t="str">
        <f>_xlfn.XLOOKUP(C2,Services!$B$3:$B$17,Services!$D$3:$D$17)</f>
        <v>Subcon-01</v>
      </c>
      <c r="D3" s="165" t="str">
        <f>_xlfn.XLOOKUP(D2,Services!$B$3:$B$17,Services!$D$3:$D$17)</f>
        <v>Subcon-02</v>
      </c>
      <c r="E3" s="165" t="str">
        <f>_xlfn.XLOOKUP(E2,Services!$B$3:$B$17,Services!$D$3:$D$17)</f>
        <v>Subcon-03</v>
      </c>
      <c r="F3" s="165" t="str">
        <f>_xlfn.XLOOKUP(F2,Services!$B$3:$B$17,Services!$D$3:$D$17)</f>
        <v>Subcon-04</v>
      </c>
      <c r="G3" s="165" t="str">
        <f>_xlfn.XLOOKUP(G2,Services!$B$3:$B$17,Services!$D$3:$D$17)</f>
        <v>Subcon-05</v>
      </c>
      <c r="H3" s="165" t="str">
        <f>_xlfn.XLOOKUP(H2,Services!$B$3:$B$17,Services!$D$3:$D$17)</f>
        <v>Subcon-06</v>
      </c>
      <c r="I3" s="165">
        <f>_xlfn.XLOOKUP(I2,Services!$B$3:$B$17,Services!$D$3:$D$17)</f>
        <v>0</v>
      </c>
      <c r="J3" s="166">
        <f>_xlfn.XLOOKUP(J2,Services!$B$3:$B$17,Services!$D$3:$D$17)</f>
        <v>0</v>
      </c>
      <c r="K3" s="278"/>
    </row>
    <row r="4" spans="1:11" ht="14.4" customHeight="1" x14ac:dyDescent="0.25">
      <c r="A4" s="289" t="s">
        <v>155</v>
      </c>
      <c r="B4" s="281"/>
      <c r="C4" s="224">
        <v>1300000</v>
      </c>
      <c r="D4" s="224">
        <f>3200000</f>
        <v>3200000</v>
      </c>
      <c r="E4" s="224">
        <v>6000000</v>
      </c>
      <c r="F4" s="224">
        <v>1800000</v>
      </c>
      <c r="G4" s="224">
        <v>7800000</v>
      </c>
      <c r="H4" s="224">
        <v>2200000</v>
      </c>
      <c r="I4" s="224"/>
      <c r="J4" s="225"/>
      <c r="K4" s="226">
        <f>SUM(C4:J4)</f>
        <v>22300000</v>
      </c>
    </row>
    <row r="5" spans="1:11" ht="14.4" thickBot="1" x14ac:dyDescent="0.3">
      <c r="A5" s="283" t="s">
        <v>154</v>
      </c>
      <c r="B5" s="284"/>
      <c r="C5" s="168">
        <f>_xlfn.XLOOKUP(C2,Services!$B$3:$B$17,Services!$H$3:$H$17)</f>
        <v>1500000</v>
      </c>
      <c r="D5" s="168">
        <f>_xlfn.XLOOKUP(D2,Services!$B$3:$B$17,Services!$H$3:$H$17)</f>
        <v>3000000</v>
      </c>
      <c r="E5" s="168">
        <f>_xlfn.XLOOKUP(E2,Services!$B$3:$B$17,Services!$H$3:$H$17)</f>
        <v>5000000</v>
      </c>
      <c r="F5" s="168">
        <f>_xlfn.XLOOKUP(F2,Services!$B$3:$B$17,Services!$H$3:$H$17)</f>
        <v>2000000</v>
      </c>
      <c r="G5" s="168">
        <f>_xlfn.XLOOKUP(G2,Services!$B$3:$B$17,Services!$H$3:$H$17)</f>
        <v>7000000</v>
      </c>
      <c r="H5" s="168">
        <f>_xlfn.XLOOKUP(H2,Services!$B$3:$B$17,Services!$H$3:$H$17)</f>
        <v>1800000</v>
      </c>
      <c r="I5" s="168">
        <f>_xlfn.XLOOKUP(I2,Services!$B$3:$B$17,Services!$H$3:$H$17)</f>
        <v>0</v>
      </c>
      <c r="J5" s="168">
        <f>_xlfn.XLOOKUP(J2,Services!$B$3:$B$17,Services!$H$3:$H$17)</f>
        <v>0</v>
      </c>
      <c r="K5" s="168">
        <f>SUM(C5:J5)</f>
        <v>20300000</v>
      </c>
    </row>
    <row r="6" spans="1:11" ht="14.4" thickTop="1" x14ac:dyDescent="0.25">
      <c r="A6" s="285" t="s">
        <v>112</v>
      </c>
      <c r="B6" s="286"/>
      <c r="C6" s="169">
        <f>IF(C3&gt;0,_xlfn.XLOOKUP(C2,Services!$B$3:$B$17,Services!$F$3:$F$17),"")</f>
        <v>45413</v>
      </c>
      <c r="D6" s="169">
        <f>IF(D3&gt;0,_xlfn.XLOOKUP(D2,Services!$B$3:$B$17,Services!$F$3:$F$17),"")</f>
        <v>45414</v>
      </c>
      <c r="E6" s="169">
        <f>IF(E3&gt;0,_xlfn.XLOOKUP(E2,Services!$B$3:$B$17,Services!$F$3:$F$17),"")</f>
        <v>45415</v>
      </c>
      <c r="F6" s="169">
        <f>IF(F3&gt;0,_xlfn.XLOOKUP(F2,Services!$B$3:$B$17,Services!$F$3:$F$17),"")</f>
        <v>45416</v>
      </c>
      <c r="G6" s="169">
        <f>IF(G3&gt;0,_xlfn.XLOOKUP(G2,Services!$B$3:$B$17,Services!$F$3:$F$17),"")</f>
        <v>45417</v>
      </c>
      <c r="H6" s="169">
        <f>IF(H3&gt;0,_xlfn.XLOOKUP(H2,Services!$B$3:$B$17,Services!$F$3:$F$17),"")</f>
        <v>45418</v>
      </c>
      <c r="I6" s="169" t="str">
        <f>IF(I3&gt;0,_xlfn.XLOOKUP(I2,Services!$B$3:$B$17,Services!$F$3:$F$17),"")</f>
        <v/>
      </c>
      <c r="J6" s="170" t="str">
        <f>IF(J3&gt;0,_xlfn.XLOOKUP(J2,Services!$B$3:$B$17,Services!$F$3:$F$17),"")</f>
        <v/>
      </c>
      <c r="K6" s="208"/>
    </row>
    <row r="7" spans="1:11" x14ac:dyDescent="0.25">
      <c r="A7" s="281" t="s">
        <v>5</v>
      </c>
      <c r="B7" s="282"/>
      <c r="C7" s="171">
        <f>IF(C3&gt;0,_xlfn.XLOOKUP(C2,Services!$B$3:$B$17,Services!$G$3:$G$17),"")</f>
        <v>46172</v>
      </c>
      <c r="D7" s="171">
        <f>IF(D3&gt;0,_xlfn.XLOOKUP(D2,Services!$B$3:$B$17,Services!$G$3:$G$17),"")</f>
        <v>46172</v>
      </c>
      <c r="E7" s="171">
        <f>IF(E3&gt;0,_xlfn.XLOOKUP(E2,Services!$B$3:$B$17,Services!$G$3:$G$17),"")</f>
        <v>46172</v>
      </c>
      <c r="F7" s="171">
        <f>IF(F3&gt;0,_xlfn.XLOOKUP(F2,Services!$B$3:$B$17,Services!$G$3:$G$17),"")</f>
        <v>46172</v>
      </c>
      <c r="G7" s="171">
        <f>IF(G3&gt;0,_xlfn.XLOOKUP(G2,Services!$B$3:$B$17,Services!$G$3:$G$17),"")</f>
        <v>46172</v>
      </c>
      <c r="H7" s="171">
        <f>IF(H3&gt;0,_xlfn.XLOOKUP(H2,Services!$B$3:$B$17,Services!$G$3:$G$17),"")</f>
        <v>46172</v>
      </c>
      <c r="I7" s="171" t="str">
        <f>IF(I3&gt;0,_xlfn.XLOOKUP(I2,Services!$B$3:$B$17,Services!$G$3:$G$17),"")</f>
        <v/>
      </c>
      <c r="J7" s="172" t="str">
        <f>IF(J3&gt;0,_xlfn.XLOOKUP(J2,Services!$B$3:$B$17,Services!$G$3:$G$17),"")</f>
        <v/>
      </c>
      <c r="K7" s="209"/>
    </row>
    <row r="8" spans="1:11" ht="14.4" thickBot="1" x14ac:dyDescent="0.3">
      <c r="A8" s="283" t="s">
        <v>115</v>
      </c>
      <c r="B8" s="284"/>
      <c r="C8" s="167">
        <f>IF(C3&gt;0,DATEDIF(C6,C7,"M"),0)</f>
        <v>24</v>
      </c>
      <c r="D8" s="167">
        <f t="shared" ref="D8:J8" si="0">IF(D3&gt;0,DATEDIF(D6,D7,"M"),0)</f>
        <v>24</v>
      </c>
      <c r="E8" s="167">
        <f t="shared" si="0"/>
        <v>24</v>
      </c>
      <c r="F8" s="167">
        <f t="shared" si="0"/>
        <v>24</v>
      </c>
      <c r="G8" s="167">
        <f t="shared" si="0"/>
        <v>24</v>
      </c>
      <c r="H8" s="167">
        <f t="shared" si="0"/>
        <v>24</v>
      </c>
      <c r="I8" s="167">
        <f t="shared" si="0"/>
        <v>0</v>
      </c>
      <c r="J8" s="173">
        <f t="shared" si="0"/>
        <v>0</v>
      </c>
      <c r="K8" s="210"/>
    </row>
    <row r="9" spans="1:11" ht="15" thickTop="1" thickBot="1" x14ac:dyDescent="0.3">
      <c r="A9" s="287" t="s">
        <v>116</v>
      </c>
      <c r="B9" s="288"/>
      <c r="C9" s="221">
        <f>IF(C8&lt;&gt;0,C5/C8,0)</f>
        <v>62500</v>
      </c>
      <c r="D9" s="221">
        <f t="shared" ref="D9:J9" si="1">IF(D8&lt;&gt;0,D5/D8,0)</f>
        <v>125000</v>
      </c>
      <c r="E9" s="221">
        <f t="shared" si="1"/>
        <v>208333.33333333334</v>
      </c>
      <c r="F9" s="221">
        <f t="shared" si="1"/>
        <v>83333.333333333328</v>
      </c>
      <c r="G9" s="221">
        <f t="shared" si="1"/>
        <v>291666.66666666669</v>
      </c>
      <c r="H9" s="221">
        <f t="shared" si="1"/>
        <v>75000</v>
      </c>
      <c r="I9" s="221">
        <f t="shared" si="1"/>
        <v>0</v>
      </c>
      <c r="J9" s="222">
        <f t="shared" si="1"/>
        <v>0</v>
      </c>
      <c r="K9" s="223">
        <f>SUM(C9:J9)</f>
        <v>845833.33333333337</v>
      </c>
    </row>
    <row r="10" spans="1:11" ht="14.4" thickTop="1" x14ac:dyDescent="0.25">
      <c r="A10" s="227"/>
      <c r="B10" s="227"/>
      <c r="C10" s="227"/>
      <c r="D10" s="227"/>
      <c r="E10" s="227"/>
      <c r="F10" s="227"/>
      <c r="G10" s="227"/>
      <c r="H10" s="227"/>
      <c r="I10" s="227"/>
      <c r="J10" s="227"/>
      <c r="K10" s="227"/>
    </row>
  </sheetData>
  <mergeCells count="10">
    <mergeCell ref="A6:B6"/>
    <mergeCell ref="A7:B7"/>
    <mergeCell ref="A8:B8"/>
    <mergeCell ref="A9:B9"/>
    <mergeCell ref="A4:B4"/>
    <mergeCell ref="A1:K1"/>
    <mergeCell ref="K2:K3"/>
    <mergeCell ref="A2:B2"/>
    <mergeCell ref="A3:B3"/>
    <mergeCell ref="A5:B5"/>
  </mergeCells>
  <conditionalFormatting sqref="C5:K5">
    <cfRule type="cellIs" dxfId="1" priority="1" operator="lessThan">
      <formula>C$4</formula>
    </cfRule>
    <cfRule type="cellIs" dxfId="0" priority="2" operator="greaterThanOrEqual">
      <formula>C$4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6CE-E8DF-406D-9A73-D150B02B2C77}">
  <sheetPr>
    <tabColor rgb="FFFF00FF"/>
  </sheetPr>
  <dimension ref="A1:K28"/>
  <sheetViews>
    <sheetView workbookViewId="0">
      <selection activeCell="M10" sqref="M10"/>
    </sheetView>
  </sheetViews>
  <sheetFormatPr defaultColWidth="14.21875" defaultRowHeight="14.4" x14ac:dyDescent="0.3"/>
  <cols>
    <col min="1" max="1" width="17" customWidth="1"/>
  </cols>
  <sheetData>
    <row r="1" spans="1:11" s="10" customFormat="1" ht="20.399999999999999" x14ac:dyDescent="0.35">
      <c r="A1" s="292" t="s">
        <v>158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</row>
    <row r="2" spans="1:11" s="10" customFormat="1" ht="13.8" x14ac:dyDescent="0.25">
      <c r="A2" s="228" t="s">
        <v>9</v>
      </c>
      <c r="B2" s="228" t="s">
        <v>156</v>
      </c>
      <c r="C2" s="290" t="s">
        <v>157</v>
      </c>
      <c r="D2" s="290"/>
      <c r="E2" s="290"/>
      <c r="F2" s="290"/>
      <c r="G2" s="290"/>
      <c r="H2" s="290"/>
      <c r="I2" s="290"/>
      <c r="J2" s="290"/>
      <c r="K2" s="228" t="s">
        <v>37</v>
      </c>
    </row>
    <row r="3" spans="1:11" s="10" customFormat="1" ht="13.8" x14ac:dyDescent="0.25">
      <c r="A3" s="159">
        <v>45658</v>
      </c>
      <c r="B3" s="160" t="s">
        <v>118</v>
      </c>
      <c r="C3" s="232">
        <f>Subcontractors!C9</f>
        <v>62500</v>
      </c>
      <c r="D3" s="232">
        <f>Subcontractors!D9</f>
        <v>125000</v>
      </c>
      <c r="E3" s="232">
        <f>Subcontractors!E9</f>
        <v>208333.33333333334</v>
      </c>
      <c r="F3" s="232">
        <f>Subcontractors!F9</f>
        <v>83333.333333333328</v>
      </c>
      <c r="G3" s="232">
        <f>Subcontractors!G9</f>
        <v>291666.66666666669</v>
      </c>
      <c r="H3" s="232">
        <f>Subcontractors!H9</f>
        <v>75000</v>
      </c>
      <c r="I3" s="232">
        <f>Subcontractors!I9</f>
        <v>0</v>
      </c>
      <c r="J3" s="232">
        <f>Subcontractors!J9</f>
        <v>0</v>
      </c>
      <c r="K3" s="229">
        <f>SUM(C3:J3)</f>
        <v>845833.33333333337</v>
      </c>
    </row>
    <row r="4" spans="1:11" s="10" customFormat="1" ht="13.8" x14ac:dyDescent="0.25">
      <c r="A4" s="161"/>
      <c r="B4" s="162" t="s">
        <v>119</v>
      </c>
      <c r="C4" s="76">
        <v>-500</v>
      </c>
      <c r="D4" s="76">
        <v>-300</v>
      </c>
      <c r="E4" s="76"/>
      <c r="F4" s="76"/>
      <c r="G4" s="76"/>
      <c r="H4" s="76"/>
      <c r="I4" s="76"/>
      <c r="J4" s="233"/>
      <c r="K4" s="230">
        <f t="shared" ref="K4:K26" si="0">SUM(C4:J4)</f>
        <v>-800</v>
      </c>
    </row>
    <row r="5" spans="1:11" s="10" customFormat="1" ht="13.8" x14ac:dyDescent="0.25">
      <c r="A5" s="159">
        <v>45689</v>
      </c>
      <c r="B5" s="160" t="s">
        <v>118</v>
      </c>
      <c r="C5" s="232">
        <f>C3</f>
        <v>62500</v>
      </c>
      <c r="D5" s="232">
        <f t="shared" ref="D5:J5" si="1">D3</f>
        <v>125000</v>
      </c>
      <c r="E5" s="232">
        <f t="shared" si="1"/>
        <v>208333.33333333334</v>
      </c>
      <c r="F5" s="232">
        <f t="shared" si="1"/>
        <v>83333.333333333328</v>
      </c>
      <c r="G5" s="232">
        <f t="shared" si="1"/>
        <v>291666.66666666669</v>
      </c>
      <c r="H5" s="232">
        <f t="shared" si="1"/>
        <v>75000</v>
      </c>
      <c r="I5" s="232">
        <f t="shared" si="1"/>
        <v>0</v>
      </c>
      <c r="J5" s="232">
        <f t="shared" si="1"/>
        <v>0</v>
      </c>
      <c r="K5" s="229">
        <f t="shared" si="0"/>
        <v>845833.33333333337</v>
      </c>
    </row>
    <row r="6" spans="1:11" s="10" customFormat="1" ht="13.8" x14ac:dyDescent="0.25">
      <c r="A6" s="161"/>
      <c r="B6" s="162" t="s">
        <v>119</v>
      </c>
      <c r="C6" s="76">
        <v>0</v>
      </c>
      <c r="D6" s="76">
        <v>-300</v>
      </c>
      <c r="E6" s="76"/>
      <c r="F6" s="76"/>
      <c r="G6" s="76"/>
      <c r="H6" s="76"/>
      <c r="I6" s="76"/>
      <c r="J6" s="233"/>
      <c r="K6" s="230">
        <f t="shared" si="0"/>
        <v>-300</v>
      </c>
    </row>
    <row r="7" spans="1:11" s="10" customFormat="1" ht="13.8" x14ac:dyDescent="0.25">
      <c r="A7" s="159">
        <v>45717</v>
      </c>
      <c r="B7" s="160" t="s">
        <v>118</v>
      </c>
      <c r="C7" s="232">
        <f>C5</f>
        <v>62500</v>
      </c>
      <c r="D7" s="232">
        <f t="shared" ref="D7:H7" si="2">D5</f>
        <v>125000</v>
      </c>
      <c r="E7" s="232">
        <f t="shared" si="2"/>
        <v>208333.33333333334</v>
      </c>
      <c r="F7" s="232">
        <f t="shared" si="2"/>
        <v>83333.333333333328</v>
      </c>
      <c r="G7" s="232">
        <f t="shared" si="2"/>
        <v>291666.66666666669</v>
      </c>
      <c r="H7" s="232">
        <f t="shared" si="2"/>
        <v>75000</v>
      </c>
      <c r="I7" s="232"/>
      <c r="J7" s="234"/>
      <c r="K7" s="229">
        <f t="shared" si="0"/>
        <v>845833.33333333337</v>
      </c>
    </row>
    <row r="8" spans="1:11" s="10" customFormat="1" ht="13.8" x14ac:dyDescent="0.25">
      <c r="A8" s="161"/>
      <c r="B8" s="162" t="s">
        <v>119</v>
      </c>
      <c r="C8" s="76">
        <v>-5000</v>
      </c>
      <c r="D8" s="76">
        <v>-10000</v>
      </c>
      <c r="E8" s="76">
        <v>-15000</v>
      </c>
      <c r="F8" s="76"/>
      <c r="G8" s="76"/>
      <c r="H8" s="76"/>
      <c r="I8" s="76"/>
      <c r="J8" s="233"/>
      <c r="K8" s="230">
        <f t="shared" si="0"/>
        <v>-30000</v>
      </c>
    </row>
    <row r="9" spans="1:11" s="10" customFormat="1" ht="13.8" x14ac:dyDescent="0.25">
      <c r="A9" s="159">
        <v>45748</v>
      </c>
      <c r="B9" s="160" t="s">
        <v>118</v>
      </c>
      <c r="C9" s="232"/>
      <c r="D9" s="232"/>
      <c r="E9" s="232"/>
      <c r="F9" s="232"/>
      <c r="G9" s="232"/>
      <c r="H9" s="232"/>
      <c r="I9" s="232"/>
      <c r="J9" s="234"/>
      <c r="K9" s="229">
        <f t="shared" si="0"/>
        <v>0</v>
      </c>
    </row>
    <row r="10" spans="1:11" s="10" customFormat="1" ht="13.8" x14ac:dyDescent="0.25">
      <c r="A10" s="161"/>
      <c r="B10" s="162" t="s">
        <v>119</v>
      </c>
      <c r="C10" s="76"/>
      <c r="D10" s="76"/>
      <c r="E10" s="76"/>
      <c r="F10" s="76"/>
      <c r="G10" s="76"/>
      <c r="H10" s="76"/>
      <c r="I10" s="76"/>
      <c r="J10" s="233"/>
      <c r="K10" s="230">
        <f t="shared" si="0"/>
        <v>0</v>
      </c>
    </row>
    <row r="11" spans="1:11" s="10" customFormat="1" ht="13.8" x14ac:dyDescent="0.25">
      <c r="A11" s="159">
        <v>45778</v>
      </c>
      <c r="B11" s="160" t="s">
        <v>118</v>
      </c>
      <c r="C11" s="232"/>
      <c r="D11" s="232"/>
      <c r="E11" s="232"/>
      <c r="F11" s="232"/>
      <c r="G11" s="232"/>
      <c r="H11" s="232"/>
      <c r="I11" s="232"/>
      <c r="J11" s="234"/>
      <c r="K11" s="229">
        <f t="shared" si="0"/>
        <v>0</v>
      </c>
    </row>
    <row r="12" spans="1:11" s="10" customFormat="1" ht="13.8" x14ac:dyDescent="0.25">
      <c r="A12" s="161"/>
      <c r="B12" s="162" t="s">
        <v>119</v>
      </c>
      <c r="C12" s="76"/>
      <c r="D12" s="76"/>
      <c r="E12" s="76"/>
      <c r="F12" s="76"/>
      <c r="G12" s="76"/>
      <c r="H12" s="76"/>
      <c r="I12" s="76"/>
      <c r="J12" s="233"/>
      <c r="K12" s="230">
        <f t="shared" si="0"/>
        <v>0</v>
      </c>
    </row>
    <row r="13" spans="1:11" s="10" customFormat="1" ht="13.8" x14ac:dyDescent="0.25">
      <c r="A13" s="159">
        <v>45809</v>
      </c>
      <c r="B13" s="160" t="s">
        <v>118</v>
      </c>
      <c r="C13" s="232"/>
      <c r="D13" s="232"/>
      <c r="E13" s="232"/>
      <c r="F13" s="232"/>
      <c r="G13" s="232"/>
      <c r="H13" s="232"/>
      <c r="I13" s="232"/>
      <c r="J13" s="234"/>
      <c r="K13" s="229">
        <f t="shared" si="0"/>
        <v>0</v>
      </c>
    </row>
    <row r="14" spans="1:11" s="10" customFormat="1" ht="13.8" x14ac:dyDescent="0.25">
      <c r="A14" s="161"/>
      <c r="B14" s="162" t="s">
        <v>119</v>
      </c>
      <c r="C14" s="76"/>
      <c r="D14" s="76"/>
      <c r="E14" s="76"/>
      <c r="F14" s="76"/>
      <c r="G14" s="76"/>
      <c r="H14" s="76"/>
      <c r="I14" s="76"/>
      <c r="J14" s="233"/>
      <c r="K14" s="230">
        <f t="shared" si="0"/>
        <v>0</v>
      </c>
    </row>
    <row r="15" spans="1:11" s="10" customFormat="1" ht="13.8" x14ac:dyDescent="0.25">
      <c r="A15" s="159">
        <v>45839</v>
      </c>
      <c r="B15" s="160" t="s">
        <v>118</v>
      </c>
      <c r="C15" s="232"/>
      <c r="D15" s="232"/>
      <c r="E15" s="232"/>
      <c r="F15" s="232"/>
      <c r="G15" s="232"/>
      <c r="H15" s="232"/>
      <c r="I15" s="232"/>
      <c r="J15" s="234"/>
      <c r="K15" s="229">
        <f t="shared" si="0"/>
        <v>0</v>
      </c>
    </row>
    <row r="16" spans="1:11" s="10" customFormat="1" ht="13.8" x14ac:dyDescent="0.25">
      <c r="A16" s="161"/>
      <c r="B16" s="162" t="s">
        <v>119</v>
      </c>
      <c r="C16" s="76"/>
      <c r="D16" s="76"/>
      <c r="E16" s="76"/>
      <c r="F16" s="76"/>
      <c r="G16" s="76"/>
      <c r="H16" s="76"/>
      <c r="I16" s="76"/>
      <c r="J16" s="233"/>
      <c r="K16" s="230">
        <f t="shared" si="0"/>
        <v>0</v>
      </c>
    </row>
    <row r="17" spans="1:11" s="10" customFormat="1" ht="13.8" x14ac:dyDescent="0.25">
      <c r="A17" s="159">
        <v>45870</v>
      </c>
      <c r="B17" s="160" t="s">
        <v>118</v>
      </c>
      <c r="C17" s="232"/>
      <c r="D17" s="232"/>
      <c r="E17" s="232"/>
      <c r="F17" s="232"/>
      <c r="G17" s="232"/>
      <c r="H17" s="232"/>
      <c r="I17" s="232"/>
      <c r="J17" s="234"/>
      <c r="K17" s="229">
        <f t="shared" si="0"/>
        <v>0</v>
      </c>
    </row>
    <row r="18" spans="1:11" s="10" customFormat="1" ht="13.8" x14ac:dyDescent="0.25">
      <c r="A18" s="161"/>
      <c r="B18" s="162" t="s">
        <v>119</v>
      </c>
      <c r="C18" s="76"/>
      <c r="D18" s="76"/>
      <c r="E18" s="76"/>
      <c r="F18" s="76"/>
      <c r="G18" s="76"/>
      <c r="H18" s="76"/>
      <c r="I18" s="76"/>
      <c r="J18" s="233"/>
      <c r="K18" s="230">
        <f t="shared" si="0"/>
        <v>0</v>
      </c>
    </row>
    <row r="19" spans="1:11" s="10" customFormat="1" ht="13.8" x14ac:dyDescent="0.25">
      <c r="A19" s="159">
        <v>45901</v>
      </c>
      <c r="B19" s="160" t="s">
        <v>118</v>
      </c>
      <c r="C19" s="232"/>
      <c r="D19" s="232"/>
      <c r="E19" s="232"/>
      <c r="F19" s="232"/>
      <c r="G19" s="232"/>
      <c r="H19" s="232"/>
      <c r="I19" s="232"/>
      <c r="J19" s="234"/>
      <c r="K19" s="229">
        <f t="shared" si="0"/>
        <v>0</v>
      </c>
    </row>
    <row r="20" spans="1:11" s="10" customFormat="1" ht="13.8" x14ac:dyDescent="0.25">
      <c r="A20" s="161"/>
      <c r="B20" s="162" t="s">
        <v>119</v>
      </c>
      <c r="C20" s="76"/>
      <c r="D20" s="76"/>
      <c r="E20" s="76"/>
      <c r="F20" s="76"/>
      <c r="G20" s="76"/>
      <c r="H20" s="76"/>
      <c r="I20" s="76"/>
      <c r="J20" s="233"/>
      <c r="K20" s="230">
        <f t="shared" si="0"/>
        <v>0</v>
      </c>
    </row>
    <row r="21" spans="1:11" s="10" customFormat="1" ht="13.8" x14ac:dyDescent="0.25">
      <c r="A21" s="159">
        <v>45931</v>
      </c>
      <c r="B21" s="160" t="s">
        <v>118</v>
      </c>
      <c r="C21" s="232"/>
      <c r="D21" s="232"/>
      <c r="E21" s="232"/>
      <c r="F21" s="232"/>
      <c r="G21" s="232"/>
      <c r="H21" s="232"/>
      <c r="I21" s="232"/>
      <c r="J21" s="234"/>
      <c r="K21" s="229">
        <f t="shared" si="0"/>
        <v>0</v>
      </c>
    </row>
    <row r="22" spans="1:11" s="10" customFormat="1" ht="13.8" x14ac:dyDescent="0.25">
      <c r="A22" s="161"/>
      <c r="B22" s="162" t="s">
        <v>119</v>
      </c>
      <c r="C22" s="76"/>
      <c r="D22" s="76"/>
      <c r="E22" s="76"/>
      <c r="F22" s="76"/>
      <c r="G22" s="76"/>
      <c r="H22" s="76"/>
      <c r="I22" s="76"/>
      <c r="J22" s="233"/>
      <c r="K22" s="230">
        <f t="shared" si="0"/>
        <v>0</v>
      </c>
    </row>
    <row r="23" spans="1:11" s="10" customFormat="1" ht="13.8" x14ac:dyDescent="0.25">
      <c r="A23" s="159">
        <v>45962</v>
      </c>
      <c r="B23" s="160" t="s">
        <v>118</v>
      </c>
      <c r="C23" s="232"/>
      <c r="D23" s="232"/>
      <c r="E23" s="232"/>
      <c r="F23" s="232"/>
      <c r="G23" s="232"/>
      <c r="H23" s="232"/>
      <c r="I23" s="232"/>
      <c r="J23" s="234"/>
      <c r="K23" s="229">
        <f t="shared" si="0"/>
        <v>0</v>
      </c>
    </row>
    <row r="24" spans="1:11" s="10" customFormat="1" ht="13.8" x14ac:dyDescent="0.25">
      <c r="A24" s="161"/>
      <c r="B24" s="162" t="s">
        <v>119</v>
      </c>
      <c r="C24" s="76"/>
      <c r="D24" s="76"/>
      <c r="E24" s="76"/>
      <c r="F24" s="76"/>
      <c r="G24" s="76"/>
      <c r="H24" s="76"/>
      <c r="I24" s="76"/>
      <c r="J24" s="233"/>
      <c r="K24" s="230">
        <f t="shared" si="0"/>
        <v>0</v>
      </c>
    </row>
    <row r="25" spans="1:11" s="10" customFormat="1" ht="13.8" x14ac:dyDescent="0.25">
      <c r="A25" s="159">
        <v>45992</v>
      </c>
      <c r="B25" s="160" t="s">
        <v>118</v>
      </c>
      <c r="C25" s="232"/>
      <c r="D25" s="232"/>
      <c r="E25" s="232"/>
      <c r="F25" s="232"/>
      <c r="G25" s="232"/>
      <c r="H25" s="232"/>
      <c r="I25" s="232"/>
      <c r="J25" s="234"/>
      <c r="K25" s="229">
        <f t="shared" si="0"/>
        <v>0</v>
      </c>
    </row>
    <row r="26" spans="1:11" s="10" customFormat="1" thickBot="1" x14ac:dyDescent="0.3">
      <c r="A26" s="174"/>
      <c r="B26" s="175" t="s">
        <v>119</v>
      </c>
      <c r="C26" s="235"/>
      <c r="D26" s="235"/>
      <c r="E26" s="235"/>
      <c r="F26" s="235"/>
      <c r="G26" s="235"/>
      <c r="H26" s="235"/>
      <c r="I26" s="235"/>
      <c r="J26" s="236"/>
      <c r="K26" s="231">
        <f t="shared" si="0"/>
        <v>0</v>
      </c>
    </row>
    <row r="27" spans="1:11" s="10" customFormat="1" ht="16.2" thickTop="1" x14ac:dyDescent="0.3">
      <c r="A27" s="176" t="s">
        <v>120</v>
      </c>
      <c r="B27" s="177">
        <f>SUM(C27:J27)</f>
        <v>2506400</v>
      </c>
      <c r="C27" s="178">
        <f>SUM(C3:C26)</f>
        <v>182000</v>
      </c>
      <c r="D27" s="178">
        <f t="shared" ref="D27:J27" si="3">SUM(D3:D26)</f>
        <v>364400</v>
      </c>
      <c r="E27" s="178">
        <f t="shared" si="3"/>
        <v>610000</v>
      </c>
      <c r="F27" s="178">
        <f t="shared" si="3"/>
        <v>250000</v>
      </c>
      <c r="G27" s="178">
        <f t="shared" si="3"/>
        <v>875000</v>
      </c>
      <c r="H27" s="178">
        <f t="shared" si="3"/>
        <v>225000</v>
      </c>
      <c r="I27" s="178">
        <f t="shared" si="3"/>
        <v>0</v>
      </c>
      <c r="J27" s="178">
        <f t="shared" si="3"/>
        <v>0</v>
      </c>
      <c r="K27" s="211">
        <f>SUM(K3:K26)</f>
        <v>2506400</v>
      </c>
    </row>
    <row r="28" spans="1:11" x14ac:dyDescent="0.3">
      <c r="A28" s="291" t="s">
        <v>117</v>
      </c>
      <c r="B28" s="291"/>
      <c r="C28" s="291"/>
      <c r="D28" s="291"/>
      <c r="E28" s="291"/>
      <c r="F28" s="291"/>
      <c r="G28" s="291"/>
      <c r="H28" s="291"/>
    </row>
  </sheetData>
  <mergeCells count="3">
    <mergeCell ref="C2:J2"/>
    <mergeCell ref="A28:H28"/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  <vt:lpstr>Subcontractor Monthly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2025-02-24T09:25:34Z</dcterms:modified>
</cp:coreProperties>
</file>