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ak/Documents/研二下/Tasi/Tasi/Spreadsheet/"/>
    </mc:Choice>
  </mc:AlternateContent>
  <xr:revisionPtr revIDLastSave="0" documentId="13_ncr:1_{4CCC9D85-2A28-6043-ABC1-D3D18055293A}" xr6:coauthVersionLast="47" xr6:coauthVersionMax="47" xr10:uidLastSave="{00000000-0000-0000-0000-000000000000}"/>
  <bookViews>
    <workbookView xWindow="10460" yWindow="1240" windowWidth="23140" windowHeight="13940" xr2:uid="{00000000-000D-0000-FFFF-FFFF00000000}"/>
  </bookViews>
  <sheets>
    <sheet name="Compliled data" sheetId="1" r:id="rId1"/>
    <sheet name="Sheet2" sheetId="11" r:id="rId2"/>
    <sheet name="Sheet1" sheetId="10" r:id="rId3"/>
  </sheets>
  <calcPr calcId="191029"/>
</workbook>
</file>

<file path=xl/calcChain.xml><?xml version="1.0" encoding="utf-8"?>
<calcChain xmlns="http://schemas.openxmlformats.org/spreadsheetml/2006/main">
  <c r="K44" i="1" l="1"/>
  <c r="K48" i="1"/>
  <c r="K52" i="1"/>
  <c r="K56" i="1"/>
  <c r="K68" i="1"/>
  <c r="K3" i="1"/>
  <c r="K45" i="1" s="1"/>
  <c r="K67" i="1" l="1"/>
  <c r="K63" i="1"/>
  <c r="K59" i="1"/>
  <c r="K55" i="1"/>
  <c r="K51" i="1"/>
  <c r="K47" i="1"/>
  <c r="K43" i="1"/>
  <c r="K42" i="1"/>
  <c r="K66" i="1"/>
  <c r="K62" i="1"/>
  <c r="K58" i="1"/>
  <c r="K54" i="1"/>
  <c r="K46" i="1"/>
  <c r="K69" i="1"/>
  <c r="K65" i="1"/>
  <c r="K61" i="1"/>
  <c r="K57" i="1"/>
  <c r="K53" i="1"/>
  <c r="K49" i="1"/>
  <c r="L51" i="1"/>
  <c r="M53" i="1" s="1"/>
  <c r="B29" i="1" l="1"/>
  <c r="I43" i="1" l="1"/>
  <c r="I44" i="1"/>
  <c r="I45" i="1"/>
  <c r="I46" i="1"/>
  <c r="I47" i="1"/>
  <c r="I48" i="1"/>
  <c r="I49" i="1"/>
  <c r="I51" i="1"/>
  <c r="I52" i="1"/>
  <c r="I53" i="1"/>
  <c r="I54" i="1"/>
  <c r="F55" i="1" s="1"/>
  <c r="I55" i="1" s="1"/>
  <c r="I56" i="1"/>
  <c r="I57" i="1"/>
  <c r="I58" i="1"/>
  <c r="I59" i="1"/>
  <c r="I60" i="1"/>
  <c r="I61" i="1"/>
  <c r="I62" i="1"/>
  <c r="I63" i="1"/>
  <c r="I65" i="1"/>
  <c r="I66" i="1"/>
  <c r="I67" i="1"/>
  <c r="I68" i="1"/>
  <c r="I69" i="1"/>
  <c r="I42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D20" i="1"/>
  <c r="E20" i="1" s="1"/>
  <c r="E21" i="1"/>
  <c r="E22" i="1"/>
  <c r="E23" i="1"/>
  <c r="E24" i="1"/>
  <c r="E25" i="1"/>
  <c r="E6" i="1"/>
  <c r="G7" i="1"/>
  <c r="G8" i="1"/>
  <c r="G9" i="1"/>
  <c r="G10" i="1"/>
  <c r="G11" i="1"/>
  <c r="G12" i="1"/>
  <c r="G13" i="1"/>
  <c r="G15" i="1"/>
  <c r="G16" i="1"/>
  <c r="G17" i="1"/>
  <c r="G18" i="1"/>
  <c r="G19" i="1"/>
  <c r="F20" i="1"/>
  <c r="G20" i="1" s="1"/>
  <c r="G21" i="1"/>
  <c r="G22" i="1"/>
  <c r="G23" i="1"/>
  <c r="G24" i="1"/>
  <c r="G25" i="1"/>
  <c r="G6" i="1"/>
  <c r="C20" i="1"/>
  <c r="C27" i="1" s="1"/>
  <c r="D50" i="1"/>
  <c r="F50" i="1"/>
  <c r="C50" i="1"/>
  <c r="K50" i="1" s="1"/>
  <c r="C60" i="1"/>
  <c r="K60" i="1" s="1"/>
  <c r="C64" i="1"/>
  <c r="K64" i="1" s="1"/>
  <c r="D64" i="1"/>
  <c r="F64" i="1"/>
  <c r="I64" i="1" s="1"/>
  <c r="I24" i="1" l="1"/>
  <c r="I16" i="1"/>
  <c r="K71" i="1"/>
  <c r="D27" i="1"/>
  <c r="D37" i="1" s="1"/>
  <c r="I50" i="1"/>
  <c r="I6" i="1"/>
  <c r="F14" i="1" s="1"/>
  <c r="F27" i="1" s="1"/>
  <c r="I23" i="1"/>
  <c r="I19" i="1"/>
  <c r="I15" i="1"/>
  <c r="I22" i="1"/>
  <c r="I18" i="1"/>
  <c r="I25" i="1"/>
  <c r="I21" i="1"/>
  <c r="I17" i="1"/>
  <c r="G14" i="1"/>
  <c r="I14" i="1" s="1"/>
  <c r="I12" i="1"/>
  <c r="I8" i="1"/>
  <c r="I11" i="1"/>
  <c r="I7" i="1"/>
  <c r="I20" i="1"/>
  <c r="I13" i="1"/>
  <c r="I9" i="1"/>
  <c r="I10" i="1"/>
  <c r="F37" i="1" l="1"/>
  <c r="F30" i="1"/>
  <c r="G27" i="1"/>
  <c r="G30" i="1" s="1"/>
</calcChain>
</file>

<file path=xl/sharedStrings.xml><?xml version="1.0" encoding="utf-8"?>
<sst xmlns="http://schemas.openxmlformats.org/spreadsheetml/2006/main" count="146" uniqueCount="68">
  <si>
    <t>Location</t>
  </si>
  <si>
    <t>Childcare Center</t>
  </si>
  <si>
    <t>Geoduck Ville</t>
  </si>
  <si>
    <t>Sem1</t>
  </si>
  <si>
    <t>Sem2</t>
  </si>
  <si>
    <t>Maintenance Complex</t>
  </si>
  <si>
    <t>Housing</t>
  </si>
  <si>
    <t>Building(s)</t>
  </si>
  <si>
    <t>Total</t>
  </si>
  <si>
    <t>A Total</t>
  </si>
  <si>
    <t>B Total</t>
  </si>
  <si>
    <t>C Total</t>
  </si>
  <si>
    <t>D Total</t>
  </si>
  <si>
    <t>E Total</t>
  </si>
  <si>
    <t>A Dorm</t>
  </si>
  <si>
    <t>DC Rating (kW):</t>
  </si>
  <si>
    <t>Library</t>
  </si>
  <si>
    <t>Long House</t>
  </si>
  <si>
    <t>Lecture Halls</t>
  </si>
  <si>
    <t>Art Annex</t>
  </si>
  <si>
    <t>Organic Farm</t>
  </si>
  <si>
    <t>Apt. E</t>
  </si>
  <si>
    <t>Mods</t>
  </si>
  <si>
    <t>Lab 1</t>
  </si>
  <si>
    <t>Lab 1 &amp; 2 Connection</t>
  </si>
  <si>
    <t>Lab 2</t>
  </si>
  <si>
    <t xml:space="preserve">Housing </t>
  </si>
  <si>
    <t xml:space="preserve">Central Utility </t>
  </si>
  <si>
    <t>Communications Lab</t>
  </si>
  <si>
    <t>CRC Pool</t>
  </si>
  <si>
    <t>CRC Gym</t>
  </si>
  <si>
    <t>CRC/ CAB Connecting Path</t>
  </si>
  <si>
    <t>Rec Pavilion</t>
  </si>
  <si>
    <t>Campus (all above locations)</t>
  </si>
  <si>
    <t>Sem 2 Total</t>
  </si>
  <si>
    <t xml:space="preserve">Sem 2 </t>
  </si>
  <si>
    <t>Sem 1</t>
  </si>
  <si>
    <t xml:space="preserve">DC Array Output (GWh); Annual (Sum of months) </t>
  </si>
  <si>
    <t xml:space="preserve">This table contains some totaled and some untotalled building complexes. Data is completely compiled above. </t>
  </si>
  <si>
    <t xml:space="preserve">DC Array Output (MWh); Monthly Mean </t>
  </si>
  <si>
    <t>Monthly mean</t>
  </si>
  <si>
    <t>DC Array Output (kWh)</t>
  </si>
  <si>
    <r>
      <rPr>
        <b/>
        <sz val="11"/>
        <color theme="1"/>
        <rFont val="宋体"/>
        <family val="2"/>
        <scheme val="minor"/>
      </rPr>
      <t xml:space="preserve">Monthly </t>
    </r>
    <r>
      <rPr>
        <sz val="11"/>
        <color theme="1"/>
        <rFont val="宋体"/>
        <family val="2"/>
        <scheme val="minor"/>
      </rPr>
      <t>mean</t>
    </r>
  </si>
  <si>
    <r>
      <rPr>
        <b/>
        <sz val="11"/>
        <color theme="1"/>
        <rFont val="宋体"/>
        <family val="2"/>
        <scheme val="minor"/>
      </rPr>
      <t xml:space="preserve">Annual </t>
    </r>
    <r>
      <rPr>
        <sz val="11"/>
        <color theme="1"/>
        <rFont val="宋体"/>
        <family val="2"/>
        <scheme val="minor"/>
      </rPr>
      <t>(sum of months)</t>
    </r>
  </si>
  <si>
    <t>ratio</t>
  </si>
  <si>
    <t>annual/monthly</t>
  </si>
  <si>
    <t>KW</t>
  </si>
  <si>
    <t>kWh</t>
  </si>
  <si>
    <t>MWh</t>
  </si>
  <si>
    <t>DC Rating</t>
  </si>
  <si>
    <t>DC Array Output</t>
  </si>
  <si>
    <t>Annual</t>
  </si>
  <si>
    <t>GWh</t>
  </si>
  <si>
    <t>Monthly</t>
  </si>
  <si>
    <t xml:space="preserve">This is the same data as above, with STUDENTS' unit conversions. This is the data and units used in the pie graphs. </t>
  </si>
  <si>
    <t>hours per year</t>
  </si>
  <si>
    <t>Annual MW</t>
  </si>
  <si>
    <t>Annual kW</t>
  </si>
  <si>
    <t>Zita's conversions - Sept 2014</t>
  </si>
  <si>
    <t xml:space="preserve"> </t>
  </si>
  <si>
    <t>Rec Pavillion /</t>
  </si>
  <si>
    <t>LIB</t>
  </si>
  <si>
    <t>sq m</t>
  </si>
  <si>
    <t>from RooftopAnalysis.pptx</t>
  </si>
  <si>
    <t>approx CAB = 2639 m2 - really?</t>
  </si>
  <si>
    <t>sq meters</t>
  </si>
  <si>
    <t>per kW</t>
  </si>
  <si>
    <t xml:space="preserve"> Solar Potential Analysis by Satelite Software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</si>
</sst>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24">
    <font>
      <sz val="11"/>
      <color theme="1"/>
      <name val="宋体"/>
      <family val="2"/>
      <scheme val="minor"/>
    </font>
    <font>
      <sz val="12"/>
      <color rgb="FF000000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2"/>
      <color theme="1"/>
      <name val="宋体"/>
      <family val="2"/>
      <scheme val="minor"/>
    </font>
    <font>
      <i/>
      <sz val="11"/>
      <color rgb="FF9C6500"/>
      <name val="宋体"/>
      <family val="2"/>
      <scheme val="minor"/>
    </font>
    <font>
      <i/>
      <sz val="11"/>
      <color theme="1"/>
      <name val="宋体"/>
      <family val="2"/>
      <scheme val="minor"/>
    </font>
    <font>
      <b/>
      <sz val="12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0" borderId="0"/>
    <xf numFmtId="0" fontId="2" fillId="0" borderId="0"/>
    <xf numFmtId="0" fontId="2" fillId="8" borderId="8" applyNumberFormat="0" applyFont="0" applyAlignment="0" applyProtection="0"/>
  </cellStyleXfs>
  <cellXfs count="45">
    <xf numFmtId="0" fontId="0" fillId="0" borderId="0" xfId="0"/>
    <xf numFmtId="0" fontId="0" fillId="0" borderId="0" xfId="0" applyBorder="1"/>
    <xf numFmtId="0" fontId="0" fillId="0" borderId="0" xfId="0" applyFill="1" applyBorder="1"/>
    <xf numFmtId="1" fontId="0" fillId="0" borderId="0" xfId="0" applyNumberFormat="1" applyBorder="1"/>
    <xf numFmtId="1" fontId="0" fillId="0" borderId="0" xfId="0" applyNumberFormat="1" applyFill="1" applyBorder="1"/>
    <xf numFmtId="0" fontId="0" fillId="8" borderId="8" xfId="43" applyFont="1"/>
    <xf numFmtId="1" fontId="1" fillId="0" borderId="0" xfId="0" applyNumberFormat="1" applyFont="1" applyBorder="1"/>
    <xf numFmtId="0" fontId="4" fillId="0" borderId="1" xfId="2"/>
    <xf numFmtId="1" fontId="19" fillId="0" borderId="0" xfId="41" applyNumberFormat="1" applyBorder="1"/>
    <xf numFmtId="0" fontId="1" fillId="0" borderId="0" xfId="0" applyFont="1" applyBorder="1"/>
    <xf numFmtId="0" fontId="5" fillId="0" borderId="2" xfId="3"/>
    <xf numFmtId="0" fontId="7" fillId="2" borderId="0" xfId="6" applyBorder="1"/>
    <xf numFmtId="0" fontId="12" fillId="6" borderId="4" xfId="11"/>
    <xf numFmtId="1" fontId="12" fillId="6" borderId="4" xfId="11" applyNumberFormat="1"/>
    <xf numFmtId="3" fontId="12" fillId="6" borderId="4" xfId="11" applyNumberFormat="1"/>
    <xf numFmtId="3" fontId="0" fillId="0" borderId="0" xfId="0" applyNumberFormat="1" applyBorder="1"/>
    <xf numFmtId="3" fontId="0" fillId="0" borderId="0" xfId="0" applyNumberFormat="1" applyFill="1" applyBorder="1"/>
    <xf numFmtId="3" fontId="19" fillId="0" borderId="0" xfId="41" applyNumberFormat="1" applyBorder="1"/>
    <xf numFmtId="1" fontId="4" fillId="0" borderId="1" xfId="2" applyNumberFormat="1"/>
    <xf numFmtId="1" fontId="5" fillId="0" borderId="2" xfId="3" applyNumberFormat="1"/>
    <xf numFmtId="1" fontId="0" fillId="0" borderId="0" xfId="0" applyNumberFormat="1"/>
    <xf numFmtId="2" fontId="12" fillId="6" borderId="4" xfId="11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7" fillId="2" borderId="0" xfId="6" applyBorder="1" applyAlignment="1">
      <alignment horizontal="center"/>
    </xf>
    <xf numFmtId="1" fontId="7" fillId="2" borderId="0" xfId="6" applyNumberFormat="1" applyBorder="1" applyAlignment="1">
      <alignment horizontal="center"/>
    </xf>
    <xf numFmtId="0" fontId="7" fillId="2" borderId="0" xfId="6" applyBorder="1" applyAlignment="1">
      <alignment horizontal="righ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0" fontId="9" fillId="4" borderId="0" xfId="8" applyAlignment="1">
      <alignment horizontal="center"/>
    </xf>
    <xf numFmtId="0" fontId="9" fillId="4" borderId="0" xfId="8" applyBorder="1" applyAlignment="1">
      <alignment horizontal="center"/>
    </xf>
    <xf numFmtId="0" fontId="20" fillId="4" borderId="0" xfId="8" applyFont="1"/>
    <xf numFmtId="0" fontId="20" fillId="4" borderId="0" xfId="8" applyFont="1" applyBorder="1"/>
    <xf numFmtId="0" fontId="21" fillId="0" borderId="0" xfId="0" applyFont="1"/>
    <xf numFmtId="1" fontId="21" fillId="0" borderId="0" xfId="0" applyNumberFormat="1" applyFont="1"/>
    <xf numFmtId="176" fontId="0" fillId="0" borderId="0" xfId="0" applyNumberFormat="1"/>
    <xf numFmtId="0" fontId="17" fillId="0" borderId="0" xfId="0" applyFont="1" applyBorder="1"/>
    <xf numFmtId="0" fontId="17" fillId="0" borderId="0" xfId="0" applyFont="1" applyFill="1" applyBorder="1"/>
    <xf numFmtId="1" fontId="22" fillId="0" borderId="0" xfId="41" applyNumberFormat="1" applyFont="1" applyBorder="1"/>
    <xf numFmtId="1" fontId="17" fillId="0" borderId="0" xfId="0" applyNumberFormat="1" applyFont="1" applyBorder="1"/>
    <xf numFmtId="0" fontId="0" fillId="33" borderId="10" xfId="0" applyFill="1" applyBorder="1"/>
    <xf numFmtId="0" fontId="0" fillId="33" borderId="11" xfId="0" applyFill="1" applyBorder="1" applyAlignment="1">
      <alignment horizontal="center"/>
    </xf>
    <xf numFmtId="0" fontId="0" fillId="33" borderId="12" xfId="0" applyFill="1" applyBorder="1"/>
    <xf numFmtId="1" fontId="0" fillId="33" borderId="13" xfId="0" applyNumberFormat="1" applyFill="1" applyBorder="1" applyAlignment="1">
      <alignment horizontal="center"/>
    </xf>
    <xf numFmtId="0" fontId="17" fillId="34" borderId="0" xfId="0" applyFont="1" applyFill="1" applyAlignment="1">
      <alignment horizontal="center"/>
    </xf>
  </cellXfs>
  <cellStyles count="44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Normal 2" xfId="42" xr:uid="{00000000-0005-0000-0000-000025000000}"/>
    <cellStyle name="Normal 3" xfId="41" xr:uid="{00000000-0005-0000-0000-000026000000}"/>
    <cellStyle name="Note 2" xfId="43" xr:uid="{00000000-0005-0000-0000-000027000000}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2"/>
  <sheetViews>
    <sheetView tabSelected="1" zoomScaleNormal="100" workbookViewId="0">
      <pane ySplit="5" topLeftCell="A56" activePane="bottomLeft" state="frozen"/>
      <selection pane="bottomLeft" activeCell="D74" sqref="D74"/>
    </sheetView>
  </sheetViews>
  <sheetFormatPr baseColWidth="10" defaultColWidth="8.83203125" defaultRowHeight="14"/>
  <cols>
    <col min="1" max="1" width="27.33203125" customWidth="1"/>
    <col min="2" max="2" width="11.33203125" customWidth="1"/>
    <col min="3" max="3" width="13.6640625" customWidth="1"/>
    <col min="4" max="4" width="15.33203125" customWidth="1"/>
    <col min="5" max="5" width="15.5" customWidth="1"/>
    <col min="6" max="6" width="15.1640625" customWidth="1"/>
    <col min="7" max="7" width="15.5" customWidth="1"/>
    <col min="8" max="8" width="2.33203125" customWidth="1"/>
    <col min="9" max="9" width="9.83203125" style="20" bestFit="1" customWidth="1"/>
    <col min="10" max="12" width="9.83203125" bestFit="1" customWidth="1"/>
    <col min="13" max="15" width="9.83203125" customWidth="1"/>
    <col min="16" max="16" width="20.5" customWidth="1"/>
    <col min="17" max="17" width="10.83203125" bestFit="1" customWidth="1"/>
    <col min="18" max="18" width="9.83203125" bestFit="1" customWidth="1"/>
    <col min="19" max="20" width="9" customWidth="1"/>
    <col min="21" max="21" width="11.5" customWidth="1"/>
    <col min="22" max="22" width="12.6640625" customWidth="1"/>
    <col min="23" max="23" width="13.1640625" customWidth="1"/>
    <col min="24" max="24" width="10.1640625" customWidth="1"/>
    <col min="25" max="26" width="12.33203125" customWidth="1"/>
    <col min="27" max="27" width="11.33203125" bestFit="1" customWidth="1"/>
  </cols>
  <sheetData>
    <row r="1" spans="1:11" s="7" customFormat="1" ht="19" thickBot="1">
      <c r="A1" s="7" t="s">
        <v>67</v>
      </c>
      <c r="E1" s="7" t="s">
        <v>59</v>
      </c>
      <c r="I1" s="18"/>
    </row>
    <row r="2" spans="1:11" s="10" customFormat="1" ht="18" thickTop="1" thickBot="1">
      <c r="I2" s="19"/>
    </row>
    <row r="3" spans="1:11" s="22" customFormat="1" ht="15" thickTop="1">
      <c r="D3" s="22" t="s">
        <v>40</v>
      </c>
      <c r="E3" s="22" t="s">
        <v>40</v>
      </c>
      <c r="F3" s="22" t="s">
        <v>51</v>
      </c>
      <c r="G3" s="22" t="s">
        <v>51</v>
      </c>
      <c r="I3" s="23" t="s">
        <v>45</v>
      </c>
      <c r="K3" s="22">
        <f>M54/C53</f>
        <v>56.524590163934427</v>
      </c>
    </row>
    <row r="4" spans="1:11" s="22" customFormat="1">
      <c r="A4" s="24" t="s">
        <v>0</v>
      </c>
      <c r="B4" s="24" t="s">
        <v>7</v>
      </c>
      <c r="C4" s="24" t="s">
        <v>49</v>
      </c>
      <c r="D4" s="24" t="s">
        <v>50</v>
      </c>
      <c r="E4" s="24" t="s">
        <v>50</v>
      </c>
      <c r="F4" s="24" t="s">
        <v>50</v>
      </c>
      <c r="G4" s="24" t="s">
        <v>50</v>
      </c>
      <c r="I4" s="25" t="s">
        <v>44</v>
      </c>
      <c r="K4" s="44" t="s">
        <v>65</v>
      </c>
    </row>
    <row r="5" spans="1:11" s="22" customFormat="1">
      <c r="A5" s="24"/>
      <c r="B5" s="24"/>
      <c r="C5" s="24" t="s">
        <v>46</v>
      </c>
      <c r="D5" s="24" t="s">
        <v>47</v>
      </c>
      <c r="E5" s="24" t="s">
        <v>48</v>
      </c>
      <c r="F5" s="24" t="s">
        <v>47</v>
      </c>
      <c r="G5" s="24" t="s">
        <v>48</v>
      </c>
      <c r="I5" s="25"/>
      <c r="K5" s="22" t="s">
        <v>66</v>
      </c>
    </row>
    <row r="6" spans="1:11" ht="15">
      <c r="A6" s="1" t="s">
        <v>1</v>
      </c>
      <c r="B6" s="9" t="s">
        <v>8</v>
      </c>
      <c r="C6" s="6">
        <v>78.5</v>
      </c>
      <c r="D6" s="3">
        <v>6085.622069059189</v>
      </c>
      <c r="E6" s="3">
        <f>D6/1000</f>
        <v>6.0856220690591893</v>
      </c>
      <c r="F6" s="3">
        <v>73027.464832710277</v>
      </c>
      <c r="G6" s="3">
        <f>F6/1000</f>
        <v>73.02746483271028</v>
      </c>
      <c r="I6" s="20">
        <f>G6/E6</f>
        <v>12.000000000657288</v>
      </c>
    </row>
    <row r="7" spans="1:11">
      <c r="A7" s="1" t="s">
        <v>2</v>
      </c>
      <c r="B7" s="1" t="s">
        <v>8</v>
      </c>
      <c r="C7" s="3">
        <v>36.200000000000003</v>
      </c>
      <c r="D7" s="3">
        <v>2806.3632470226612</v>
      </c>
      <c r="E7" s="3">
        <f t="shared" ref="E7:E25" si="0">D7/1000</f>
        <v>2.8063632470226612</v>
      </c>
      <c r="F7" s="3">
        <v>33676.358964271938</v>
      </c>
      <c r="G7" s="3">
        <f t="shared" ref="G7:G25" si="1">F7/1000</f>
        <v>33.676358964271941</v>
      </c>
      <c r="I7" s="20">
        <f t="shared" ref="I7:I25" si="2">G7/E7</f>
        <v>12.000000000000002</v>
      </c>
    </row>
    <row r="8" spans="1:11">
      <c r="A8" s="2" t="s">
        <v>36</v>
      </c>
      <c r="B8" s="2" t="s">
        <v>8</v>
      </c>
      <c r="C8" s="4">
        <v>96.2</v>
      </c>
      <c r="D8" s="3">
        <v>7457.7930508333329</v>
      </c>
      <c r="E8" s="3">
        <f t="shared" si="0"/>
        <v>7.4577930508333328</v>
      </c>
      <c r="F8" s="3">
        <v>89493.516609999991</v>
      </c>
      <c r="G8" s="3">
        <f t="shared" si="1"/>
        <v>89.493516609999986</v>
      </c>
      <c r="I8" s="20">
        <f t="shared" si="2"/>
        <v>11.999999999999998</v>
      </c>
    </row>
    <row r="9" spans="1:11">
      <c r="A9" s="2" t="s">
        <v>35</v>
      </c>
      <c r="B9" s="2" t="s">
        <v>8</v>
      </c>
      <c r="C9" s="4">
        <v>277.79999999999995</v>
      </c>
      <c r="D9" s="3">
        <v>21834.058341979959</v>
      </c>
      <c r="E9" s="3">
        <f t="shared" si="0"/>
        <v>21.834058341979958</v>
      </c>
      <c r="F9" s="3">
        <v>262008.70010375947</v>
      </c>
      <c r="G9" s="3">
        <f t="shared" si="1"/>
        <v>262.00870010375945</v>
      </c>
      <c r="I9" s="20">
        <f t="shared" si="2"/>
        <v>11.999999999999998</v>
      </c>
    </row>
    <row r="10" spans="1:11" ht="15">
      <c r="A10" s="1" t="s">
        <v>30</v>
      </c>
      <c r="B10" s="2" t="s">
        <v>8</v>
      </c>
      <c r="C10" s="8">
        <v>259</v>
      </c>
      <c r="D10" s="8">
        <v>26006</v>
      </c>
      <c r="E10" s="3">
        <f t="shared" si="0"/>
        <v>26.006</v>
      </c>
      <c r="F10" s="3">
        <v>312068</v>
      </c>
      <c r="G10" s="3">
        <f t="shared" si="1"/>
        <v>312.06799999999998</v>
      </c>
      <c r="I10" s="20">
        <f t="shared" si="2"/>
        <v>11.999846189340921</v>
      </c>
    </row>
    <row r="11" spans="1:11" ht="15">
      <c r="A11" s="1" t="s">
        <v>29</v>
      </c>
      <c r="B11" s="2" t="s">
        <v>8</v>
      </c>
      <c r="C11" s="8">
        <v>238</v>
      </c>
      <c r="D11" s="8">
        <v>20676</v>
      </c>
      <c r="E11" s="3">
        <f t="shared" si="0"/>
        <v>20.675999999999998</v>
      </c>
      <c r="F11" s="3">
        <v>248100</v>
      </c>
      <c r="G11" s="3">
        <f t="shared" si="1"/>
        <v>248.1</v>
      </c>
      <c r="I11" s="20">
        <f t="shared" si="2"/>
        <v>11.999419616947186</v>
      </c>
    </row>
    <row r="12" spans="1:11" ht="15">
      <c r="A12" s="1" t="s">
        <v>32</v>
      </c>
      <c r="B12" s="2" t="s">
        <v>8</v>
      </c>
      <c r="C12" s="8">
        <v>183</v>
      </c>
      <c r="D12" s="8">
        <v>15872</v>
      </c>
      <c r="E12" s="3">
        <f t="shared" si="0"/>
        <v>15.872</v>
      </c>
      <c r="F12" s="3">
        <v>190461</v>
      </c>
      <c r="G12" s="3">
        <f t="shared" si="1"/>
        <v>190.46100000000001</v>
      </c>
      <c r="I12" s="20">
        <f t="shared" si="2"/>
        <v>11.999810987903226</v>
      </c>
    </row>
    <row r="13" spans="1:11" ht="15">
      <c r="A13" s="1" t="s">
        <v>31</v>
      </c>
      <c r="B13" s="2" t="s">
        <v>8</v>
      </c>
      <c r="C13" s="8">
        <v>54</v>
      </c>
      <c r="D13" s="8">
        <v>4717</v>
      </c>
      <c r="E13" s="3">
        <f t="shared" si="0"/>
        <v>4.7169999999999996</v>
      </c>
      <c r="F13" s="3">
        <v>56607</v>
      </c>
      <c r="G13" s="3">
        <f t="shared" si="1"/>
        <v>56.606999999999999</v>
      </c>
      <c r="I13" s="20">
        <f t="shared" si="2"/>
        <v>12.00063599745601</v>
      </c>
    </row>
    <row r="14" spans="1:11" ht="15">
      <c r="A14" s="1" t="s">
        <v>23</v>
      </c>
      <c r="B14" s="2" t="s">
        <v>8</v>
      </c>
      <c r="C14" s="8">
        <v>126</v>
      </c>
      <c r="D14" s="8">
        <v>10920</v>
      </c>
      <c r="E14" s="3">
        <f t="shared" si="0"/>
        <v>10.92</v>
      </c>
      <c r="F14" s="3">
        <f>D14*I6</f>
        <v>131040.00000717759</v>
      </c>
      <c r="G14" s="3">
        <f t="shared" si="1"/>
        <v>131.04000000717758</v>
      </c>
      <c r="I14" s="20">
        <f t="shared" si="2"/>
        <v>12.000000000657288</v>
      </c>
    </row>
    <row r="15" spans="1:11">
      <c r="A15" s="1" t="s">
        <v>24</v>
      </c>
      <c r="B15" s="2" t="s">
        <v>8</v>
      </c>
      <c r="C15" s="4">
        <v>23</v>
      </c>
      <c r="D15" s="3">
        <v>11033</v>
      </c>
      <c r="E15" s="3">
        <f t="shared" si="0"/>
        <v>11.032999999999999</v>
      </c>
      <c r="F15" s="3">
        <v>132395</v>
      </c>
      <c r="G15" s="3">
        <f t="shared" si="1"/>
        <v>132.39500000000001</v>
      </c>
      <c r="I15" s="20">
        <f t="shared" si="2"/>
        <v>11.999909362820631</v>
      </c>
    </row>
    <row r="16" spans="1:11">
      <c r="A16" s="2" t="s">
        <v>25</v>
      </c>
      <c r="B16" s="2" t="s">
        <v>8</v>
      </c>
      <c r="C16" s="4">
        <v>180</v>
      </c>
      <c r="D16" s="3">
        <v>15646</v>
      </c>
      <c r="E16" s="3">
        <f t="shared" si="0"/>
        <v>15.646000000000001</v>
      </c>
      <c r="F16" s="3">
        <v>187750</v>
      </c>
      <c r="G16" s="3">
        <f t="shared" si="1"/>
        <v>187.75</v>
      </c>
      <c r="I16" s="20">
        <f t="shared" si="2"/>
        <v>11.999872171801099</v>
      </c>
    </row>
    <row r="17" spans="1:9">
      <c r="A17" s="1" t="s">
        <v>5</v>
      </c>
      <c r="B17" s="1" t="s">
        <v>8</v>
      </c>
      <c r="C17" s="3">
        <v>177.5</v>
      </c>
      <c r="D17" s="3">
        <v>13964.349294026599</v>
      </c>
      <c r="E17" s="3">
        <f t="shared" si="0"/>
        <v>13.964349294026599</v>
      </c>
      <c r="F17" s="3">
        <v>167572.19152831924</v>
      </c>
      <c r="G17" s="3">
        <f t="shared" si="1"/>
        <v>167.57219152831922</v>
      </c>
      <c r="I17" s="20">
        <f t="shared" si="2"/>
        <v>12.000000000000002</v>
      </c>
    </row>
    <row r="18" spans="1:9">
      <c r="A18" s="2" t="s">
        <v>27</v>
      </c>
      <c r="B18" s="2" t="s">
        <v>8</v>
      </c>
      <c r="C18" s="3">
        <v>42</v>
      </c>
      <c r="D18" s="3">
        <v>3666</v>
      </c>
      <c r="E18" s="3">
        <f t="shared" si="0"/>
        <v>3.6659999999999999</v>
      </c>
      <c r="F18" s="3">
        <v>43993</v>
      </c>
      <c r="G18" s="3">
        <f t="shared" si="1"/>
        <v>43.993000000000002</v>
      </c>
      <c r="I18" s="20">
        <f t="shared" si="2"/>
        <v>12.000272776868522</v>
      </c>
    </row>
    <row r="19" spans="1:9">
      <c r="A19" s="1" t="s">
        <v>28</v>
      </c>
      <c r="B19" s="2" t="s">
        <v>8</v>
      </c>
      <c r="C19" s="3">
        <v>252</v>
      </c>
      <c r="D19" s="3">
        <v>19786.106371561564</v>
      </c>
      <c r="E19" s="3">
        <f t="shared" si="0"/>
        <v>19.786106371561562</v>
      </c>
      <c r="F19" s="3">
        <v>237433.27645873881</v>
      </c>
      <c r="G19" s="3">
        <f t="shared" si="1"/>
        <v>237.43327645873882</v>
      </c>
      <c r="I19" s="20">
        <f t="shared" si="2"/>
        <v>12.000000000000004</v>
      </c>
    </row>
    <row r="20" spans="1:9">
      <c r="A20" s="2" t="s">
        <v>26</v>
      </c>
      <c r="B20" s="2" t="s">
        <v>8</v>
      </c>
      <c r="C20" s="3">
        <f>SUM(C17:C19)</f>
        <v>471.5</v>
      </c>
      <c r="D20" s="3">
        <f t="shared" ref="D20" si="3">SUM(D17:D19)</f>
        <v>37416.455665588161</v>
      </c>
      <c r="E20" s="3">
        <f t="shared" si="0"/>
        <v>37.41645566558816</v>
      </c>
      <c r="F20" s="3">
        <f t="shared" ref="F20" si="4">SUM(F17:F19)</f>
        <v>448998.46798705804</v>
      </c>
      <c r="G20" s="3">
        <f t="shared" si="1"/>
        <v>448.99846798705806</v>
      </c>
      <c r="I20" s="20">
        <f t="shared" si="2"/>
        <v>12.000026726208626</v>
      </c>
    </row>
    <row r="21" spans="1:9">
      <c r="A21" s="1" t="s">
        <v>16</v>
      </c>
      <c r="B21" s="2" t="s">
        <v>8</v>
      </c>
      <c r="C21" s="3">
        <v>659.4</v>
      </c>
      <c r="D21" s="3">
        <v>51876.577231583331</v>
      </c>
      <c r="E21" s="3">
        <f t="shared" si="0"/>
        <v>51.876577231583333</v>
      </c>
      <c r="F21" s="3">
        <v>622518.92677899997</v>
      </c>
      <c r="G21" s="3">
        <f t="shared" si="1"/>
        <v>622.51892677900003</v>
      </c>
      <c r="I21" s="20">
        <f t="shared" si="2"/>
        <v>12</v>
      </c>
    </row>
    <row r="22" spans="1:9">
      <c r="A22" s="1" t="s">
        <v>17</v>
      </c>
      <c r="B22" s="2" t="s">
        <v>8</v>
      </c>
      <c r="C22" s="4">
        <v>126.5</v>
      </c>
      <c r="D22" s="4">
        <v>9952.057479666666</v>
      </c>
      <c r="E22" s="3">
        <f t="shared" si="0"/>
        <v>9.9520574796666654</v>
      </c>
      <c r="F22" s="4">
        <v>119424.68975600001</v>
      </c>
      <c r="G22" s="3">
        <f t="shared" si="1"/>
        <v>119.42468975600001</v>
      </c>
      <c r="I22" s="20">
        <f t="shared" si="2"/>
        <v>12.000000000000002</v>
      </c>
    </row>
    <row r="23" spans="1:9">
      <c r="A23" s="1" t="s">
        <v>18</v>
      </c>
      <c r="B23" s="2" t="s">
        <v>8</v>
      </c>
      <c r="C23" s="3">
        <v>143.4</v>
      </c>
      <c r="D23" s="3">
        <v>11281.621236125</v>
      </c>
      <c r="E23" s="3">
        <f t="shared" si="0"/>
        <v>11.281621236125</v>
      </c>
      <c r="F23" s="3">
        <v>135379.45483350003</v>
      </c>
      <c r="G23" s="3">
        <f t="shared" si="1"/>
        <v>135.37945483350003</v>
      </c>
      <c r="I23" s="20">
        <f t="shared" si="2"/>
        <v>12.000000000000004</v>
      </c>
    </row>
    <row r="24" spans="1:9">
      <c r="A24" s="1" t="s">
        <v>19</v>
      </c>
      <c r="B24" s="2" t="s">
        <v>8</v>
      </c>
      <c r="C24" s="4">
        <v>67.5</v>
      </c>
      <c r="D24" s="3">
        <v>5310.3865307249998</v>
      </c>
      <c r="E24" s="3">
        <f t="shared" si="0"/>
        <v>5.3103865307250002</v>
      </c>
      <c r="F24" s="3">
        <v>63724.638368699998</v>
      </c>
      <c r="G24" s="3">
        <f t="shared" si="1"/>
        <v>63.724638368699999</v>
      </c>
      <c r="I24" s="20">
        <f t="shared" si="2"/>
        <v>12</v>
      </c>
    </row>
    <row r="25" spans="1:9">
      <c r="A25" s="2" t="s">
        <v>20</v>
      </c>
      <c r="B25" s="2" t="s">
        <v>8</v>
      </c>
      <c r="C25" s="4">
        <v>68</v>
      </c>
      <c r="D25" s="4">
        <v>9150</v>
      </c>
      <c r="E25" s="3">
        <f t="shared" si="0"/>
        <v>9.15</v>
      </c>
      <c r="F25" s="4">
        <v>114151</v>
      </c>
      <c r="G25" s="3">
        <f t="shared" si="1"/>
        <v>114.151</v>
      </c>
      <c r="I25" s="20">
        <f t="shared" si="2"/>
        <v>12.475519125683059</v>
      </c>
    </row>
    <row r="27" spans="1:9">
      <c r="A27" s="12" t="s">
        <v>33</v>
      </c>
      <c r="B27" s="12" t="s">
        <v>8</v>
      </c>
      <c r="C27" s="13">
        <f>SUM(C6:C25)</f>
        <v>3559.5</v>
      </c>
      <c r="D27" s="14">
        <f>SUM(D6:D25)</f>
        <v>305457.39051817142</v>
      </c>
      <c r="E27" s="13"/>
      <c r="F27" s="14">
        <f>SUM(F6:F25)</f>
        <v>3669822.6862292355</v>
      </c>
      <c r="G27" s="13">
        <f>SUM(G6:G26)</f>
        <v>3669.8226862292358</v>
      </c>
    </row>
    <row r="29" spans="1:9">
      <c r="A29" t="s">
        <v>55</v>
      </c>
      <c r="B29">
        <f>24*365.25</f>
        <v>8766</v>
      </c>
      <c r="F29" t="s">
        <v>57</v>
      </c>
      <c r="G29" t="s">
        <v>56</v>
      </c>
    </row>
    <row r="30" spans="1:9">
      <c r="F30" s="20">
        <f>F27/B29</f>
        <v>418.64278875533142</v>
      </c>
      <c r="G30" s="35">
        <f>G27/B29</f>
        <v>0.41864278875533151</v>
      </c>
      <c r="I30" s="20" t="s">
        <v>58</v>
      </c>
    </row>
    <row r="33" spans="1:11" s="33" customFormat="1">
      <c r="A33" s="31" t="s">
        <v>54</v>
      </c>
      <c r="B33" s="32"/>
      <c r="C33" s="32"/>
      <c r="D33" s="32"/>
      <c r="E33" s="32"/>
      <c r="F33" s="31"/>
      <c r="G33" s="31"/>
      <c r="I33" s="34"/>
    </row>
    <row r="34" spans="1:11" s="22" customFormat="1">
      <c r="A34" s="29"/>
      <c r="B34" s="30"/>
      <c r="C34" s="30"/>
      <c r="D34" s="30" t="s">
        <v>53</v>
      </c>
      <c r="E34" s="30"/>
      <c r="F34" s="29" t="s">
        <v>51</v>
      </c>
      <c r="G34" s="29"/>
      <c r="I34" s="23"/>
    </row>
    <row r="35" spans="1:11">
      <c r="A35" s="11" t="s">
        <v>0</v>
      </c>
      <c r="B35" s="11" t="s">
        <v>7</v>
      </c>
      <c r="C35" s="11" t="s">
        <v>15</v>
      </c>
      <c r="D35" s="11" t="s">
        <v>39</v>
      </c>
      <c r="E35" s="11"/>
      <c r="F35" s="11" t="s">
        <v>37</v>
      </c>
      <c r="G35" s="11"/>
    </row>
    <row r="36" spans="1:11" s="27" customFormat="1">
      <c r="A36" s="26"/>
      <c r="B36" s="26"/>
      <c r="C36" s="26" t="s">
        <v>47</v>
      </c>
      <c r="D36" s="26" t="s">
        <v>48</v>
      </c>
      <c r="E36" s="26"/>
      <c r="F36" s="26" t="s">
        <v>52</v>
      </c>
      <c r="G36" s="26"/>
      <c r="I36" s="28"/>
    </row>
    <row r="37" spans="1:11">
      <c r="A37" s="12" t="s">
        <v>33</v>
      </c>
      <c r="B37" s="12" t="s">
        <v>8</v>
      </c>
      <c r="C37" s="13">
        <v>3560</v>
      </c>
      <c r="D37" s="13">
        <f>D27/1000</f>
        <v>305.45739051817139</v>
      </c>
      <c r="E37" s="13"/>
      <c r="F37" s="21">
        <f>F27/1000000</f>
        <v>3.6698226862292356</v>
      </c>
      <c r="G37" s="13"/>
    </row>
    <row r="38" spans="1:11">
      <c r="A38" s="12"/>
      <c r="B38" s="12"/>
      <c r="C38" s="13"/>
      <c r="D38" s="13"/>
      <c r="E38" s="13"/>
      <c r="F38" s="13"/>
      <c r="G38" s="13"/>
    </row>
    <row r="39" spans="1:11" s="33" customFormat="1">
      <c r="A39" s="31" t="s">
        <v>38</v>
      </c>
      <c r="B39" s="31"/>
      <c r="C39" s="31"/>
      <c r="D39" s="31"/>
      <c r="E39" s="31"/>
      <c r="F39" s="31"/>
      <c r="G39" s="31"/>
      <c r="I39" s="34"/>
    </row>
    <row r="40" spans="1:11">
      <c r="D40" t="s">
        <v>42</v>
      </c>
      <c r="F40" t="s">
        <v>43</v>
      </c>
    </row>
    <row r="41" spans="1:11">
      <c r="A41" s="5" t="s">
        <v>0</v>
      </c>
      <c r="B41" s="5" t="s">
        <v>7</v>
      </c>
      <c r="C41" s="5" t="s">
        <v>15</v>
      </c>
      <c r="D41" s="5" t="s">
        <v>41</v>
      </c>
      <c r="E41" s="5"/>
      <c r="F41" s="5" t="s">
        <v>41</v>
      </c>
      <c r="G41" s="5"/>
    </row>
    <row r="42" spans="1:11" ht="15">
      <c r="A42" s="1" t="s">
        <v>1</v>
      </c>
      <c r="B42" s="9" t="s">
        <v>8</v>
      </c>
      <c r="C42" s="6">
        <v>78.5</v>
      </c>
      <c r="D42" s="15">
        <v>6085.622069059189</v>
      </c>
      <c r="E42" s="15"/>
      <c r="F42" s="15">
        <v>73027.464832710277</v>
      </c>
      <c r="G42" s="3"/>
      <c r="I42" s="20">
        <f>F42/D42</f>
        <v>12.000000000657288</v>
      </c>
      <c r="K42" s="20">
        <f>C42*$K$3</f>
        <v>4437.1803278688521</v>
      </c>
    </row>
    <row r="43" spans="1:11">
      <c r="A43" s="1" t="s">
        <v>2</v>
      </c>
      <c r="B43" s="1" t="s">
        <v>8</v>
      </c>
      <c r="C43" s="3">
        <v>36.200000000000003</v>
      </c>
      <c r="D43" s="15">
        <v>2806.3632470226612</v>
      </c>
      <c r="E43" s="15"/>
      <c r="F43" s="15">
        <v>33676.358964271938</v>
      </c>
      <c r="G43" s="3"/>
      <c r="I43" s="20">
        <f t="shared" ref="I43:I69" si="5">F43/D43</f>
        <v>12.000000000000002</v>
      </c>
      <c r="K43" s="20">
        <f t="shared" ref="K43:K69" si="6">C43*$K$3</f>
        <v>2046.1901639344264</v>
      </c>
    </row>
    <row r="44" spans="1:11">
      <c r="A44" s="2" t="s">
        <v>3</v>
      </c>
      <c r="B44" s="2" t="s">
        <v>3</v>
      </c>
      <c r="C44" s="4">
        <v>96.2</v>
      </c>
      <c r="D44" s="15">
        <v>7457.7930508333329</v>
      </c>
      <c r="E44" s="15"/>
      <c r="F44" s="15">
        <v>89493.516609999991</v>
      </c>
      <c r="G44" s="3"/>
      <c r="I44" s="20">
        <f t="shared" si="5"/>
        <v>12</v>
      </c>
      <c r="K44" s="20">
        <f t="shared" si="6"/>
        <v>5437.6655737704923</v>
      </c>
    </row>
    <row r="45" spans="1:11">
      <c r="A45" s="1" t="s">
        <v>4</v>
      </c>
      <c r="B45" s="1" t="s">
        <v>9</v>
      </c>
      <c r="C45" s="3">
        <v>53.199999999999996</v>
      </c>
      <c r="D45" s="15">
        <v>4185.3717854817778</v>
      </c>
      <c r="E45" s="15"/>
      <c r="F45" s="15">
        <v>50224.461425781337</v>
      </c>
      <c r="G45" s="3"/>
      <c r="I45" s="20">
        <f t="shared" si="5"/>
        <v>12</v>
      </c>
      <c r="K45" s="20">
        <f t="shared" si="6"/>
        <v>3007.1081967213113</v>
      </c>
    </row>
    <row r="46" spans="1:11">
      <c r="A46" s="1"/>
      <c r="B46" s="1" t="s">
        <v>10</v>
      </c>
      <c r="C46" s="3">
        <v>74</v>
      </c>
      <c r="D46" s="15">
        <v>5821.7570775349641</v>
      </c>
      <c r="E46" s="15"/>
      <c r="F46" s="15">
        <v>69861.084930419573</v>
      </c>
      <c r="G46" s="3"/>
      <c r="I46" s="20">
        <f t="shared" si="5"/>
        <v>12</v>
      </c>
      <c r="K46" s="20">
        <f t="shared" si="6"/>
        <v>4182.8196721311479</v>
      </c>
    </row>
    <row r="47" spans="1:11">
      <c r="A47" s="1"/>
      <c r="B47" s="1" t="s">
        <v>11</v>
      </c>
      <c r="C47" s="3">
        <v>42.5</v>
      </c>
      <c r="D47" s="15">
        <v>3343.5767161051381</v>
      </c>
      <c r="E47" s="15"/>
      <c r="F47" s="15">
        <v>40122.920593261653</v>
      </c>
      <c r="G47" s="3"/>
      <c r="I47" s="20">
        <f t="shared" si="5"/>
        <v>11.999999999999998</v>
      </c>
      <c r="K47" s="20">
        <f t="shared" si="6"/>
        <v>2402.2950819672133</v>
      </c>
    </row>
    <row r="48" spans="1:11">
      <c r="A48" s="1"/>
      <c r="B48" s="2" t="s">
        <v>12</v>
      </c>
      <c r="C48" s="4">
        <v>41.2</v>
      </c>
      <c r="D48" s="15">
        <v>3241.3030141194636</v>
      </c>
      <c r="E48" s="15"/>
      <c r="F48" s="15">
        <v>38895.636169433565</v>
      </c>
      <c r="G48" s="3"/>
      <c r="I48" s="20">
        <f t="shared" si="5"/>
        <v>12</v>
      </c>
      <c r="K48" s="20">
        <f t="shared" si="6"/>
        <v>2328.8131147540985</v>
      </c>
    </row>
    <row r="49" spans="1:14">
      <c r="A49" s="1"/>
      <c r="B49" s="2" t="s">
        <v>13</v>
      </c>
      <c r="C49" s="4">
        <v>66.899999999999991</v>
      </c>
      <c r="D49" s="15">
        <v>5242.0497487386128</v>
      </c>
      <c r="E49" s="15"/>
      <c r="F49" s="15">
        <v>62904.596984863354</v>
      </c>
      <c r="G49" s="3"/>
      <c r="I49" s="20">
        <f t="shared" si="5"/>
        <v>12</v>
      </c>
      <c r="K49" s="20">
        <f t="shared" si="6"/>
        <v>3781.4950819672126</v>
      </c>
    </row>
    <row r="50" spans="1:14">
      <c r="A50" s="1" t="s">
        <v>34</v>
      </c>
      <c r="B50" s="2" t="s">
        <v>8</v>
      </c>
      <c r="C50" s="4">
        <f>SUM(C45:C49)</f>
        <v>277.79999999999995</v>
      </c>
      <c r="D50" s="16">
        <f t="shared" ref="D50:F50" si="7">SUM(D45:D49)</f>
        <v>21834.058341979959</v>
      </c>
      <c r="E50" s="16"/>
      <c r="F50" s="16">
        <f t="shared" si="7"/>
        <v>262008.70010375947</v>
      </c>
      <c r="G50" s="4"/>
      <c r="I50" s="20">
        <f t="shared" si="5"/>
        <v>11.999999999999998</v>
      </c>
      <c r="K50" s="20">
        <f t="shared" si="6"/>
        <v>15702.531147540982</v>
      </c>
    </row>
    <row r="51" spans="1:14" ht="15">
      <c r="A51" s="1" t="s">
        <v>30</v>
      </c>
      <c r="B51" s="2" t="s">
        <v>8</v>
      </c>
      <c r="C51" s="8">
        <v>259</v>
      </c>
      <c r="D51" s="17">
        <v>26006</v>
      </c>
      <c r="E51" s="17"/>
      <c r="F51" s="15">
        <v>312068</v>
      </c>
      <c r="G51" s="3"/>
      <c r="I51" s="20">
        <f t="shared" si="5"/>
        <v>11.999846189340921</v>
      </c>
      <c r="K51" s="20">
        <f t="shared" si="6"/>
        <v>14639.868852459016</v>
      </c>
      <c r="L51">
        <f>C53/C65</f>
        <v>0.27752502274795271</v>
      </c>
    </row>
    <row r="52" spans="1:14" ht="15">
      <c r="A52" s="1" t="s">
        <v>29</v>
      </c>
      <c r="B52" s="2" t="s">
        <v>8</v>
      </c>
      <c r="C52" s="8">
        <v>238</v>
      </c>
      <c r="D52" s="17">
        <v>20676</v>
      </c>
      <c r="E52" s="17"/>
      <c r="F52" s="15">
        <v>248100</v>
      </c>
      <c r="G52" s="3"/>
      <c r="I52" s="20">
        <f t="shared" si="5"/>
        <v>11.999419616947185</v>
      </c>
      <c r="K52" s="20">
        <f t="shared" si="6"/>
        <v>13452.852459016394</v>
      </c>
      <c r="L52" s="40"/>
      <c r="M52" s="41" t="s">
        <v>62</v>
      </c>
      <c r="N52" t="s">
        <v>62</v>
      </c>
    </row>
    <row r="53" spans="1:14" ht="15">
      <c r="A53" s="36" t="s">
        <v>32</v>
      </c>
      <c r="B53" s="37" t="s">
        <v>8</v>
      </c>
      <c r="C53" s="38">
        <v>183</v>
      </c>
      <c r="D53" s="17">
        <v>15872</v>
      </c>
      <c r="E53" s="17"/>
      <c r="F53" s="15">
        <v>190461</v>
      </c>
      <c r="G53" s="3"/>
      <c r="I53" s="20">
        <f t="shared" si="5"/>
        <v>11.999810987903226</v>
      </c>
      <c r="K53" s="20">
        <f t="shared" si="6"/>
        <v>10344</v>
      </c>
      <c r="L53" s="42" t="s">
        <v>60</v>
      </c>
      <c r="M53" s="43">
        <f>M54*L51</f>
        <v>2870.7188353048227</v>
      </c>
      <c r="N53" t="s">
        <v>64</v>
      </c>
    </row>
    <row r="54" spans="1:14" ht="15">
      <c r="A54" s="1" t="s">
        <v>31</v>
      </c>
      <c r="B54" s="2" t="s">
        <v>8</v>
      </c>
      <c r="C54" s="8">
        <v>54</v>
      </c>
      <c r="D54" s="17">
        <v>4717</v>
      </c>
      <c r="E54" s="17"/>
      <c r="F54" s="15">
        <v>56607</v>
      </c>
      <c r="G54" s="3"/>
      <c r="I54" s="20">
        <f t="shared" si="5"/>
        <v>12.00063599745601</v>
      </c>
      <c r="K54" s="20">
        <f t="shared" si="6"/>
        <v>3052.3278688524592</v>
      </c>
      <c r="L54" t="s">
        <v>61</v>
      </c>
      <c r="M54" s="22">
        <v>10344</v>
      </c>
      <c r="N54" t="s">
        <v>63</v>
      </c>
    </row>
    <row r="55" spans="1:14" ht="15">
      <c r="A55" s="1" t="s">
        <v>23</v>
      </c>
      <c r="B55" s="2" t="s">
        <v>8</v>
      </c>
      <c r="C55" s="8">
        <v>126</v>
      </c>
      <c r="D55" s="17">
        <v>10920</v>
      </c>
      <c r="E55" s="17"/>
      <c r="F55" s="15">
        <f>D55*I54</f>
        <v>131046.94509221963</v>
      </c>
      <c r="G55" s="3"/>
      <c r="I55" s="20">
        <f t="shared" si="5"/>
        <v>12.00063599745601</v>
      </c>
      <c r="K55" s="20">
        <f t="shared" si="6"/>
        <v>7122.0983606557375</v>
      </c>
    </row>
    <row r="56" spans="1:14">
      <c r="A56" s="1" t="s">
        <v>24</v>
      </c>
      <c r="B56" s="2" t="s">
        <v>8</v>
      </c>
      <c r="C56" s="4">
        <v>23</v>
      </c>
      <c r="D56" s="15">
        <v>11033</v>
      </c>
      <c r="E56" s="15"/>
      <c r="F56" s="15">
        <v>132395</v>
      </c>
      <c r="G56" s="3"/>
      <c r="I56" s="20">
        <f t="shared" si="5"/>
        <v>11.999909362820629</v>
      </c>
      <c r="K56" s="20">
        <f t="shared" si="6"/>
        <v>1300.0655737704917</v>
      </c>
    </row>
    <row r="57" spans="1:14">
      <c r="A57" s="2" t="s">
        <v>25</v>
      </c>
      <c r="B57" s="2" t="s">
        <v>8</v>
      </c>
      <c r="C57" s="4">
        <v>180</v>
      </c>
      <c r="D57" s="15">
        <v>15646</v>
      </c>
      <c r="E57" s="15"/>
      <c r="F57" s="15">
        <v>187750</v>
      </c>
      <c r="G57" s="3"/>
      <c r="I57" s="20">
        <f t="shared" si="5"/>
        <v>11.999872171801099</v>
      </c>
      <c r="K57" s="20">
        <f t="shared" si="6"/>
        <v>10174.426229508197</v>
      </c>
    </row>
    <row r="58" spans="1:14">
      <c r="A58" s="1" t="s">
        <v>5</v>
      </c>
      <c r="B58" s="1" t="s">
        <v>8</v>
      </c>
      <c r="C58" s="3">
        <v>177.5</v>
      </c>
      <c r="D58" s="15">
        <v>13964.349294026599</v>
      </c>
      <c r="E58" s="15"/>
      <c r="F58" s="15">
        <v>167572.19152831924</v>
      </c>
      <c r="G58" s="3"/>
      <c r="I58" s="20">
        <f t="shared" si="5"/>
        <v>12.000000000000004</v>
      </c>
      <c r="K58" s="20">
        <f t="shared" si="6"/>
        <v>10033.11475409836</v>
      </c>
    </row>
    <row r="59" spans="1:14">
      <c r="A59" s="2" t="s">
        <v>27</v>
      </c>
      <c r="B59" s="2" t="s">
        <v>8</v>
      </c>
      <c r="C59" s="3">
        <v>42</v>
      </c>
      <c r="D59" s="15">
        <v>3666</v>
      </c>
      <c r="E59" s="15"/>
      <c r="F59" s="15">
        <v>43993</v>
      </c>
      <c r="G59" s="3"/>
      <c r="I59" s="20">
        <f t="shared" si="5"/>
        <v>12.000272776868522</v>
      </c>
      <c r="K59" s="20">
        <f t="shared" si="6"/>
        <v>2374.032786885246</v>
      </c>
    </row>
    <row r="60" spans="1:14">
      <c r="A60" s="1" t="s">
        <v>28</v>
      </c>
      <c r="B60" s="2" t="s">
        <v>8</v>
      </c>
      <c r="C60" s="3">
        <f>SUM(C58,C46)</f>
        <v>251.5</v>
      </c>
      <c r="D60" s="15">
        <v>19786.106371561564</v>
      </c>
      <c r="E60" s="15"/>
      <c r="F60" s="15">
        <v>237433.27645873881</v>
      </c>
      <c r="G60" s="3"/>
      <c r="I60" s="20">
        <f t="shared" si="5"/>
        <v>12.000000000000002</v>
      </c>
      <c r="K60" s="20">
        <f t="shared" si="6"/>
        <v>14215.934426229509</v>
      </c>
    </row>
    <row r="61" spans="1:14">
      <c r="A61" s="1" t="s">
        <v>6</v>
      </c>
      <c r="B61" s="1" t="s">
        <v>14</v>
      </c>
      <c r="C61" s="3">
        <v>23.3</v>
      </c>
      <c r="D61" s="15">
        <v>1833.0668792724609</v>
      </c>
      <c r="E61" s="15"/>
      <c r="F61" s="15">
        <v>21996.802551269531</v>
      </c>
      <c r="G61" s="3"/>
      <c r="I61" s="20">
        <f t="shared" si="5"/>
        <v>12</v>
      </c>
      <c r="K61" s="20">
        <f t="shared" si="6"/>
        <v>1317.0229508196721</v>
      </c>
    </row>
    <row r="62" spans="1:14">
      <c r="A62" s="1"/>
      <c r="B62" s="2" t="s">
        <v>21</v>
      </c>
      <c r="C62" s="3">
        <v>44</v>
      </c>
      <c r="D62" s="15">
        <v>3461.5852355833335</v>
      </c>
      <c r="E62" s="15"/>
      <c r="F62" s="15">
        <v>41539.022827000001</v>
      </c>
      <c r="G62" s="3"/>
      <c r="I62" s="20">
        <f t="shared" si="5"/>
        <v>12</v>
      </c>
      <c r="K62" s="20">
        <f t="shared" si="6"/>
        <v>2487.0819672131147</v>
      </c>
    </row>
    <row r="63" spans="1:14">
      <c r="A63" s="1"/>
      <c r="B63" s="2" t="s">
        <v>22</v>
      </c>
      <c r="C63" s="3">
        <v>136</v>
      </c>
      <c r="D63" s="15">
        <v>11823</v>
      </c>
      <c r="E63" s="15"/>
      <c r="F63" s="15">
        <v>141881</v>
      </c>
      <c r="G63" s="3"/>
      <c r="I63" s="20">
        <f t="shared" si="5"/>
        <v>12.000422904508161</v>
      </c>
      <c r="K63" s="20">
        <f t="shared" si="6"/>
        <v>7687.3442622950824</v>
      </c>
    </row>
    <row r="64" spans="1:14">
      <c r="A64" s="2" t="s">
        <v>26</v>
      </c>
      <c r="B64" s="2" t="s">
        <v>8</v>
      </c>
      <c r="C64" s="3">
        <f>SUM(C61:C63)</f>
        <v>203.3</v>
      </c>
      <c r="D64" s="15">
        <f t="shared" ref="D64:F64" si="8">SUM(D61:D63)</f>
        <v>17117.652114855795</v>
      </c>
      <c r="E64" s="15"/>
      <c r="F64" s="15">
        <f t="shared" si="8"/>
        <v>205416.82537826954</v>
      </c>
      <c r="G64" s="3"/>
      <c r="I64" s="20">
        <f t="shared" si="5"/>
        <v>12.000292096133656</v>
      </c>
      <c r="K64" s="20">
        <f t="shared" si="6"/>
        <v>11491.449180327869</v>
      </c>
    </row>
    <row r="65" spans="1:11">
      <c r="A65" s="36" t="s">
        <v>16</v>
      </c>
      <c r="B65" s="37" t="s">
        <v>8</v>
      </c>
      <c r="C65" s="39">
        <v>659.4</v>
      </c>
      <c r="D65" s="15">
        <v>51876.577231583331</v>
      </c>
      <c r="E65" s="15"/>
      <c r="F65" s="15">
        <v>622518.92677899997</v>
      </c>
      <c r="G65" s="3"/>
      <c r="I65" s="20">
        <f t="shared" si="5"/>
        <v>12</v>
      </c>
      <c r="K65" s="20">
        <f t="shared" si="6"/>
        <v>37272.314754098363</v>
      </c>
    </row>
    <row r="66" spans="1:11">
      <c r="A66" s="1" t="s">
        <v>17</v>
      </c>
      <c r="B66" s="2" t="s">
        <v>8</v>
      </c>
      <c r="C66" s="4">
        <v>126.5</v>
      </c>
      <c r="D66" s="16">
        <v>9952.057479666666</v>
      </c>
      <c r="E66" s="16"/>
      <c r="F66" s="16">
        <v>119424.68975600001</v>
      </c>
      <c r="G66" s="4"/>
      <c r="I66" s="20">
        <f t="shared" si="5"/>
        <v>12.000000000000002</v>
      </c>
      <c r="K66" s="20">
        <f t="shared" si="6"/>
        <v>7150.3606557377052</v>
      </c>
    </row>
    <row r="67" spans="1:11">
      <c r="A67" s="1" t="s">
        <v>18</v>
      </c>
      <c r="B67" s="2" t="s">
        <v>8</v>
      </c>
      <c r="C67" s="3">
        <v>143.4</v>
      </c>
      <c r="D67" s="15">
        <v>11281.621236125</v>
      </c>
      <c r="E67" s="15"/>
      <c r="F67" s="15">
        <v>135379.45483350003</v>
      </c>
      <c r="G67" s="3"/>
      <c r="I67" s="20">
        <f t="shared" si="5"/>
        <v>12.000000000000002</v>
      </c>
      <c r="K67" s="20">
        <f t="shared" si="6"/>
        <v>8105.626229508197</v>
      </c>
    </row>
    <row r="68" spans="1:11">
      <c r="A68" s="1" t="s">
        <v>19</v>
      </c>
      <c r="B68" s="2" t="s">
        <v>8</v>
      </c>
      <c r="C68" s="4">
        <v>67.5</v>
      </c>
      <c r="D68" s="15">
        <v>5310.3865307249998</v>
      </c>
      <c r="E68" s="15"/>
      <c r="F68" s="15">
        <v>63724.638368699998</v>
      </c>
      <c r="G68" s="3"/>
      <c r="I68" s="20">
        <f t="shared" si="5"/>
        <v>12</v>
      </c>
      <c r="K68" s="20">
        <f t="shared" si="6"/>
        <v>3815.4098360655739</v>
      </c>
    </row>
    <row r="69" spans="1:11">
      <c r="A69" s="2" t="s">
        <v>20</v>
      </c>
      <c r="B69" s="2" t="s">
        <v>8</v>
      </c>
      <c r="C69" s="4">
        <v>68</v>
      </c>
      <c r="D69" s="16">
        <v>9150</v>
      </c>
      <c r="E69" s="16"/>
      <c r="F69" s="16">
        <v>114151</v>
      </c>
      <c r="G69" s="4"/>
      <c r="I69" s="20">
        <f t="shared" si="5"/>
        <v>12.475519125683061</v>
      </c>
      <c r="K69" s="20">
        <f t="shared" si="6"/>
        <v>3843.6721311475412</v>
      </c>
    </row>
    <row r="71" spans="1:11">
      <c r="K71" s="20">
        <f>SUM(K42:K70)</f>
        <v>213205.1016393443</v>
      </c>
    </row>
    <row r="72" spans="1:11">
      <c r="K72" s="44" t="s">
        <v>65</v>
      </c>
    </row>
  </sheetData>
  <phoneticPr fontId="2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7A782-F78F-E642-B00B-70A0ECB135F7}">
  <dimension ref="A1"/>
  <sheetViews>
    <sheetView workbookViewId="0"/>
  </sheetViews>
  <sheetFormatPr baseColWidth="10" defaultRowHeight="14"/>
  <sheetData/>
  <phoneticPr fontId="2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ColWidth="8.83203125" defaultRowHeight="14"/>
  <sheetData/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Compliled data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2014-05-29T22:01:26Z</dcterms:created>
  <dcterms:modified xsi:type="dcterms:W3CDTF">2021-05-03T09:57:38Z</dcterms:modified>
</cp:coreProperties>
</file>