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xlParse\AppData\Local\Temp\2\"/>
    </mc:Choice>
  </mc:AlternateContent>
  <bookViews>
    <workbookView xWindow="120" yWindow="30" windowWidth="12120" windowHeight="9120"/>
  </bookViews>
  <sheets>
    <sheet name="Comparison" sheetId="1" r:id="rId1"/>
    <sheet name="Sensitivity" sheetId="6" r:id="rId2"/>
    <sheet name="Variable Data" sheetId="5" r:id="rId3"/>
    <sheet name="Intangible Costs" sheetId="7" r:id="rId4"/>
  </sheets>
  <calcPr calcId="101716"/>
</workbook>
</file>

<file path=xl/calcChain.xml><?xml version="1.0" encoding="utf-8"?>
<calcChain xmlns="http://schemas.openxmlformats.org/spreadsheetml/2006/main">
  <c r="D40" i="1" l="1"/>
  <c r="D8" i="1"/>
  <c r="E8" i="1"/>
  <c r="F8" i="1"/>
  <c r="G8" i="1"/>
  <c r="H8" i="1"/>
  <c r="B5" i="1"/>
  <c r="B3" i="1"/>
  <c r="D7" i="1"/>
  <c r="B4" i="1"/>
  <c r="D39" i="1"/>
  <c r="D22" i="1"/>
  <c r="E40" i="1"/>
  <c r="F40" i="1"/>
  <c r="G40" i="1"/>
  <c r="H40" i="1"/>
  <c r="H42" i="1"/>
  <c r="G42" i="1"/>
  <c r="F42" i="1"/>
  <c r="E42" i="1"/>
  <c r="D42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H7" i="1"/>
  <c r="H11" i="1"/>
  <c r="H12" i="1"/>
  <c r="H13" i="1"/>
  <c r="H14" i="1"/>
  <c r="H15" i="1"/>
  <c r="H16" i="1"/>
  <c r="H17" i="1"/>
  <c r="H20" i="1"/>
  <c r="H24" i="1"/>
  <c r="G7" i="1"/>
  <c r="G11" i="1"/>
  <c r="G12" i="1"/>
  <c r="G13" i="1"/>
  <c r="G14" i="1"/>
  <c r="G15" i="1"/>
  <c r="G16" i="1"/>
  <c r="G17" i="1"/>
  <c r="G20" i="1"/>
  <c r="G24" i="1"/>
  <c r="F7" i="1"/>
  <c r="F11" i="1"/>
  <c r="F12" i="1"/>
  <c r="F13" i="1"/>
  <c r="F14" i="1"/>
  <c r="F15" i="1"/>
  <c r="F16" i="1"/>
  <c r="F17" i="1"/>
  <c r="F20" i="1"/>
  <c r="F24" i="1"/>
  <c r="E7" i="1"/>
  <c r="E11" i="1"/>
  <c r="E12" i="1"/>
  <c r="E13" i="1"/>
  <c r="E14" i="1"/>
  <c r="E15" i="1"/>
  <c r="E16" i="1"/>
  <c r="E17" i="1"/>
  <c r="E20" i="1"/>
  <c r="E24" i="1"/>
  <c r="D9" i="1"/>
  <c r="D11" i="1"/>
  <c r="D12" i="1"/>
  <c r="D13" i="1"/>
  <c r="D14" i="1"/>
  <c r="D15" i="1"/>
  <c r="D16" i="1"/>
  <c r="D17" i="1"/>
  <c r="D19" i="1"/>
  <c r="D20" i="1"/>
  <c r="D21" i="1"/>
  <c r="D24" i="1"/>
  <c r="I42" i="1"/>
  <c r="I24" i="1"/>
  <c r="B20" i="1"/>
  <c r="B16" i="1"/>
  <c r="B17" i="1"/>
  <c r="B14" i="1"/>
  <c r="B11" i="1"/>
  <c r="B12" i="1"/>
  <c r="B13" i="1"/>
  <c r="B15" i="1"/>
  <c r="B19" i="1"/>
  <c r="D21" i="6"/>
  <c r="C21" i="6"/>
  <c r="D18" i="6"/>
  <c r="D17" i="6"/>
  <c r="D16" i="6"/>
  <c r="D15" i="6"/>
  <c r="B18" i="6"/>
  <c r="B17" i="6"/>
  <c r="B16" i="6"/>
  <c r="B15" i="6"/>
  <c r="D45" i="5"/>
  <c r="B3" i="5"/>
  <c r="D3" i="5"/>
  <c r="E3" i="5"/>
  <c r="F3" i="5"/>
  <c r="G3" i="5"/>
  <c r="H3" i="5"/>
  <c r="B4" i="5"/>
  <c r="D4" i="5"/>
  <c r="E4" i="5"/>
  <c r="F4" i="5"/>
  <c r="G4" i="5"/>
  <c r="H4" i="5"/>
  <c r="B5" i="5"/>
  <c r="D5" i="5"/>
  <c r="E5" i="5"/>
  <c r="F5" i="5"/>
  <c r="G5" i="5"/>
  <c r="H5" i="5"/>
  <c r="D7" i="5"/>
  <c r="E7" i="5"/>
  <c r="F7" i="5"/>
  <c r="G7" i="5"/>
  <c r="H7" i="5"/>
  <c r="D8" i="5"/>
  <c r="E8" i="5"/>
  <c r="F8" i="5"/>
  <c r="G8" i="5"/>
  <c r="H8" i="5"/>
  <c r="D9" i="5"/>
  <c r="B11" i="5"/>
  <c r="D11" i="5"/>
  <c r="E11" i="5"/>
  <c r="F11" i="5"/>
  <c r="G11" i="5"/>
  <c r="H11" i="5"/>
  <c r="B12" i="5"/>
  <c r="D12" i="5"/>
  <c r="E12" i="5"/>
  <c r="F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7" i="5"/>
  <c r="D17" i="5"/>
  <c r="E17" i="5"/>
  <c r="F17" i="5"/>
  <c r="G17" i="5"/>
  <c r="H17" i="5"/>
  <c r="B19" i="5"/>
  <c r="D19" i="5"/>
  <c r="B20" i="5"/>
  <c r="D20" i="5"/>
  <c r="E20" i="5"/>
  <c r="F20" i="5"/>
  <c r="G20" i="5"/>
  <c r="H20" i="5"/>
  <c r="D21" i="5"/>
  <c r="D22" i="5"/>
  <c r="D24" i="5"/>
  <c r="E24" i="5"/>
  <c r="F24" i="5"/>
  <c r="G24" i="5"/>
  <c r="H24" i="5"/>
  <c r="I24" i="5"/>
  <c r="D44" i="5"/>
  <c r="E45" i="5"/>
  <c r="F45" i="5"/>
  <c r="G45" i="5"/>
  <c r="H45" i="5"/>
  <c r="D47" i="5"/>
  <c r="E47" i="5"/>
  <c r="F47" i="5"/>
  <c r="G47" i="5"/>
  <c r="H47" i="5"/>
  <c r="I47" i="5"/>
</calcChain>
</file>

<file path=xl/sharedStrings.xml><?xml version="1.0" encoding="utf-8"?>
<sst xmlns="http://schemas.openxmlformats.org/spreadsheetml/2006/main" count="101" uniqueCount="47">
  <si>
    <t>Computer</t>
  </si>
  <si>
    <t>PDA</t>
  </si>
  <si>
    <t>Equipment:</t>
  </si>
  <si>
    <t>Benefits:</t>
  </si>
  <si>
    <t>Social Security/FICA (6.2%)</t>
  </si>
  <si>
    <t>Medicare (1.45%)</t>
  </si>
  <si>
    <t>Federal Unemployment (0.8%)</t>
  </si>
  <si>
    <t>Worker's Compensation (0.4%)</t>
  </si>
  <si>
    <t>State Taxes</t>
  </si>
  <si>
    <t>Annual Cost</t>
  </si>
  <si>
    <t>Recruiting Costs:</t>
  </si>
  <si>
    <t>Software:</t>
  </si>
  <si>
    <t>Non-Traceable Costs</t>
  </si>
  <si>
    <t>Advertising (10%)</t>
  </si>
  <si>
    <t>Unproductive Rate</t>
  </si>
  <si>
    <t>Retention (5%)</t>
  </si>
  <si>
    <t>Salary ($60,000 + $2000 bonus)</t>
  </si>
  <si>
    <t>Training Costs:</t>
  </si>
  <si>
    <t>HR Administrative Costs (2%):</t>
  </si>
  <si>
    <t>Average Turnover Rate (10%)</t>
  </si>
  <si>
    <t>Opportunity cost ($3000/mo.)</t>
  </si>
  <si>
    <t>State Unemployement (3.4%)</t>
  </si>
  <si>
    <t>State Disability Tax (1.18%)</t>
  </si>
  <si>
    <t># of months the position will be empty: </t>
  </si>
  <si>
    <t>Year 1</t>
  </si>
  <si>
    <t>Year 2</t>
  </si>
  <si>
    <t>Year 3</t>
  </si>
  <si>
    <t>Year 4</t>
  </si>
  <si>
    <t>Year 5</t>
  </si>
  <si>
    <t>Totals</t>
  </si>
  <si>
    <t>NPV</t>
  </si>
  <si>
    <t>50 employees</t>
  </si>
  <si>
    <t>12 months</t>
  </si>
  <si>
    <t>Startup Fee ($99 per employee)</t>
  </si>
  <si>
    <t>Monthly Fee ($10,000/month)</t>
  </si>
  <si>
    <t>Employment Taxes:</t>
  </si>
  <si>
    <t>Item</t>
  </si>
  <si>
    <t>Office Space: ($250 per sq. ft.)</t>
  </si>
  <si>
    <t>Cell Phone &amp; Service</t>
  </si>
  <si>
    <t>Annual Salary</t>
  </si>
  <si>
    <t>NPV of Hiring</t>
  </si>
  <si>
    <t>NPV of Outsourcing</t>
  </si>
  <si>
    <t>Monthly Fee</t>
  </si>
  <si>
    <t>This is one point where the two scenarios are essentially equivalent</t>
  </si>
  <si>
    <t>As we can see the biggest factor in which alternative is better is the monthly cost of the outsourcing.</t>
  </si>
  <si>
    <t>As long as the monthly cost of outsourcing stays below $14,340.23, it is the preferred option.</t>
  </si>
  <si>
    <t>Hires that do not meet expectations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</si>
</sst>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0"/>
      <name val="Arial"/>
      <family val="2"/>
    </font>
    <font>
      <sz val="8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44" fontId="3" fillId="0" borderId="0" xfId="2" applyFont="1"/>
    <xf numFmtId="0" fontId="3" fillId="0" borderId="0" xfId="0" applyFont="1" applyAlignment="1">
      <alignment horizontal="left" indent="2"/>
    </xf>
    <xf numFmtId="0" fontId="4" fillId="2" borderId="0" xfId="0" applyFont="1" applyFill="1" applyAlignment="1">
      <alignment horizontal="center"/>
    </xf>
    <xf numFmtId="0" fontId="2" fillId="0" borderId="1" xfId="0" applyFont="1" applyBorder="1"/>
    <xf numFmtId="0" fontId="4" fillId="2" borderId="2" xfId="0" applyFont="1" applyFill="1" applyBorder="1" applyAlignment="1">
      <alignment horizontal="center"/>
    </xf>
    <xf numFmtId="8" fontId="2" fillId="0" borderId="3" xfId="0" applyNumberFormat="1" applyFont="1" applyBorder="1"/>
    <xf numFmtId="44" fontId="2" fillId="0" borderId="1" xfId="2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4" fillId="2" borderId="0" xfId="0" applyFon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44" fontId="3" fillId="0" borderId="7" xfId="2" applyFont="1" applyBorder="1"/>
    <xf numFmtId="44" fontId="3" fillId="0" borderId="0" xfId="2" applyFont="1" applyBorder="1"/>
    <xf numFmtId="44" fontId="3" fillId="0" borderId="8" xfId="2" applyFont="1" applyBorder="1"/>
    <xf numFmtId="44" fontId="2" fillId="0" borderId="9" xfId="0" applyNumberFormat="1" applyFont="1" applyBorder="1"/>
    <xf numFmtId="44" fontId="2" fillId="0" borderId="10" xfId="0" applyNumberFormat="1" applyFont="1" applyBorder="1"/>
    <xf numFmtId="44" fontId="2" fillId="0" borderId="11" xfId="0" applyNumberFormat="1" applyFont="1" applyBorder="1"/>
    <xf numFmtId="8" fontId="2" fillId="0" borderId="12" xfId="0" applyNumberFormat="1" applyFont="1" applyBorder="1"/>
    <xf numFmtId="0" fontId="6" fillId="0" borderId="0" xfId="0" applyFont="1"/>
    <xf numFmtId="44" fontId="6" fillId="0" borderId="0" xfId="2" applyFont="1" applyBorder="1"/>
    <xf numFmtId="44" fontId="6" fillId="0" borderId="8" xfId="2" applyFont="1" applyBorder="1"/>
    <xf numFmtId="44" fontId="2" fillId="0" borderId="0" xfId="2" applyFont="1" applyBorder="1"/>
    <xf numFmtId="44" fontId="2" fillId="0" borderId="8" xfId="2" applyFont="1" applyBorder="1"/>
    <xf numFmtId="44" fontId="6" fillId="0" borderId="13" xfId="2" applyFont="1" applyBorder="1"/>
    <xf numFmtId="44" fontId="6" fillId="0" borderId="14" xfId="2" applyFont="1" applyBorder="1"/>
    <xf numFmtId="44" fontId="3" fillId="0" borderId="13" xfId="2" applyFont="1" applyBorder="1"/>
    <xf numFmtId="44" fontId="6" fillId="0" borderId="7" xfId="2" applyFont="1" applyBorder="1"/>
    <xf numFmtId="44" fontId="2" fillId="0" borderId="7" xfId="2" applyFont="1" applyBorder="1"/>
    <xf numFmtId="44" fontId="6" fillId="0" borderId="15" xfId="2" applyFont="1" applyBorder="1"/>
    <xf numFmtId="44" fontId="2" fillId="0" borderId="9" xfId="2" applyFont="1" applyBorder="1"/>
    <xf numFmtId="44" fontId="2" fillId="0" borderId="10" xfId="2" applyFont="1" applyBorder="1"/>
    <xf numFmtId="44" fontId="2" fillId="0" borderId="11" xfId="2" applyFont="1" applyBorder="1"/>
    <xf numFmtId="0" fontId="6" fillId="0" borderId="0" xfId="0" applyFont="1" applyBorder="1"/>
    <xf numFmtId="0" fontId="6" fillId="0" borderId="6" xfId="0" applyFont="1" applyBorder="1"/>
    <xf numFmtId="0" fontId="6" fillId="0" borderId="4" xfId="0" applyFont="1" applyBorder="1"/>
    <xf numFmtId="0" fontId="6" fillId="0" borderId="8" xfId="0" applyFont="1" applyBorder="1"/>
    <xf numFmtId="0" fontId="6" fillId="0" borderId="7" xfId="0" applyFont="1" applyBorder="1"/>
    <xf numFmtId="0" fontId="5" fillId="0" borderId="7" xfId="0" applyFont="1" applyBorder="1"/>
    <xf numFmtId="0" fontId="5" fillId="0" borderId="15" xfId="0" applyFont="1" applyBorder="1"/>
    <xf numFmtId="0" fontId="6" fillId="0" borderId="13" xfId="0" applyFont="1" applyBorder="1"/>
    <xf numFmtId="0" fontId="6" fillId="0" borderId="14" xfId="0" applyFont="1" applyBorder="1"/>
    <xf numFmtId="44" fontId="0" fillId="0" borderId="0" xfId="2" applyFont="1"/>
    <xf numFmtId="176" fontId="0" fillId="0" borderId="0" xfId="1" applyNumberFormat="1" applyFont="1"/>
    <xf numFmtId="0" fontId="7" fillId="2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3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983742987396766"/>
          <c:y val="7.6923076923076927E-2"/>
          <c:w val="0.61138308464031477"/>
          <c:h val="0.58241758241758246"/>
        </c:manualLayout>
      </c:layout>
      <c:bar3DChart>
        <c:barDir val="col"/>
        <c:grouping val="clustered"/>
        <c:varyColors val="0"/>
        <c:ser>
          <c:idx val="0"/>
          <c:order val="0"/>
          <c:tx>
            <c:v>Hired Employees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Comparison!$D$24:$H$24</c:f>
              <c:numCache>
                <c:formatCode>_("$"* #,##0.00_);_("$"* \(#,##0.00\);_("$"* "-"??_);_(@_)</c:formatCode>
                <c:ptCount val="5"/>
                <c:pt idx="0">
                  <c:v>183248.016</c:v>
                </c:pt>
                <c:pt idx="1">
                  <c:v>163590.81200000001</c:v>
                </c:pt>
                <c:pt idx="2">
                  <c:v>168166.89188000001</c:v>
                </c:pt>
                <c:pt idx="3">
                  <c:v>172880.25415640001</c:v>
                </c:pt>
                <c:pt idx="4">
                  <c:v>177735.01730109201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4881-A3B6-160931514167}"/>
            </c:ext>
          </c:extLst>
        </c:ser>
        <c:ser>
          <c:idx val="1"/>
          <c:order val="1"/>
          <c:tx>
            <c:v>Outsourced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Comparison!$D$42:$H$42</c:f>
              <c:numCache>
                <c:formatCode>_("$"* #,##0.00_);_("$"* \(#,##0.00\);_("$"* "-"??_);_(@_)</c:formatCode>
                <c:ptCount val="5"/>
                <c:pt idx="0">
                  <c:v>124950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4881-A3B6-16093151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600600"/>
        <c:axId val="1"/>
        <c:axId val="0"/>
      </c:bar3DChart>
      <c:catAx>
        <c:axId val="12460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154546421726407"/>
              <c:y val="0.79120879120879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8.4552979790681826E-2"/>
              <c:y val="0.3461538461538461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00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64359064340487"/>
          <c:y val="0.39560439560439559"/>
          <c:w val="0.15934984652859269"/>
          <c:h val="0.214285714285714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4390282631927451"/>
          <c:y val="5.7692307692307696E-2"/>
          <c:w val="0.51707399179686198"/>
          <c:h val="0.68076923076923079"/>
        </c:manualLayout>
      </c:layout>
      <c:bar3DChart>
        <c:barDir val="col"/>
        <c:grouping val="clustered"/>
        <c:varyColors val="0"/>
        <c:ser>
          <c:idx val="0"/>
          <c:order val="0"/>
          <c:tx>
            <c:v>Hired Employees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'Variable Data'!$D$24:$H$24</c:f>
              <c:numCache>
                <c:formatCode>_("$"* #,##0.00_);_("$"* \(#,##0.00\);_("$"* "-"??_);_(@_)</c:formatCode>
                <c:ptCount val="5"/>
                <c:pt idx="0">
                  <c:v>183248.016</c:v>
                </c:pt>
                <c:pt idx="1">
                  <c:v>163590.81200000001</c:v>
                </c:pt>
                <c:pt idx="2">
                  <c:v>168166.89188000001</c:v>
                </c:pt>
                <c:pt idx="3">
                  <c:v>172880.25415640001</c:v>
                </c:pt>
                <c:pt idx="4">
                  <c:v>177735.01730109201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3-44FA-92A7-579C638BD097}"/>
            </c:ext>
          </c:extLst>
        </c:ser>
        <c:ser>
          <c:idx val="1"/>
          <c:order val="1"/>
          <c:tx>
            <c:v>Outsourced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'Variable Data'!$D$47:$H$47</c:f>
              <c:numCache>
                <c:formatCode>_("$"* #,##0.00_);_("$"* \(#,##0.00\);_("$"* "-"??_);_(@_)</c:formatCode>
                <c:ptCount val="5"/>
                <c:pt idx="0">
                  <c:v>177032.76</c:v>
                </c:pt>
                <c:pt idx="1">
                  <c:v>172082.76</c:v>
                </c:pt>
                <c:pt idx="2">
                  <c:v>172082.76</c:v>
                </c:pt>
                <c:pt idx="3">
                  <c:v>172082.76</c:v>
                </c:pt>
                <c:pt idx="4">
                  <c:v>172082.76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3-44FA-92A7-579C638B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763464"/>
        <c:axId val="1"/>
        <c:axId val="0"/>
      </c:bar3DChart>
      <c:catAx>
        <c:axId val="12476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6341537000662159"/>
              <c:y val="0.819230769230769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2.7642320316184445E-2"/>
              <c:y val="0.37307692307692308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63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886302537954999"/>
          <c:y val="0.41538461538461541"/>
          <c:w val="0.20813041179244759"/>
          <c:h val="0.173076923076923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24</xdr:row>
      <xdr:rowOff>66675</xdr:rowOff>
    </xdr:from>
    <xdr:to>
      <xdr:col>7</xdr:col>
      <xdr:colOff>561975</xdr:colOff>
      <xdr:row>36</xdr:row>
      <xdr:rowOff>76200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52F2C73C-623A-4AA0-89CB-516A89714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24</xdr:row>
      <xdr:rowOff>104775</xdr:rowOff>
    </xdr:from>
    <xdr:to>
      <xdr:col>8</xdr:col>
      <xdr:colOff>228600</xdr:colOff>
      <xdr:row>42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0CA45BF-0866-403F-A86F-F2B8089C6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37" workbookViewId="0">
      <selection activeCell="A38" sqref="A38"/>
    </sheetView>
  </sheetViews>
  <sheetFormatPr defaultColWidth="10" defaultRowHeight="11.25" x14ac:dyDescent="0.2"/>
  <cols>
    <col min="1" max="1" width="26.140625" style="1" bestFit="1" customWidth="1"/>
    <col min="2" max="2" width="10.5703125" style="1" bestFit="1" customWidth="1"/>
    <col min="3" max="3" width="1.7109375" style="1" customWidth="1"/>
    <col min="4" max="7" width="10.7109375" style="1" bestFit="1" customWidth="1"/>
    <col min="8" max="8" width="10.7109375" style="1" customWidth="1"/>
    <col min="9" max="9" width="11.42578125" style="1" bestFit="1" customWidth="1"/>
    <col min="10" max="16384" width="10" style="1"/>
  </cols>
  <sheetData>
    <row r="1" spans="1:8" x14ac:dyDescent="0.2">
      <c r="A1" s="4" t="s">
        <v>36</v>
      </c>
      <c r="B1" s="4" t="s">
        <v>9</v>
      </c>
      <c r="C1" s="11"/>
      <c r="D1" s="13" t="s">
        <v>24</v>
      </c>
      <c r="E1" s="14" t="s">
        <v>25</v>
      </c>
      <c r="F1" s="14" t="s">
        <v>26</v>
      </c>
      <c r="G1" s="14" t="s">
        <v>27</v>
      </c>
      <c r="H1" s="12" t="s">
        <v>28</v>
      </c>
    </row>
    <row r="2" spans="1:8" x14ac:dyDescent="0.2">
      <c r="D2" s="15">
        <v>1</v>
      </c>
      <c r="E2" s="16">
        <v>2</v>
      </c>
      <c r="F2" s="16">
        <v>3</v>
      </c>
      <c r="G2" s="16">
        <v>4</v>
      </c>
      <c r="H2" s="17">
        <v>5</v>
      </c>
    </row>
    <row r="3" spans="1:8" x14ac:dyDescent="0.2">
      <c r="A3" s="9" t="s">
        <v>16</v>
      </c>
      <c r="B3" s="2">
        <f>60000+2000</f>
        <v>62000</v>
      </c>
      <c r="C3" s="2"/>
      <c r="D3" s="18">
        <f>B3</f>
        <v>62000</v>
      </c>
      <c r="E3" s="19">
        <f>D3*1.03</f>
        <v>63860</v>
      </c>
      <c r="F3" s="19">
        <f t="shared" ref="F3:H4" si="0">E3*1.03</f>
        <v>65775.8</v>
      </c>
      <c r="G3" s="19">
        <f t="shared" si="0"/>
        <v>67749.074000000008</v>
      </c>
      <c r="H3" s="20">
        <f t="shared" si="0"/>
        <v>69781.546220000004</v>
      </c>
    </row>
    <row r="4" spans="1:8" x14ac:dyDescent="0.2">
      <c r="A4" s="9" t="s">
        <v>3</v>
      </c>
      <c r="B4" s="2">
        <f>0.04*B3</f>
        <v>2480</v>
      </c>
      <c r="C4" s="2"/>
      <c r="D4" s="18">
        <f>B4</f>
        <v>2480</v>
      </c>
      <c r="E4" s="19">
        <f>D4*1.03</f>
        <v>2554.4</v>
      </c>
      <c r="F4" s="19">
        <f t="shared" si="0"/>
        <v>2631.0320000000002</v>
      </c>
      <c r="G4" s="19">
        <f t="shared" si="0"/>
        <v>2709.9629600000003</v>
      </c>
      <c r="H4" s="20">
        <f t="shared" si="0"/>
        <v>2791.2618488000003</v>
      </c>
    </row>
    <row r="5" spans="1:8" x14ac:dyDescent="0.2">
      <c r="A5" s="9" t="s">
        <v>37</v>
      </c>
      <c r="B5" s="2">
        <f>250*20</f>
        <v>5000</v>
      </c>
      <c r="C5" s="2"/>
      <c r="D5" s="18">
        <f>B5</f>
        <v>5000</v>
      </c>
      <c r="E5" s="19">
        <f>D5</f>
        <v>5000</v>
      </c>
      <c r="F5" s="19">
        <f>E5</f>
        <v>5000</v>
      </c>
      <c r="G5" s="19">
        <f>F5</f>
        <v>5000</v>
      </c>
      <c r="H5" s="20">
        <f>G5</f>
        <v>5000</v>
      </c>
    </row>
    <row r="6" spans="1:8" x14ac:dyDescent="0.2">
      <c r="A6" s="9" t="s">
        <v>2</v>
      </c>
      <c r="B6" s="2"/>
      <c r="C6" s="2"/>
      <c r="D6" s="18"/>
      <c r="E6" s="19"/>
      <c r="F6" s="19"/>
      <c r="G6" s="19"/>
      <c r="H6" s="20"/>
    </row>
    <row r="7" spans="1:8" x14ac:dyDescent="0.2">
      <c r="A7" s="3" t="s">
        <v>0</v>
      </c>
      <c r="B7" s="2">
        <v>1500</v>
      </c>
      <c r="C7" s="2"/>
      <c r="D7" s="18">
        <f>B7-SLN(B7,0,5)</f>
        <v>1200</v>
      </c>
      <c r="E7" s="19">
        <f>SLN($B$7,0,5)*-1</f>
        <v>-300</v>
      </c>
      <c r="F7" s="19">
        <f>SLN($B$7,0,5)*-1</f>
        <v>-300</v>
      </c>
      <c r="G7" s="19">
        <f>SLN($B$7,0,5)*-1</f>
        <v>-300</v>
      </c>
      <c r="H7" s="20">
        <f>SLN($B$7,0,5)*-1</f>
        <v>-300</v>
      </c>
    </row>
    <row r="8" spans="1:8" x14ac:dyDescent="0.2">
      <c r="A8" s="3" t="s">
        <v>38</v>
      </c>
      <c r="B8" s="2">
        <v>500</v>
      </c>
      <c r="C8" s="2"/>
      <c r="D8" s="18">
        <f>B8</f>
        <v>500</v>
      </c>
      <c r="E8" s="19">
        <f>D8</f>
        <v>500</v>
      </c>
      <c r="F8" s="19">
        <f>E8</f>
        <v>500</v>
      </c>
      <c r="G8" s="19">
        <f>F8</f>
        <v>500</v>
      </c>
      <c r="H8" s="20">
        <f>G8</f>
        <v>500</v>
      </c>
    </row>
    <row r="9" spans="1:8" x14ac:dyDescent="0.2">
      <c r="A9" s="3" t="s">
        <v>1</v>
      </c>
      <c r="B9" s="2">
        <v>350</v>
      </c>
      <c r="C9" s="2"/>
      <c r="D9" s="18">
        <f>B9</f>
        <v>350</v>
      </c>
      <c r="E9" s="19">
        <v>0</v>
      </c>
      <c r="F9" s="19">
        <v>0</v>
      </c>
      <c r="G9" s="19">
        <v>0</v>
      </c>
      <c r="H9" s="20">
        <v>0</v>
      </c>
    </row>
    <row r="10" spans="1:8" x14ac:dyDescent="0.2">
      <c r="A10" s="10" t="s">
        <v>35</v>
      </c>
      <c r="B10" s="2"/>
      <c r="C10" s="2"/>
      <c r="D10" s="18"/>
      <c r="E10" s="19"/>
      <c r="F10" s="19"/>
      <c r="G10" s="19"/>
      <c r="H10" s="20"/>
    </row>
    <row r="11" spans="1:8" x14ac:dyDescent="0.2">
      <c r="A11" s="3" t="s">
        <v>4</v>
      </c>
      <c r="B11" s="2">
        <f>B3*0.062</f>
        <v>3844</v>
      </c>
      <c r="C11" s="2"/>
      <c r="D11" s="18">
        <f>D3*0.062</f>
        <v>3844</v>
      </c>
      <c r="E11" s="19">
        <f>E3*0.062</f>
        <v>3959.32</v>
      </c>
      <c r="F11" s="19">
        <f>F3*0.062</f>
        <v>4078.0996</v>
      </c>
      <c r="G11" s="19">
        <f>G3*0.062</f>
        <v>4200.4425880000008</v>
      </c>
      <c r="H11" s="20">
        <f>H3*0.062</f>
        <v>4326.4558656400004</v>
      </c>
    </row>
    <row r="12" spans="1:8" x14ac:dyDescent="0.2">
      <c r="A12" s="3" t="s">
        <v>5</v>
      </c>
      <c r="B12" s="2">
        <f>B3*0.0145</f>
        <v>899</v>
      </c>
      <c r="C12" s="2"/>
      <c r="D12" s="18">
        <f>D3*0.0145</f>
        <v>899</v>
      </c>
      <c r="E12" s="19">
        <f>E3*0.0145</f>
        <v>925.97</v>
      </c>
      <c r="F12" s="19">
        <f>F3*0.0145</f>
        <v>953.74910000000011</v>
      </c>
      <c r="G12" s="19">
        <f>G3*0.0145</f>
        <v>982.36157300000013</v>
      </c>
      <c r="H12" s="20">
        <f>H3*0.0145</f>
        <v>1011.8324201900001</v>
      </c>
    </row>
    <row r="13" spans="1:8" x14ac:dyDescent="0.2">
      <c r="A13" s="3" t="s">
        <v>6</v>
      </c>
      <c r="B13" s="2">
        <f>B3*0.008</f>
        <v>496</v>
      </c>
      <c r="C13" s="2"/>
      <c r="D13" s="18">
        <f>D3*0.008</f>
        <v>496</v>
      </c>
      <c r="E13" s="19">
        <f>E3*0.008</f>
        <v>510.88</v>
      </c>
      <c r="F13" s="19">
        <f>F3*0.008</f>
        <v>526.20640000000003</v>
      </c>
      <c r="G13" s="19">
        <f>G3*0.008</f>
        <v>541.99259200000006</v>
      </c>
      <c r="H13" s="20">
        <f>H3*0.008</f>
        <v>558.25236976000008</v>
      </c>
    </row>
    <row r="14" spans="1:8" x14ac:dyDescent="0.2">
      <c r="A14" s="3" t="s">
        <v>21</v>
      </c>
      <c r="B14" s="2">
        <f>B3*0.034</f>
        <v>2108</v>
      </c>
      <c r="C14" s="2"/>
      <c r="D14" s="18">
        <f>D3*0.034</f>
        <v>2108</v>
      </c>
      <c r="E14" s="19">
        <f>E3*0.034</f>
        <v>2171.2400000000002</v>
      </c>
      <c r="F14" s="19">
        <f>F3*0.034</f>
        <v>2236.3772000000004</v>
      </c>
      <c r="G14" s="19">
        <f>G3*0.034</f>
        <v>2303.4685160000004</v>
      </c>
      <c r="H14" s="20">
        <f>H3*0.034</f>
        <v>2372.5725714800001</v>
      </c>
    </row>
    <row r="15" spans="1:8" x14ac:dyDescent="0.2">
      <c r="A15" s="3" t="s">
        <v>7</v>
      </c>
      <c r="B15" s="2">
        <f>B3*0.004</f>
        <v>248</v>
      </c>
      <c r="C15" s="2"/>
      <c r="D15" s="18">
        <f>D3*0.004</f>
        <v>248</v>
      </c>
      <c r="E15" s="19">
        <f>E3*0.004</f>
        <v>255.44</v>
      </c>
      <c r="F15" s="19">
        <f>F3*0.004</f>
        <v>263.10320000000002</v>
      </c>
      <c r="G15" s="19">
        <f>G3*0.004</f>
        <v>270.99629600000003</v>
      </c>
      <c r="H15" s="20">
        <f>H3*0.004</f>
        <v>279.12618488000004</v>
      </c>
    </row>
    <row r="16" spans="1:8" x14ac:dyDescent="0.2">
      <c r="A16" s="3" t="s">
        <v>8</v>
      </c>
      <c r="B16" s="2">
        <f>56.22+2916*0.093</f>
        <v>327.40800000000002</v>
      </c>
      <c r="C16" s="2"/>
      <c r="D16" s="18">
        <f>56.22+2916*0.093</f>
        <v>327.40800000000002</v>
      </c>
      <c r="E16" s="19">
        <f>56.22+2916*0.093</f>
        <v>327.40800000000002</v>
      </c>
      <c r="F16" s="19">
        <f>56.22+2916*0.093</f>
        <v>327.40800000000002</v>
      </c>
      <c r="G16" s="19">
        <f>56.22+2916*0.093</f>
        <v>327.40800000000002</v>
      </c>
      <c r="H16" s="20">
        <f>56.22+2916*0.093</f>
        <v>327.40800000000002</v>
      </c>
    </row>
    <row r="17" spans="1:9" x14ac:dyDescent="0.2">
      <c r="A17" s="3" t="s">
        <v>22</v>
      </c>
      <c r="B17" s="2">
        <f>B3*0.0118</f>
        <v>731.6</v>
      </c>
      <c r="C17" s="2"/>
      <c r="D17" s="18">
        <f>D3*0.0118</f>
        <v>731.6</v>
      </c>
      <c r="E17" s="19">
        <f>E3*0.0118</f>
        <v>753.548</v>
      </c>
      <c r="F17" s="19">
        <f>F3*0.0118</f>
        <v>776.15444000000002</v>
      </c>
      <c r="G17" s="19">
        <f>G3*0.0118</f>
        <v>799.43907320000005</v>
      </c>
      <c r="H17" s="20">
        <f>H3*0.0118</f>
        <v>823.42224539599999</v>
      </c>
    </row>
    <row r="18" spans="1:9" x14ac:dyDescent="0.2">
      <c r="A18" s="10" t="s">
        <v>10</v>
      </c>
      <c r="B18" s="2"/>
      <c r="C18" s="2"/>
      <c r="D18" s="18"/>
      <c r="E18" s="19"/>
      <c r="F18" s="19"/>
      <c r="G18" s="19"/>
      <c r="H18" s="20"/>
    </row>
    <row r="19" spans="1:9" x14ac:dyDescent="0.2">
      <c r="A19" s="3" t="s">
        <v>13</v>
      </c>
      <c r="B19" s="2">
        <f>B3*0.1</f>
        <v>6200</v>
      </c>
      <c r="C19" s="2"/>
      <c r="D19" s="18">
        <f>D3*0.1</f>
        <v>6200</v>
      </c>
      <c r="E19" s="19">
        <v>0</v>
      </c>
      <c r="F19" s="19">
        <v>0</v>
      </c>
      <c r="G19" s="19">
        <v>0</v>
      </c>
      <c r="H19" s="20">
        <v>0</v>
      </c>
    </row>
    <row r="20" spans="1:9" x14ac:dyDescent="0.2">
      <c r="A20" s="9" t="s">
        <v>18</v>
      </c>
      <c r="B20" s="2">
        <f>B3*0.02</f>
        <v>1240</v>
      </c>
      <c r="C20" s="2"/>
      <c r="D20" s="18">
        <f>D3*0.02</f>
        <v>1240</v>
      </c>
      <c r="E20" s="19">
        <f>E3*0.02</f>
        <v>1277.2</v>
      </c>
      <c r="F20" s="19">
        <f>F3*0.02</f>
        <v>1315.5160000000001</v>
      </c>
      <c r="G20" s="19">
        <f>G3*0.02</f>
        <v>1354.9814800000001</v>
      </c>
      <c r="H20" s="20">
        <f>H3*0.02</f>
        <v>1395.6309244000001</v>
      </c>
    </row>
    <row r="21" spans="1:9" x14ac:dyDescent="0.2">
      <c r="A21" s="9" t="s">
        <v>11</v>
      </c>
      <c r="B21" s="2">
        <v>2000</v>
      </c>
      <c r="C21" s="2"/>
      <c r="D21" s="18">
        <f>B21</f>
        <v>2000</v>
      </c>
      <c r="E21" s="19">
        <v>0</v>
      </c>
      <c r="F21" s="19">
        <v>0</v>
      </c>
      <c r="G21" s="19">
        <v>0</v>
      </c>
      <c r="H21" s="20">
        <v>0</v>
      </c>
    </row>
    <row r="22" spans="1:9" ht="12" thickBot="1" x14ac:dyDescent="0.25">
      <c r="A22" s="9" t="s">
        <v>17</v>
      </c>
      <c r="B22" s="2">
        <v>2000</v>
      </c>
      <c r="C22" s="2"/>
      <c r="D22" s="18">
        <f>B22</f>
        <v>2000</v>
      </c>
      <c r="E22" s="19">
        <v>0</v>
      </c>
      <c r="F22" s="19">
        <v>0</v>
      </c>
      <c r="G22" s="19">
        <v>0</v>
      </c>
      <c r="H22" s="20">
        <v>0</v>
      </c>
    </row>
    <row r="23" spans="1:9" x14ac:dyDescent="0.2">
      <c r="D23" s="15"/>
      <c r="E23" s="16"/>
      <c r="F23" s="16"/>
      <c r="G23" s="16"/>
      <c r="H23" s="17"/>
      <c r="I23" s="12" t="s">
        <v>30</v>
      </c>
    </row>
    <row r="24" spans="1:9" ht="12" thickBot="1" x14ac:dyDescent="0.25">
      <c r="A24" s="5" t="s">
        <v>29</v>
      </c>
      <c r="B24" s="5"/>
      <c r="C24" s="5"/>
      <c r="D24" s="21">
        <f>SUM(D3:D22)*2</f>
        <v>183248.016</v>
      </c>
      <c r="E24" s="22">
        <f>SUM(E3:E22)*2</f>
        <v>163590.81200000001</v>
      </c>
      <c r="F24" s="22">
        <f>SUM(F3:F22)*2</f>
        <v>168166.89188000001</v>
      </c>
      <c r="G24" s="22">
        <f>SUM(G3:G22)*2</f>
        <v>172880.25415640001</v>
      </c>
      <c r="H24" s="23">
        <f>SUM(H3:H22)*2</f>
        <v>177735.01730109201</v>
      </c>
      <c r="I24" s="24">
        <f>NPV(0.035,D24:H24)</f>
        <v>781745.16732386709</v>
      </c>
    </row>
    <row r="25" spans="1:9" ht="12" thickTop="1" x14ac:dyDescent="0.2"/>
    <row r="37" spans="1:9" ht="12" thickBot="1" x14ac:dyDescent="0.25"/>
    <row r="38" spans="1:9" x14ac:dyDescent="0.2">
      <c r="A38" s="4" t="s">
        <v>36</v>
      </c>
      <c r="B38" s="4" t="s">
        <v>9</v>
      </c>
      <c r="C38" s="11"/>
      <c r="D38" s="13" t="s">
        <v>24</v>
      </c>
      <c r="E38" s="14" t="s">
        <v>25</v>
      </c>
      <c r="F38" s="14" t="s">
        <v>26</v>
      </c>
      <c r="G38" s="14" t="s">
        <v>27</v>
      </c>
      <c r="H38" s="12" t="s">
        <v>28</v>
      </c>
    </row>
    <row r="39" spans="1:9" x14ac:dyDescent="0.2">
      <c r="A39" s="9" t="s">
        <v>33</v>
      </c>
      <c r="B39" s="1" t="s">
        <v>31</v>
      </c>
      <c r="D39" s="18">
        <f>99*50</f>
        <v>4950</v>
      </c>
      <c r="E39" s="19">
        <v>0</v>
      </c>
      <c r="F39" s="19">
        <v>0</v>
      </c>
      <c r="G39" s="19">
        <v>0</v>
      </c>
      <c r="H39" s="20">
        <v>0</v>
      </c>
    </row>
    <row r="40" spans="1:9" ht="12" thickBot="1" x14ac:dyDescent="0.25">
      <c r="A40" s="9" t="s">
        <v>34</v>
      </c>
      <c r="B40" s="2" t="s">
        <v>32</v>
      </c>
      <c r="C40" s="2"/>
      <c r="D40" s="18">
        <f>10000*12</f>
        <v>120000</v>
      </c>
      <c r="E40" s="19">
        <f>D40</f>
        <v>120000</v>
      </c>
      <c r="F40" s="19">
        <f>E40</f>
        <v>120000</v>
      </c>
      <c r="G40" s="19">
        <f>F40</f>
        <v>120000</v>
      </c>
      <c r="H40" s="20">
        <f>G40</f>
        <v>120000</v>
      </c>
    </row>
    <row r="41" spans="1:9" x14ac:dyDescent="0.2">
      <c r="D41" s="15"/>
      <c r="E41" s="16"/>
      <c r="F41" s="16"/>
      <c r="G41" s="16"/>
      <c r="H41" s="17"/>
      <c r="I41" s="12" t="s">
        <v>30</v>
      </c>
    </row>
    <row r="42" spans="1:9" ht="12" thickBot="1" x14ac:dyDescent="0.25">
      <c r="A42" s="8" t="s">
        <v>29</v>
      </c>
      <c r="B42" s="8"/>
      <c r="C42" s="8"/>
      <c r="D42" s="36">
        <f>SUM(D39:D41)</f>
        <v>124950</v>
      </c>
      <c r="E42" s="37">
        <f>SUM(E39:E41)</f>
        <v>120000</v>
      </c>
      <c r="F42" s="37">
        <f>SUM(F39:F41)</f>
        <v>120000</v>
      </c>
      <c r="G42" s="37">
        <f>SUM(G39:G41)</f>
        <v>120000</v>
      </c>
      <c r="H42" s="38">
        <f>SUM(H39:H41)</f>
        <v>120000</v>
      </c>
      <c r="I42" s="24">
        <f>NPV(0.035,D42:H42)</f>
        <v>546588.89375214209</v>
      </c>
    </row>
    <row r="43" spans="1:9" ht="12" thickTop="1" x14ac:dyDescent="0.2"/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A12" sqref="A12"/>
    </sheetView>
  </sheetViews>
  <sheetFormatPr defaultRowHeight="11.25" x14ac:dyDescent="0.2"/>
  <cols>
    <col min="1" max="1" width="11.5703125" style="25" bestFit="1" customWidth="1"/>
    <col min="2" max="2" width="11.140625" style="25" bestFit="1" customWidth="1"/>
    <col min="3" max="4" width="16.42578125" style="25" bestFit="1" customWidth="1"/>
    <col min="5" max="16384" width="9.140625" style="25"/>
  </cols>
  <sheetData>
    <row r="1" spans="1:4" x14ac:dyDescent="0.2">
      <c r="A1" s="13" t="s">
        <v>39</v>
      </c>
      <c r="B1" s="14" t="s">
        <v>40</v>
      </c>
      <c r="C1" s="12" t="s">
        <v>41</v>
      </c>
    </row>
    <row r="2" spans="1:4" x14ac:dyDescent="0.2">
      <c r="A2" s="33">
        <v>50000</v>
      </c>
      <c r="B2" s="26">
        <v>665531.01</v>
      </c>
      <c r="C2" s="27">
        <v>546588.89375214209</v>
      </c>
    </row>
    <row r="3" spans="1:4" x14ac:dyDescent="0.2">
      <c r="A3" s="33">
        <v>55000</v>
      </c>
      <c r="B3" s="26">
        <v>723638.09101285203</v>
      </c>
      <c r="C3" s="27">
        <v>546588.89375214209</v>
      </c>
    </row>
    <row r="4" spans="1:4" x14ac:dyDescent="0.2">
      <c r="A4" s="34">
        <v>60000</v>
      </c>
      <c r="B4" s="28">
        <v>781745.16732386709</v>
      </c>
      <c r="C4" s="29">
        <v>546588.89375214209</v>
      </c>
    </row>
    <row r="5" spans="1:4" ht="12" thickBot="1" x14ac:dyDescent="0.25">
      <c r="A5" s="35">
        <v>65000</v>
      </c>
      <c r="B5" s="30">
        <v>839852.24</v>
      </c>
      <c r="C5" s="31">
        <v>546588.89375214209</v>
      </c>
    </row>
    <row r="6" spans="1:4" ht="12" thickBot="1" x14ac:dyDescent="0.25"/>
    <row r="7" spans="1:4" x14ac:dyDescent="0.2">
      <c r="A7" s="13" t="s">
        <v>42</v>
      </c>
      <c r="B7" s="14" t="s">
        <v>40</v>
      </c>
      <c r="C7" s="12" t="s">
        <v>41</v>
      </c>
    </row>
    <row r="8" spans="1:4" x14ac:dyDescent="0.2">
      <c r="A8" s="33">
        <v>8000</v>
      </c>
      <c r="B8" s="19">
        <v>781745.16732386709</v>
      </c>
      <c r="C8" s="27">
        <v>438227.64</v>
      </c>
    </row>
    <row r="9" spans="1:4" x14ac:dyDescent="0.2">
      <c r="A9" s="34">
        <v>10000</v>
      </c>
      <c r="B9" s="28">
        <v>781745.16732386709</v>
      </c>
      <c r="C9" s="29">
        <v>546588.89375214209</v>
      </c>
    </row>
    <row r="10" spans="1:4" x14ac:dyDescent="0.2">
      <c r="A10" s="18">
        <v>12000</v>
      </c>
      <c r="B10" s="19">
        <v>781745.16732386709</v>
      </c>
      <c r="C10" s="20">
        <v>654950.15</v>
      </c>
    </row>
    <row r="11" spans="1:4" ht="12" thickBot="1" x14ac:dyDescent="0.25">
      <c r="A11" s="35">
        <v>15000</v>
      </c>
      <c r="B11" s="32">
        <v>781745.16732386709</v>
      </c>
      <c r="C11" s="31">
        <v>817492.04</v>
      </c>
    </row>
    <row r="12" spans="1:4" x14ac:dyDescent="0.2">
      <c r="A12" s="9" t="s">
        <v>44</v>
      </c>
      <c r="B12" s="19"/>
      <c r="C12" s="26"/>
    </row>
    <row r="13" spans="1:4" ht="12" thickBot="1" x14ac:dyDescent="0.25"/>
    <row r="14" spans="1:4" x14ac:dyDescent="0.2">
      <c r="A14" s="13" t="s">
        <v>39</v>
      </c>
      <c r="B14" s="14" t="s">
        <v>42</v>
      </c>
      <c r="C14" s="14" t="s">
        <v>40</v>
      </c>
      <c r="D14" s="12" t="s">
        <v>41</v>
      </c>
    </row>
    <row r="15" spans="1:4" x14ac:dyDescent="0.2">
      <c r="A15" s="33">
        <v>50000</v>
      </c>
      <c r="B15" s="26">
        <f>A11</f>
        <v>15000</v>
      </c>
      <c r="C15" s="26">
        <v>665531.01</v>
      </c>
      <c r="D15" s="27">
        <f>C11</f>
        <v>817492.04</v>
      </c>
    </row>
    <row r="16" spans="1:4" x14ac:dyDescent="0.2">
      <c r="A16" s="33">
        <v>55000</v>
      </c>
      <c r="B16" s="19">
        <f>A10</f>
        <v>12000</v>
      </c>
      <c r="C16" s="26">
        <v>723638.09101285203</v>
      </c>
      <c r="D16" s="20">
        <f>C10</f>
        <v>654950.15</v>
      </c>
    </row>
    <row r="17" spans="1:6" x14ac:dyDescent="0.2">
      <c r="A17" s="34">
        <v>60000</v>
      </c>
      <c r="B17" s="28">
        <f>A9</f>
        <v>10000</v>
      </c>
      <c r="C17" s="28">
        <v>781745.16732386709</v>
      </c>
      <c r="D17" s="29">
        <f>C9</f>
        <v>546588.89375214209</v>
      </c>
    </row>
    <row r="18" spans="1:6" ht="12" thickBot="1" x14ac:dyDescent="0.25">
      <c r="A18" s="35">
        <v>65000</v>
      </c>
      <c r="B18" s="30">
        <f>A8</f>
        <v>8000</v>
      </c>
      <c r="C18" s="30">
        <v>839852.24</v>
      </c>
      <c r="D18" s="31">
        <f>C8</f>
        <v>438227.64</v>
      </c>
    </row>
    <row r="19" spans="1:6" ht="12" thickBot="1" x14ac:dyDescent="0.25"/>
    <row r="20" spans="1:6" x14ac:dyDescent="0.2">
      <c r="A20" s="13" t="s">
        <v>39</v>
      </c>
      <c r="B20" s="14" t="s">
        <v>42</v>
      </c>
      <c r="C20" s="14" t="s">
        <v>40</v>
      </c>
      <c r="D20" s="14" t="s">
        <v>41</v>
      </c>
      <c r="E20" s="40"/>
      <c r="F20" s="41"/>
    </row>
    <row r="21" spans="1:6" x14ac:dyDescent="0.2">
      <c r="A21" s="33">
        <v>60000</v>
      </c>
      <c r="B21" s="26">
        <v>14340.23</v>
      </c>
      <c r="C21" s="26">
        <f>C17</f>
        <v>781745.16732386709</v>
      </c>
      <c r="D21" s="26">
        <f>781745.28</f>
        <v>781745.28</v>
      </c>
      <c r="E21" s="39"/>
      <c r="F21" s="42"/>
    </row>
    <row r="22" spans="1:6" x14ac:dyDescent="0.2">
      <c r="A22" s="43"/>
      <c r="B22" s="39"/>
      <c r="C22" s="39"/>
      <c r="D22" s="39"/>
      <c r="E22" s="39"/>
      <c r="F22" s="42"/>
    </row>
    <row r="23" spans="1:6" x14ac:dyDescent="0.2">
      <c r="A23" s="44" t="s">
        <v>43</v>
      </c>
      <c r="B23" s="39"/>
      <c r="C23" s="39"/>
      <c r="D23" s="39"/>
      <c r="E23" s="39"/>
      <c r="F23" s="42"/>
    </row>
    <row r="24" spans="1:6" ht="12" thickBot="1" x14ac:dyDescent="0.25">
      <c r="A24" s="45" t="s">
        <v>45</v>
      </c>
      <c r="B24" s="46"/>
      <c r="C24" s="46"/>
      <c r="D24" s="46"/>
      <c r="E24" s="46"/>
      <c r="F24" s="47"/>
    </row>
  </sheetData>
  <phoneticPr fontId="6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ySplit="1" topLeftCell="A10" activePane="bottomLeft" state="frozen"/>
      <selection pane="bottomLeft" activeCell="D45" sqref="D45"/>
    </sheetView>
  </sheetViews>
  <sheetFormatPr defaultColWidth="10" defaultRowHeight="11.25" x14ac:dyDescent="0.2"/>
  <cols>
    <col min="1" max="1" width="26.140625" style="1" bestFit="1" customWidth="1"/>
    <col min="2" max="2" width="10.5703125" style="1" bestFit="1" customWidth="1"/>
    <col min="3" max="3" width="1.7109375" style="1" customWidth="1"/>
    <col min="4" max="7" width="10.7109375" style="1" bestFit="1" customWidth="1"/>
    <col min="8" max="8" width="10.7109375" style="1" customWidth="1"/>
    <col min="9" max="9" width="11.42578125" style="1" bestFit="1" customWidth="1"/>
    <col min="10" max="16384" width="10" style="1"/>
  </cols>
  <sheetData>
    <row r="1" spans="1:8" x14ac:dyDescent="0.2">
      <c r="A1" s="4" t="s">
        <v>36</v>
      </c>
      <c r="B1" s="4" t="s">
        <v>9</v>
      </c>
      <c r="C1" s="11"/>
      <c r="D1" s="13" t="s">
        <v>24</v>
      </c>
      <c r="E1" s="14" t="s">
        <v>25</v>
      </c>
      <c r="F1" s="14" t="s">
        <v>26</v>
      </c>
      <c r="G1" s="14" t="s">
        <v>27</v>
      </c>
      <c r="H1" s="12" t="s">
        <v>28</v>
      </c>
    </row>
    <row r="2" spans="1:8" x14ac:dyDescent="0.2">
      <c r="D2" s="15">
        <v>1</v>
      </c>
      <c r="E2" s="16">
        <v>2</v>
      </c>
      <c r="F2" s="16">
        <v>3</v>
      </c>
      <c r="G2" s="16">
        <v>4</v>
      </c>
      <c r="H2" s="17">
        <v>5</v>
      </c>
    </row>
    <row r="3" spans="1:8" x14ac:dyDescent="0.2">
      <c r="A3" s="9" t="s">
        <v>16</v>
      </c>
      <c r="B3" s="2">
        <f>60000+2000</f>
        <v>62000</v>
      </c>
      <c r="C3" s="2"/>
      <c r="D3" s="18">
        <f>B3</f>
        <v>62000</v>
      </c>
      <c r="E3" s="19">
        <f t="shared" ref="E3:H4" si="0">D3*1.03</f>
        <v>63860</v>
      </c>
      <c r="F3" s="19">
        <f t="shared" si="0"/>
        <v>65775.8</v>
      </c>
      <c r="G3" s="19">
        <f t="shared" si="0"/>
        <v>67749.074000000008</v>
      </c>
      <c r="H3" s="20">
        <f t="shared" si="0"/>
        <v>69781.546220000004</v>
      </c>
    </row>
    <row r="4" spans="1:8" x14ac:dyDescent="0.2">
      <c r="A4" s="9" t="s">
        <v>3</v>
      </c>
      <c r="B4" s="2">
        <f>0.04*B3</f>
        <v>2480</v>
      </c>
      <c r="C4" s="2"/>
      <c r="D4" s="18">
        <f>B4</f>
        <v>2480</v>
      </c>
      <c r="E4" s="19">
        <f t="shared" si="0"/>
        <v>2554.4</v>
      </c>
      <c r="F4" s="19">
        <f t="shared" si="0"/>
        <v>2631.0320000000002</v>
      </c>
      <c r="G4" s="19">
        <f t="shared" si="0"/>
        <v>2709.9629600000003</v>
      </c>
      <c r="H4" s="20">
        <f t="shared" si="0"/>
        <v>2791.2618488000003</v>
      </c>
    </row>
    <row r="5" spans="1:8" x14ac:dyDescent="0.2">
      <c r="A5" s="9" t="s">
        <v>37</v>
      </c>
      <c r="B5" s="2">
        <f>250*20</f>
        <v>5000</v>
      </c>
      <c r="C5" s="2"/>
      <c r="D5" s="18">
        <f>B5</f>
        <v>5000</v>
      </c>
      <c r="E5" s="19">
        <f>D5</f>
        <v>5000</v>
      </c>
      <c r="F5" s="19">
        <f>E5</f>
        <v>5000</v>
      </c>
      <c r="G5" s="19">
        <f>F5</f>
        <v>5000</v>
      </c>
      <c r="H5" s="20">
        <f>G5</f>
        <v>5000</v>
      </c>
    </row>
    <row r="6" spans="1:8" x14ac:dyDescent="0.2">
      <c r="A6" s="9" t="s">
        <v>2</v>
      </c>
      <c r="B6" s="2"/>
      <c r="C6" s="2"/>
      <c r="D6" s="18"/>
      <c r="E6" s="19"/>
      <c r="F6" s="19"/>
      <c r="G6" s="19"/>
      <c r="H6" s="20"/>
    </row>
    <row r="7" spans="1:8" x14ac:dyDescent="0.2">
      <c r="A7" s="3" t="s">
        <v>0</v>
      </c>
      <c r="B7" s="2">
        <v>1500</v>
      </c>
      <c r="C7" s="2"/>
      <c r="D7" s="18">
        <f>B7-SLN(B7,0,5)</f>
        <v>1200</v>
      </c>
      <c r="E7" s="19">
        <f>SLN($B$7,0,5)*-1</f>
        <v>-300</v>
      </c>
      <c r="F7" s="19">
        <f>SLN($B$7,0,5)*-1</f>
        <v>-300</v>
      </c>
      <c r="G7" s="19">
        <f>SLN($B$7,0,5)*-1</f>
        <v>-300</v>
      </c>
      <c r="H7" s="20">
        <f>SLN($B$7,0,5)*-1</f>
        <v>-300</v>
      </c>
    </row>
    <row r="8" spans="1:8" x14ac:dyDescent="0.2">
      <c r="A8" s="3" t="s">
        <v>38</v>
      </c>
      <c r="B8" s="2">
        <v>500</v>
      </c>
      <c r="C8" s="2"/>
      <c r="D8" s="18">
        <f>B8</f>
        <v>500</v>
      </c>
      <c r="E8" s="19">
        <f>D8</f>
        <v>500</v>
      </c>
      <c r="F8" s="19">
        <f>E8</f>
        <v>500</v>
      </c>
      <c r="G8" s="19">
        <f>F8</f>
        <v>500</v>
      </c>
      <c r="H8" s="20">
        <f>G8</f>
        <v>500</v>
      </c>
    </row>
    <row r="9" spans="1:8" x14ac:dyDescent="0.2">
      <c r="A9" s="3" t="s">
        <v>1</v>
      </c>
      <c r="B9" s="2">
        <v>350</v>
      </c>
      <c r="C9" s="2"/>
      <c r="D9" s="18">
        <f>B9</f>
        <v>350</v>
      </c>
      <c r="E9" s="19">
        <v>0</v>
      </c>
      <c r="F9" s="19">
        <v>0</v>
      </c>
      <c r="G9" s="19">
        <v>0</v>
      </c>
      <c r="H9" s="20">
        <v>0</v>
      </c>
    </row>
    <row r="10" spans="1:8" x14ac:dyDescent="0.2">
      <c r="A10" s="10" t="s">
        <v>35</v>
      </c>
      <c r="B10" s="2"/>
      <c r="C10" s="2"/>
      <c r="D10" s="18"/>
      <c r="E10" s="19"/>
      <c r="F10" s="19"/>
      <c r="G10" s="19"/>
      <c r="H10" s="20"/>
    </row>
    <row r="11" spans="1:8" x14ac:dyDescent="0.2">
      <c r="A11" s="3" t="s">
        <v>4</v>
      </c>
      <c r="B11" s="2">
        <f>B3*0.062</f>
        <v>3844</v>
      </c>
      <c r="C11" s="2"/>
      <c r="D11" s="18">
        <f>D3*0.062</f>
        <v>3844</v>
      </c>
      <c r="E11" s="19">
        <f>E3*0.062</f>
        <v>3959.32</v>
      </c>
      <c r="F11" s="19">
        <f>F3*0.062</f>
        <v>4078.0996</v>
      </c>
      <c r="G11" s="19">
        <f>G3*0.062</f>
        <v>4200.4425880000008</v>
      </c>
      <c r="H11" s="20">
        <f>H3*0.062</f>
        <v>4326.4558656400004</v>
      </c>
    </row>
    <row r="12" spans="1:8" x14ac:dyDescent="0.2">
      <c r="A12" s="3" t="s">
        <v>5</v>
      </c>
      <c r="B12" s="2">
        <f>B3*0.0145</f>
        <v>899</v>
      </c>
      <c r="C12" s="2"/>
      <c r="D12" s="18">
        <f>D3*0.0145</f>
        <v>899</v>
      </c>
      <c r="E12" s="19">
        <f>E3*0.0145</f>
        <v>925.97</v>
      </c>
      <c r="F12" s="19">
        <f>F3*0.0145</f>
        <v>953.74910000000011</v>
      </c>
      <c r="G12" s="19">
        <f>G3*0.0145</f>
        <v>982.36157300000013</v>
      </c>
      <c r="H12" s="20">
        <f>H3*0.0145</f>
        <v>1011.8324201900001</v>
      </c>
    </row>
    <row r="13" spans="1:8" x14ac:dyDescent="0.2">
      <c r="A13" s="3" t="s">
        <v>6</v>
      </c>
      <c r="B13" s="2">
        <f>B3*0.008</f>
        <v>496</v>
      </c>
      <c r="C13" s="2"/>
      <c r="D13" s="18">
        <f>D3*0.008</f>
        <v>496</v>
      </c>
      <c r="E13" s="19">
        <f>E3*0.008</f>
        <v>510.88</v>
      </c>
      <c r="F13" s="19">
        <f>F3*0.008</f>
        <v>526.20640000000003</v>
      </c>
      <c r="G13" s="19">
        <f>G3*0.008</f>
        <v>541.99259200000006</v>
      </c>
      <c r="H13" s="20">
        <f>H3*0.008</f>
        <v>558.25236976000008</v>
      </c>
    </row>
    <row r="14" spans="1:8" x14ac:dyDescent="0.2">
      <c r="A14" s="3" t="s">
        <v>21</v>
      </c>
      <c r="B14" s="2">
        <f>B3*0.034</f>
        <v>2108</v>
      </c>
      <c r="C14" s="2"/>
      <c r="D14" s="18">
        <f>D3*0.034</f>
        <v>2108</v>
      </c>
      <c r="E14" s="19">
        <f>E3*0.034</f>
        <v>2171.2400000000002</v>
      </c>
      <c r="F14" s="19">
        <f>F3*0.034</f>
        <v>2236.3772000000004</v>
      </c>
      <c r="G14" s="19">
        <f>G3*0.034</f>
        <v>2303.4685160000004</v>
      </c>
      <c r="H14" s="20">
        <f>H3*0.034</f>
        <v>2372.5725714800001</v>
      </c>
    </row>
    <row r="15" spans="1:8" x14ac:dyDescent="0.2">
      <c r="A15" s="3" t="s">
        <v>7</v>
      </c>
      <c r="B15" s="2">
        <f>B3*0.004</f>
        <v>248</v>
      </c>
      <c r="C15" s="2"/>
      <c r="D15" s="18">
        <f>D3*0.004</f>
        <v>248</v>
      </c>
      <c r="E15" s="19">
        <f>E3*0.004</f>
        <v>255.44</v>
      </c>
      <c r="F15" s="19">
        <f>F3*0.004</f>
        <v>263.10320000000002</v>
      </c>
      <c r="G15" s="19">
        <f>G3*0.004</f>
        <v>270.99629600000003</v>
      </c>
      <c r="H15" s="20">
        <f>H3*0.004</f>
        <v>279.12618488000004</v>
      </c>
    </row>
    <row r="16" spans="1:8" x14ac:dyDescent="0.2">
      <c r="A16" s="3" t="s">
        <v>8</v>
      </c>
      <c r="B16" s="2">
        <f>56.22+2916*0.093</f>
        <v>327.40800000000002</v>
      </c>
      <c r="C16" s="2"/>
      <c r="D16" s="18">
        <f>56.22+2916*0.093</f>
        <v>327.40800000000002</v>
      </c>
      <c r="E16" s="19">
        <f>56.22+2916*0.093</f>
        <v>327.40800000000002</v>
      </c>
      <c r="F16" s="19">
        <f>56.22+2916*0.093</f>
        <v>327.40800000000002</v>
      </c>
      <c r="G16" s="19">
        <f>56.22+2916*0.093</f>
        <v>327.40800000000002</v>
      </c>
      <c r="H16" s="20">
        <f>56.22+2916*0.093</f>
        <v>327.40800000000002</v>
      </c>
    </row>
    <row r="17" spans="1:9" x14ac:dyDescent="0.2">
      <c r="A17" s="3" t="s">
        <v>22</v>
      </c>
      <c r="B17" s="2">
        <f>B3*0.0118</f>
        <v>731.6</v>
      </c>
      <c r="C17" s="2"/>
      <c r="D17" s="18">
        <f>D3*0.0118</f>
        <v>731.6</v>
      </c>
      <c r="E17" s="19">
        <f>E3*0.0118</f>
        <v>753.548</v>
      </c>
      <c r="F17" s="19">
        <f>F3*0.0118</f>
        <v>776.15444000000002</v>
      </c>
      <c r="G17" s="19">
        <f>G3*0.0118</f>
        <v>799.43907320000005</v>
      </c>
      <c r="H17" s="20">
        <f>H3*0.0118</f>
        <v>823.42224539599999</v>
      </c>
    </row>
    <row r="18" spans="1:9" x14ac:dyDescent="0.2">
      <c r="A18" s="10" t="s">
        <v>10</v>
      </c>
      <c r="B18" s="2"/>
      <c r="C18" s="2"/>
      <c r="D18" s="18"/>
      <c r="E18" s="19"/>
      <c r="F18" s="19"/>
      <c r="G18" s="19"/>
      <c r="H18" s="20"/>
    </row>
    <row r="19" spans="1:9" x14ac:dyDescent="0.2">
      <c r="A19" s="3" t="s">
        <v>13</v>
      </c>
      <c r="B19" s="2">
        <f>B3*0.1</f>
        <v>6200</v>
      </c>
      <c r="C19" s="2"/>
      <c r="D19" s="18">
        <f>D3*0.1</f>
        <v>6200</v>
      </c>
      <c r="E19" s="19">
        <v>0</v>
      </c>
      <c r="F19" s="19">
        <v>0</v>
      </c>
      <c r="G19" s="19">
        <v>0</v>
      </c>
      <c r="H19" s="20">
        <v>0</v>
      </c>
    </row>
    <row r="20" spans="1:9" x14ac:dyDescent="0.2">
      <c r="A20" s="9" t="s">
        <v>18</v>
      </c>
      <c r="B20" s="2">
        <f>B3*0.02</f>
        <v>1240</v>
      </c>
      <c r="C20" s="2"/>
      <c r="D20" s="18">
        <f>D3*0.02</f>
        <v>1240</v>
      </c>
      <c r="E20" s="19">
        <f>E3*0.02</f>
        <v>1277.2</v>
      </c>
      <c r="F20" s="19">
        <f>F3*0.02</f>
        <v>1315.5160000000001</v>
      </c>
      <c r="G20" s="19">
        <f>G3*0.02</f>
        <v>1354.9814800000001</v>
      </c>
      <c r="H20" s="20">
        <f>H3*0.02</f>
        <v>1395.6309244000001</v>
      </c>
    </row>
    <row r="21" spans="1:9" x14ac:dyDescent="0.2">
      <c r="A21" s="9" t="s">
        <v>11</v>
      </c>
      <c r="B21" s="2">
        <v>2000</v>
      </c>
      <c r="C21" s="2"/>
      <c r="D21" s="18">
        <f>B21</f>
        <v>2000</v>
      </c>
      <c r="E21" s="19">
        <v>0</v>
      </c>
      <c r="F21" s="19">
        <v>0</v>
      </c>
      <c r="G21" s="19">
        <v>0</v>
      </c>
      <c r="H21" s="20">
        <v>0</v>
      </c>
    </row>
    <row r="22" spans="1:9" ht="12" thickBot="1" x14ac:dyDescent="0.25">
      <c r="A22" s="9" t="s">
        <v>17</v>
      </c>
      <c r="B22" s="2">
        <v>2000</v>
      </c>
      <c r="C22" s="2"/>
      <c r="D22" s="18">
        <f>B22</f>
        <v>2000</v>
      </c>
      <c r="E22" s="19">
        <v>0</v>
      </c>
      <c r="F22" s="19">
        <v>0</v>
      </c>
      <c r="G22" s="19">
        <v>0</v>
      </c>
      <c r="H22" s="20">
        <v>0</v>
      </c>
    </row>
    <row r="23" spans="1:9" x14ac:dyDescent="0.2">
      <c r="D23" s="15"/>
      <c r="E23" s="16"/>
      <c r="F23" s="16"/>
      <c r="G23" s="16"/>
      <c r="H23" s="17"/>
      <c r="I23" s="12" t="s">
        <v>30</v>
      </c>
    </row>
    <row r="24" spans="1:9" ht="12" thickBot="1" x14ac:dyDescent="0.25">
      <c r="A24" s="5" t="s">
        <v>29</v>
      </c>
      <c r="B24" s="5"/>
      <c r="C24" s="5"/>
      <c r="D24" s="21">
        <f>SUM(D3:D22)*2</f>
        <v>183248.016</v>
      </c>
      <c r="E24" s="22">
        <f>SUM(E3:E22)*2</f>
        <v>163590.81200000001</v>
      </c>
      <c r="F24" s="22">
        <f>SUM(F3:F22)*2</f>
        <v>168166.89188000001</v>
      </c>
      <c r="G24" s="22">
        <f>SUM(G3:G22)*2</f>
        <v>172880.25415640001</v>
      </c>
      <c r="H24" s="23">
        <f>SUM(H3:H22)*2</f>
        <v>177735.01730109201</v>
      </c>
      <c r="I24" s="24">
        <f>NPV(0.035,D24:H24)</f>
        <v>781745.16732386709</v>
      </c>
    </row>
    <row r="25" spans="1:9" ht="12" thickTop="1" x14ac:dyDescent="0.2"/>
    <row r="44" spans="1:9" x14ac:dyDescent="0.2">
      <c r="A44" s="9" t="s">
        <v>33</v>
      </c>
      <c r="B44" s="1" t="s">
        <v>31</v>
      </c>
      <c r="D44" s="2">
        <f>99*50</f>
        <v>4950</v>
      </c>
      <c r="E44" s="2">
        <v>0</v>
      </c>
      <c r="F44" s="2">
        <v>0</v>
      </c>
      <c r="G44" s="2">
        <v>0</v>
      </c>
      <c r="H44" s="2">
        <v>0</v>
      </c>
    </row>
    <row r="45" spans="1:9" ht="12" thickBot="1" x14ac:dyDescent="0.25">
      <c r="A45" s="9" t="s">
        <v>34</v>
      </c>
      <c r="B45" s="2" t="s">
        <v>32</v>
      </c>
      <c r="C45" s="2"/>
      <c r="D45" s="2">
        <f>14340.23*12</f>
        <v>172082.76</v>
      </c>
      <c r="E45" s="2">
        <f>D45</f>
        <v>172082.76</v>
      </c>
      <c r="F45" s="2">
        <f>E45</f>
        <v>172082.76</v>
      </c>
      <c r="G45" s="2">
        <f>F45</f>
        <v>172082.76</v>
      </c>
      <c r="H45" s="2">
        <f>G45</f>
        <v>172082.76</v>
      </c>
    </row>
    <row r="46" spans="1:9" x14ac:dyDescent="0.2">
      <c r="I46" s="6" t="s">
        <v>30</v>
      </c>
    </row>
    <row r="47" spans="1:9" ht="12" thickBot="1" x14ac:dyDescent="0.25">
      <c r="A47" s="8" t="s">
        <v>29</v>
      </c>
      <c r="B47" s="8"/>
      <c r="C47" s="8"/>
      <c r="D47" s="8">
        <f>SUM(D44:D46)</f>
        <v>177032.76</v>
      </c>
      <c r="E47" s="8">
        <f>SUM(E44:E46)</f>
        <v>172082.76</v>
      </c>
      <c r="F47" s="8">
        <f>SUM(F44:F46)</f>
        <v>172082.76</v>
      </c>
      <c r="G47" s="8">
        <f>SUM(G44:G46)</f>
        <v>172082.76</v>
      </c>
      <c r="H47" s="8">
        <f>SUM(H44:H46)</f>
        <v>172082.76</v>
      </c>
      <c r="I47" s="7">
        <f>NPV(0.035,D47:H47)</f>
        <v>781745.28301121504</v>
      </c>
    </row>
    <row r="48" spans="1:9" ht="12" thickTop="1" x14ac:dyDescent="0.2"/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"/>
    </sheetView>
  </sheetViews>
  <sheetFormatPr defaultRowHeight="12.75" x14ac:dyDescent="0.2"/>
  <cols>
    <col min="1" max="1" width="36.5703125" bestFit="1" customWidth="1"/>
    <col min="2" max="2" width="12.28515625" bestFit="1" customWidth="1"/>
  </cols>
  <sheetData>
    <row r="1" spans="1:2" x14ac:dyDescent="0.2">
      <c r="A1" s="50" t="s">
        <v>12</v>
      </c>
    </row>
    <row r="2" spans="1:2" x14ac:dyDescent="0.2">
      <c r="A2" t="s">
        <v>15</v>
      </c>
      <c r="B2" s="48">
        <v>3100</v>
      </c>
    </row>
    <row r="3" spans="1:2" x14ac:dyDescent="0.2">
      <c r="B3" s="48"/>
    </row>
    <row r="4" spans="1:2" x14ac:dyDescent="0.2">
      <c r="A4" t="s">
        <v>19</v>
      </c>
      <c r="B4" s="48">
        <v>6200</v>
      </c>
    </row>
    <row r="5" spans="1:2" x14ac:dyDescent="0.2">
      <c r="B5" s="48"/>
    </row>
    <row r="6" spans="1:2" x14ac:dyDescent="0.2">
      <c r="A6" t="s">
        <v>14</v>
      </c>
      <c r="B6" s="48">
        <v>12400</v>
      </c>
    </row>
    <row r="7" spans="1:2" x14ac:dyDescent="0.2">
      <c r="B7" s="48"/>
    </row>
    <row r="8" spans="1:2" x14ac:dyDescent="0.2">
      <c r="A8" t="s">
        <v>46</v>
      </c>
      <c r="B8" s="48">
        <v>6200</v>
      </c>
    </row>
    <row r="9" spans="1:2" x14ac:dyDescent="0.2">
      <c r="B9" s="48"/>
    </row>
    <row r="10" spans="1:2" x14ac:dyDescent="0.2">
      <c r="A10" t="s">
        <v>20</v>
      </c>
      <c r="B10" s="48">
        <v>9000</v>
      </c>
    </row>
    <row r="11" spans="1:2" x14ac:dyDescent="0.2">
      <c r="B11" s="48"/>
    </row>
    <row r="12" spans="1:2" x14ac:dyDescent="0.2">
      <c r="A12" t="s">
        <v>23</v>
      </c>
      <c r="B12" s="49">
        <v>3</v>
      </c>
    </row>
    <row r="13" spans="1:2" x14ac:dyDescent="0.2">
      <c r="B13" s="48"/>
    </row>
    <row r="14" spans="1:2" x14ac:dyDescent="0.2">
      <c r="B14" s="48">
        <v>128824.008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Sensitivity</vt:lpstr>
      <vt:lpstr>Variable Data</vt:lpstr>
      <vt:lpstr>Intangible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2004-08-12T19:06:24Z</dcterms:created>
  <dcterms:modified xsi:type="dcterms:W3CDTF">2017-10-15T20:51:31Z</dcterms:modified>
</cp:coreProperties>
</file>