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lParse\AppData\Local\Temp\2\"/>
    </mc:Choice>
  </mc:AlternateContent>
  <bookViews>
    <workbookView xWindow="0" yWindow="0" windowWidth="4800" windowHeight="5115"/>
  </bookViews>
  <sheets>
    <sheet name="NUMERIC1" sheetId="1" r:id="rId1"/>
  </sheets>
  <definedNames>
    <definedName name="Area">NUMERIC1!$B$7</definedName>
    <definedName name="Cp">NUMERIC1!$B$9</definedName>
    <definedName name="FINDQ">NUMERIC1!$B$28</definedName>
    <definedName name="hfg">NUMERIC1!$E$11</definedName>
    <definedName name="hfw">NUMERIC1!$E$10</definedName>
    <definedName name="hs">NUMERIC1!$E$9</definedName>
    <definedName name="N">NUMERIC1!$B$2</definedName>
    <definedName name="Q">NUMERIC1!$E$4</definedName>
    <definedName name="Tpsat">NUMERIC1!$E$7</definedName>
    <definedName name="Ts">NUMERIC1!$E$8</definedName>
    <definedName name="U">NUMERIC1!$B$8</definedName>
    <definedName name="Wp">NUMERIC1!$B$10</definedName>
    <definedName name="Ws">NUMERIC1!$B$11</definedName>
  </definedNames>
  <calcPr calcId="114210"/>
</workbook>
</file>

<file path=xl/calcChain.xml><?xml version="1.0" encoding="utf-8"?>
<calcChain xmlns="http://schemas.openxmlformats.org/spreadsheetml/2006/main">
  <c r="E4" i="1" l="1"/>
  <c r="B10" i="1"/>
  <c r="B7" i="1"/>
  <c r="B6" i="1"/>
  <c r="B3" i="1"/>
  <c r="B4" i="1"/>
  <c r="B11" i="1"/>
  <c r="B5" i="1"/>
  <c r="I4" i="1"/>
  <c r="N4" i="1"/>
  <c r="J4" i="1"/>
  <c r="L4" i="1"/>
  <c r="K4" i="1"/>
  <c r="I5" i="1"/>
  <c r="N5" i="1"/>
  <c r="J5" i="1"/>
  <c r="L5" i="1"/>
  <c r="K5" i="1"/>
  <c r="I6" i="1"/>
  <c r="N6" i="1"/>
  <c r="J6" i="1"/>
  <c r="L6" i="1"/>
  <c r="K6" i="1"/>
  <c r="I7" i="1"/>
  <c r="N7" i="1"/>
  <c r="J7" i="1"/>
  <c r="L7" i="1"/>
  <c r="K7" i="1"/>
  <c r="I8" i="1"/>
  <c r="N8" i="1"/>
  <c r="J8" i="1"/>
  <c r="L8" i="1"/>
  <c r="K8" i="1"/>
  <c r="I9" i="1"/>
  <c r="N9" i="1"/>
  <c r="J9" i="1"/>
  <c r="L9" i="1"/>
  <c r="K9" i="1"/>
  <c r="I10" i="1"/>
  <c r="N10" i="1"/>
  <c r="J10" i="1"/>
  <c r="L10" i="1"/>
  <c r="K10" i="1"/>
  <c r="I11" i="1"/>
  <c r="N11" i="1"/>
  <c r="J11" i="1"/>
  <c r="L11" i="1"/>
  <c r="K11" i="1"/>
  <c r="I12" i="1"/>
  <c r="N12" i="1"/>
  <c r="J12" i="1"/>
  <c r="L12" i="1"/>
  <c r="K12" i="1"/>
  <c r="I13" i="1"/>
  <c r="N13" i="1"/>
  <c r="J13" i="1"/>
  <c r="L13" i="1"/>
  <c r="K13" i="1"/>
  <c r="I14" i="1"/>
  <c r="N14" i="1"/>
  <c r="J14" i="1"/>
  <c r="L14" i="1"/>
  <c r="K14" i="1"/>
  <c r="I15" i="1"/>
  <c r="J15" i="1"/>
  <c r="L15" i="1"/>
  <c r="K15" i="1"/>
  <c r="M15" i="1"/>
  <c r="N15" i="1"/>
  <c r="I16" i="1"/>
  <c r="J16" i="1"/>
  <c r="L16" i="1"/>
  <c r="K16" i="1"/>
  <c r="M16" i="1"/>
  <c r="N16" i="1"/>
  <c r="I17" i="1"/>
  <c r="J17" i="1"/>
  <c r="L17" i="1"/>
  <c r="K17" i="1"/>
  <c r="M17" i="1"/>
  <c r="N17" i="1"/>
  <c r="I18" i="1"/>
  <c r="J18" i="1"/>
  <c r="L18" i="1"/>
  <c r="K18" i="1"/>
  <c r="M18" i="1"/>
  <c r="N18" i="1"/>
  <c r="I19" i="1"/>
  <c r="J19" i="1"/>
  <c r="L19" i="1"/>
  <c r="K19" i="1"/>
  <c r="M19" i="1"/>
  <c r="N19" i="1"/>
  <c r="I20" i="1"/>
  <c r="J20" i="1"/>
  <c r="L20" i="1"/>
  <c r="K20" i="1"/>
  <c r="M20" i="1"/>
  <c r="N20" i="1"/>
  <c r="I21" i="1"/>
  <c r="J21" i="1"/>
  <c r="L21" i="1"/>
  <c r="K21" i="1"/>
  <c r="M21" i="1"/>
  <c r="N21" i="1"/>
  <c r="I22" i="1"/>
  <c r="J22" i="1"/>
  <c r="L22" i="1"/>
  <c r="K22" i="1"/>
  <c r="M22" i="1"/>
  <c r="N22" i="1"/>
  <c r="I23" i="1"/>
  <c r="J23" i="1"/>
  <c r="L23" i="1"/>
  <c r="K23" i="1"/>
  <c r="M23" i="1"/>
  <c r="N23" i="1"/>
  <c r="I24" i="1"/>
  <c r="J24" i="1"/>
  <c r="L24" i="1"/>
  <c r="K24" i="1"/>
  <c r="M24" i="1"/>
  <c r="N24" i="1"/>
  <c r="I25" i="1"/>
  <c r="J25" i="1"/>
  <c r="L25" i="1"/>
  <c r="K25" i="1"/>
  <c r="M25" i="1"/>
  <c r="N25" i="1"/>
  <c r="I26" i="1"/>
  <c r="J26" i="1"/>
  <c r="L26" i="1"/>
  <c r="K26" i="1"/>
  <c r="M26" i="1"/>
  <c r="N26" i="1"/>
  <c r="I27" i="1"/>
  <c r="J27" i="1"/>
  <c r="L27" i="1"/>
  <c r="K27" i="1"/>
  <c r="M27" i="1"/>
  <c r="N27" i="1"/>
  <c r="I28" i="1"/>
  <c r="J28" i="1"/>
  <c r="L28" i="1"/>
  <c r="K28" i="1"/>
  <c r="M28" i="1"/>
  <c r="N28" i="1"/>
  <c r="I29" i="1"/>
  <c r="J29" i="1"/>
  <c r="L29" i="1"/>
  <c r="K29" i="1"/>
  <c r="M29" i="1"/>
  <c r="N29" i="1"/>
  <c r="I30" i="1"/>
  <c r="J30" i="1"/>
  <c r="L30" i="1"/>
  <c r="K30" i="1"/>
  <c r="M30" i="1"/>
  <c r="N30" i="1"/>
  <c r="I31" i="1"/>
  <c r="J31" i="1"/>
  <c r="L31" i="1"/>
  <c r="K31" i="1"/>
  <c r="M31" i="1"/>
  <c r="N31" i="1"/>
  <c r="I32" i="1"/>
  <c r="J32" i="1"/>
  <c r="L32" i="1"/>
  <c r="K32" i="1"/>
  <c r="M32" i="1"/>
  <c r="N32" i="1"/>
  <c r="I33" i="1"/>
  <c r="J33" i="1"/>
  <c r="L33" i="1"/>
  <c r="K33" i="1"/>
  <c r="M33" i="1"/>
  <c r="N33" i="1"/>
  <c r="I34" i="1"/>
  <c r="J34" i="1"/>
  <c r="L34" i="1"/>
  <c r="K34" i="1"/>
  <c r="M34" i="1"/>
  <c r="N34" i="1"/>
  <c r="I35" i="1"/>
  <c r="J35" i="1"/>
  <c r="L35" i="1"/>
  <c r="K35" i="1"/>
  <c r="M35" i="1"/>
  <c r="N35" i="1"/>
  <c r="I36" i="1"/>
  <c r="J36" i="1"/>
  <c r="L36" i="1"/>
  <c r="K36" i="1"/>
  <c r="M36" i="1"/>
  <c r="N36" i="1"/>
  <c r="I37" i="1"/>
  <c r="J37" i="1"/>
  <c r="L37" i="1"/>
  <c r="K37" i="1"/>
  <c r="M37" i="1"/>
  <c r="N37" i="1"/>
  <c r="I38" i="1"/>
  <c r="J38" i="1"/>
  <c r="L38" i="1"/>
  <c r="K38" i="1"/>
  <c r="M38" i="1"/>
  <c r="N38" i="1"/>
  <c r="I39" i="1"/>
  <c r="J39" i="1"/>
  <c r="L39" i="1"/>
  <c r="K39" i="1"/>
  <c r="M39" i="1"/>
  <c r="N39" i="1"/>
  <c r="I40" i="1"/>
  <c r="J40" i="1"/>
  <c r="L40" i="1"/>
  <c r="K40" i="1"/>
  <c r="M40" i="1"/>
  <c r="N40" i="1"/>
  <c r="I41" i="1"/>
  <c r="J41" i="1"/>
  <c r="L41" i="1"/>
  <c r="K41" i="1"/>
  <c r="M41" i="1"/>
  <c r="N41" i="1"/>
  <c r="I42" i="1"/>
  <c r="J42" i="1"/>
  <c r="L42" i="1"/>
  <c r="K42" i="1"/>
  <c r="M42" i="1"/>
  <c r="N42" i="1"/>
  <c r="I43" i="1"/>
  <c r="J43" i="1"/>
  <c r="L43" i="1"/>
  <c r="K43" i="1"/>
  <c r="M43" i="1"/>
  <c r="N43" i="1"/>
  <c r="I44" i="1"/>
  <c r="J44" i="1"/>
  <c r="L44" i="1"/>
  <c r="K44" i="1"/>
  <c r="M44" i="1"/>
  <c r="N44" i="1"/>
  <c r="I45" i="1"/>
  <c r="J45" i="1"/>
  <c r="L45" i="1"/>
  <c r="K45" i="1"/>
  <c r="M45" i="1"/>
  <c r="N45" i="1"/>
  <c r="I46" i="1"/>
  <c r="J46" i="1"/>
  <c r="L46" i="1"/>
  <c r="K46" i="1"/>
  <c r="M46" i="1"/>
  <c r="N46" i="1"/>
  <c r="I47" i="1"/>
  <c r="J47" i="1"/>
  <c r="L47" i="1"/>
  <c r="K47" i="1"/>
  <c r="M47" i="1"/>
  <c r="N47" i="1"/>
  <c r="I48" i="1"/>
  <c r="J48" i="1"/>
  <c r="L48" i="1"/>
  <c r="K48" i="1"/>
  <c r="M48" i="1"/>
  <c r="N48" i="1"/>
  <c r="I49" i="1"/>
  <c r="J49" i="1"/>
  <c r="L49" i="1"/>
  <c r="K49" i="1"/>
  <c r="M49" i="1"/>
  <c r="N49" i="1"/>
  <c r="I50" i="1"/>
  <c r="J50" i="1"/>
  <c r="L50" i="1"/>
  <c r="K50" i="1"/>
  <c r="M50" i="1"/>
  <c r="N50" i="1"/>
  <c r="I51" i="1"/>
  <c r="J51" i="1"/>
  <c r="L51" i="1"/>
  <c r="K51" i="1"/>
  <c r="M51" i="1"/>
  <c r="N51" i="1"/>
  <c r="I52" i="1"/>
  <c r="J52" i="1"/>
  <c r="L52" i="1"/>
  <c r="K52" i="1"/>
  <c r="M52" i="1"/>
  <c r="N52" i="1"/>
  <c r="I53" i="1"/>
  <c r="J53" i="1"/>
  <c r="L53" i="1"/>
  <c r="K53" i="1"/>
  <c r="M53" i="1"/>
  <c r="N53" i="1"/>
  <c r="I54" i="1"/>
  <c r="J54" i="1"/>
  <c r="L54" i="1"/>
  <c r="K54" i="1"/>
  <c r="M54" i="1"/>
  <c r="N54" i="1"/>
  <c r="I55" i="1"/>
  <c r="J55" i="1"/>
  <c r="L55" i="1"/>
  <c r="K55" i="1"/>
  <c r="M55" i="1"/>
  <c r="N55" i="1"/>
  <c r="I56" i="1"/>
  <c r="J56" i="1"/>
  <c r="L56" i="1"/>
  <c r="K56" i="1"/>
  <c r="M56" i="1"/>
  <c r="N56" i="1"/>
  <c r="I57" i="1"/>
  <c r="J57" i="1"/>
  <c r="L57" i="1"/>
  <c r="K57" i="1"/>
  <c r="M57" i="1"/>
  <c r="N57" i="1"/>
  <c r="I58" i="1"/>
  <c r="J58" i="1"/>
  <c r="L58" i="1"/>
  <c r="K58" i="1"/>
  <c r="M58" i="1"/>
  <c r="N58" i="1"/>
  <c r="I59" i="1"/>
  <c r="J59" i="1"/>
  <c r="L59" i="1"/>
  <c r="K59" i="1"/>
  <c r="M59" i="1"/>
  <c r="N59" i="1"/>
  <c r="I60" i="1"/>
  <c r="J60" i="1"/>
  <c r="L60" i="1"/>
  <c r="K60" i="1"/>
  <c r="M60" i="1"/>
  <c r="N60" i="1"/>
  <c r="I61" i="1"/>
  <c r="J61" i="1"/>
  <c r="L61" i="1"/>
  <c r="K61" i="1"/>
  <c r="M61" i="1"/>
  <c r="N61" i="1"/>
  <c r="I62" i="1"/>
  <c r="J62" i="1"/>
  <c r="L62" i="1"/>
  <c r="K62" i="1"/>
  <c r="M62" i="1"/>
  <c r="N62" i="1"/>
  <c r="I63" i="1"/>
  <c r="J63" i="1"/>
  <c r="L63" i="1"/>
  <c r="K63" i="1"/>
  <c r="M63" i="1"/>
  <c r="N63" i="1"/>
  <c r="I64" i="1"/>
  <c r="J64" i="1"/>
  <c r="L64" i="1"/>
  <c r="K64" i="1"/>
  <c r="M64" i="1"/>
  <c r="N64" i="1"/>
  <c r="I65" i="1"/>
  <c r="J65" i="1"/>
  <c r="L65" i="1"/>
  <c r="K65" i="1"/>
  <c r="M65" i="1"/>
  <c r="N65" i="1"/>
  <c r="I66" i="1"/>
  <c r="J66" i="1"/>
  <c r="L66" i="1"/>
  <c r="K66" i="1"/>
  <c r="M66" i="1"/>
  <c r="N66" i="1"/>
  <c r="I67" i="1"/>
  <c r="J67" i="1"/>
  <c r="L67" i="1"/>
  <c r="K67" i="1"/>
  <c r="M67" i="1"/>
  <c r="N67" i="1"/>
  <c r="I68" i="1"/>
  <c r="J68" i="1"/>
  <c r="L68" i="1"/>
  <c r="K68" i="1"/>
  <c r="M68" i="1"/>
  <c r="N68" i="1"/>
  <c r="I69" i="1"/>
  <c r="J69" i="1"/>
  <c r="L69" i="1"/>
  <c r="K69" i="1"/>
  <c r="M69" i="1"/>
  <c r="N69" i="1"/>
  <c r="I70" i="1"/>
  <c r="J70" i="1"/>
  <c r="L70" i="1"/>
  <c r="K70" i="1"/>
  <c r="M70" i="1"/>
  <c r="N70" i="1"/>
  <c r="I71" i="1"/>
  <c r="J71" i="1"/>
  <c r="L71" i="1"/>
  <c r="K71" i="1"/>
  <c r="M71" i="1"/>
  <c r="N71" i="1"/>
  <c r="I72" i="1"/>
  <c r="J72" i="1"/>
  <c r="L72" i="1"/>
  <c r="K72" i="1"/>
  <c r="M72" i="1"/>
  <c r="N72" i="1"/>
  <c r="I73" i="1"/>
  <c r="J73" i="1"/>
  <c r="L73" i="1"/>
  <c r="K73" i="1"/>
  <c r="M73" i="1"/>
  <c r="N73" i="1"/>
  <c r="I74" i="1"/>
  <c r="J74" i="1"/>
  <c r="L74" i="1"/>
  <c r="K74" i="1"/>
  <c r="M74" i="1"/>
  <c r="N74" i="1"/>
  <c r="I75" i="1"/>
  <c r="J75" i="1"/>
  <c r="L75" i="1"/>
  <c r="K75" i="1"/>
  <c r="M75" i="1"/>
  <c r="N75" i="1"/>
  <c r="I76" i="1"/>
  <c r="J76" i="1"/>
  <c r="L76" i="1"/>
  <c r="K76" i="1"/>
  <c r="M76" i="1"/>
  <c r="N76" i="1"/>
  <c r="I77" i="1"/>
  <c r="J77" i="1"/>
  <c r="L77" i="1"/>
  <c r="K77" i="1"/>
  <c r="M77" i="1"/>
  <c r="N77" i="1"/>
  <c r="I78" i="1"/>
  <c r="J78" i="1"/>
  <c r="L78" i="1"/>
  <c r="K78" i="1"/>
  <c r="M78" i="1"/>
  <c r="N78" i="1"/>
  <c r="I79" i="1"/>
  <c r="J79" i="1"/>
  <c r="L79" i="1"/>
  <c r="K79" i="1"/>
  <c r="M79" i="1"/>
  <c r="N79" i="1"/>
  <c r="I80" i="1"/>
  <c r="J80" i="1"/>
  <c r="L80" i="1"/>
  <c r="K80" i="1"/>
  <c r="M80" i="1"/>
  <c r="N80" i="1"/>
  <c r="I81" i="1"/>
  <c r="J81" i="1"/>
  <c r="L81" i="1"/>
  <c r="K81" i="1"/>
  <c r="M81" i="1"/>
  <c r="N81" i="1"/>
  <c r="I82" i="1"/>
  <c r="J82" i="1"/>
  <c r="L82" i="1"/>
  <c r="K82" i="1"/>
  <c r="M82" i="1"/>
  <c r="N82" i="1"/>
  <c r="I83" i="1"/>
  <c r="J83" i="1"/>
  <c r="L83" i="1"/>
  <c r="K83" i="1"/>
  <c r="M83" i="1"/>
  <c r="N83" i="1"/>
  <c r="I84" i="1"/>
  <c r="J84" i="1"/>
  <c r="L84" i="1"/>
  <c r="K84" i="1"/>
  <c r="M84" i="1"/>
  <c r="N84" i="1"/>
  <c r="I85" i="1"/>
  <c r="J85" i="1"/>
  <c r="L85" i="1"/>
  <c r="K85" i="1"/>
  <c r="M85" i="1"/>
  <c r="N85" i="1"/>
  <c r="I86" i="1"/>
  <c r="J86" i="1"/>
  <c r="L86" i="1"/>
  <c r="K86" i="1"/>
  <c r="M86" i="1"/>
  <c r="N86" i="1"/>
  <c r="I87" i="1"/>
  <c r="J87" i="1"/>
  <c r="L87" i="1"/>
  <c r="K87" i="1"/>
  <c r="M87" i="1"/>
  <c r="N87" i="1"/>
  <c r="I88" i="1"/>
  <c r="J88" i="1"/>
  <c r="L88" i="1"/>
  <c r="K88" i="1"/>
  <c r="M88" i="1"/>
  <c r="N88" i="1"/>
  <c r="I89" i="1"/>
  <c r="J89" i="1"/>
  <c r="L89" i="1"/>
  <c r="K89" i="1"/>
  <c r="M89" i="1"/>
  <c r="N89" i="1"/>
  <c r="I90" i="1"/>
  <c r="J90" i="1"/>
  <c r="L90" i="1"/>
  <c r="K90" i="1"/>
  <c r="M90" i="1"/>
  <c r="N90" i="1"/>
  <c r="I91" i="1"/>
  <c r="J91" i="1"/>
  <c r="L91" i="1"/>
  <c r="K91" i="1"/>
  <c r="M91" i="1"/>
  <c r="N91" i="1"/>
  <c r="I92" i="1"/>
  <c r="J92" i="1"/>
  <c r="L92" i="1"/>
  <c r="K92" i="1"/>
  <c r="M92" i="1"/>
  <c r="N92" i="1"/>
  <c r="I93" i="1"/>
  <c r="J93" i="1"/>
  <c r="L93" i="1"/>
  <c r="K93" i="1"/>
  <c r="M93" i="1"/>
  <c r="N93" i="1"/>
  <c r="I94" i="1"/>
  <c r="J94" i="1"/>
  <c r="L94" i="1"/>
  <c r="K94" i="1"/>
  <c r="M94" i="1"/>
  <c r="N94" i="1"/>
  <c r="I95" i="1"/>
  <c r="J95" i="1"/>
  <c r="L95" i="1"/>
  <c r="K95" i="1"/>
  <c r="M95" i="1"/>
  <c r="N95" i="1"/>
  <c r="I96" i="1"/>
  <c r="J96" i="1"/>
  <c r="L96" i="1"/>
  <c r="K96" i="1"/>
  <c r="M96" i="1"/>
  <c r="N96" i="1"/>
  <c r="I97" i="1"/>
  <c r="J97" i="1"/>
  <c r="L97" i="1"/>
  <c r="K97" i="1"/>
  <c r="M97" i="1"/>
  <c r="N97" i="1"/>
  <c r="I98" i="1"/>
  <c r="J98" i="1"/>
  <c r="L98" i="1"/>
  <c r="K98" i="1"/>
  <c r="M98" i="1"/>
  <c r="N98" i="1"/>
  <c r="I99" i="1"/>
  <c r="J99" i="1"/>
  <c r="L99" i="1"/>
  <c r="K99" i="1"/>
  <c r="M99" i="1"/>
  <c r="N99" i="1"/>
  <c r="I100" i="1"/>
  <c r="J100" i="1"/>
  <c r="L100" i="1"/>
  <c r="K100" i="1"/>
  <c r="M100" i="1"/>
  <c r="N100" i="1"/>
  <c r="I101" i="1"/>
  <c r="J101" i="1"/>
  <c r="L101" i="1"/>
  <c r="K101" i="1"/>
  <c r="M101" i="1"/>
  <c r="N101" i="1"/>
  <c r="I102" i="1"/>
  <c r="J102" i="1"/>
  <c r="L102" i="1"/>
  <c r="K102" i="1"/>
  <c r="M102" i="1"/>
  <c r="N102" i="1"/>
  <c r="I103" i="1"/>
  <c r="J103" i="1"/>
  <c r="L103" i="1"/>
  <c r="K103" i="1"/>
  <c r="M103" i="1"/>
  <c r="N103" i="1"/>
  <c r="N3" i="1"/>
  <c r="E6" i="1"/>
  <c r="M4" i="1"/>
  <c r="M5" i="1"/>
  <c r="M6" i="1"/>
  <c r="M7" i="1"/>
  <c r="M8" i="1"/>
  <c r="M9" i="1"/>
  <c r="M10" i="1"/>
  <c r="M11" i="1"/>
  <c r="M12" i="1"/>
  <c r="M13" i="1"/>
  <c r="M14" i="1"/>
  <c r="M3" i="1"/>
  <c r="E2" i="1"/>
  <c r="E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</calcChain>
</file>

<file path=xl/sharedStrings.xml><?xml version="1.0" encoding="utf-8"?>
<sst xmlns="http://schemas.openxmlformats.org/spreadsheetml/2006/main" count="26" uniqueCount="26">
  <si>
    <t>Steam Generator Numerical Integration</t>
  </si>
  <si>
    <t>N</t>
  </si>
  <si>
    <t>Ws numerical</t>
  </si>
  <si>
    <t>distance</t>
  </si>
  <si>
    <t>Tp</t>
  </si>
  <si>
    <t>Tsec</t>
  </si>
  <si>
    <t>Total Q</t>
  </si>
  <si>
    <t>Qboiling</t>
  </si>
  <si>
    <t>UA/CpN</t>
  </si>
  <si>
    <t>UA/CpNWp</t>
  </si>
  <si>
    <t>Target Q</t>
  </si>
  <si>
    <t>UA/CpNWs</t>
  </si>
  <si>
    <t>Qerror</t>
  </si>
  <si>
    <t>UA/N</t>
  </si>
  <si>
    <t>PHT X</t>
  </si>
  <si>
    <t>Area</t>
  </si>
  <si>
    <t>Tp sat</t>
  </si>
  <si>
    <t>U</t>
  </si>
  <si>
    <t>Ts</t>
  </si>
  <si>
    <t>Cp</t>
  </si>
  <si>
    <t>hs</t>
  </si>
  <si>
    <t>Wp</t>
  </si>
  <si>
    <t>hfw</t>
  </si>
  <si>
    <t>Ws</t>
  </si>
  <si>
    <t>hfg</t>
  </si>
  <si>
    <t>Use Ctrl-q to goal seek (alters Ti to set Qerror=0)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</si>
</sst>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&quot;$&quot;#,##0\ ;\(&quot;$&quot;#,##0\)"/>
  </numFmts>
  <fonts count="6" x14ac:knownFonts="1">
    <font>
      <sz val="10"/>
      <color indexed="8"/>
      <name val="Arial"/>
      <family val="2"/>
    </font>
    <font>
      <b/>
      <sz val="18"/>
      <color indexed="24"/>
      <name val="Arial"/>
    </font>
    <font>
      <b/>
      <sz val="12"/>
      <color indexed="24"/>
      <name val="Arial"/>
    </font>
    <font>
      <sz val="14"/>
      <color indexed="24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36185064028559"/>
          <c:y val="7.7399380804953566E-2"/>
          <c:w val="0.82446915577880309"/>
          <c:h val="0.71517027863777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NUMERIC1!$J$2</c:f>
              <c:strCache>
                <c:ptCount val="1"/>
                <c:pt idx="0">
                  <c:v>Tp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NUMERIC1!$H$3:$H$103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NUMERIC1!$J$3:$J$103</c:f>
              <c:numCache>
                <c:formatCode>General</c:formatCode>
                <c:ptCount val="101"/>
                <c:pt idx="0">
                  <c:v>266.47824668590033</c:v>
                </c:pt>
                <c:pt idx="1">
                  <c:v>267.94817809669757</c:v>
                </c:pt>
                <c:pt idx="2">
                  <c:v>269.24519546173855</c:v>
                </c:pt>
                <c:pt idx="3">
                  <c:v>270.38963936766572</c:v>
                </c:pt>
                <c:pt idx="4">
                  <c:v>271.39945765469571</c:v>
                </c:pt>
                <c:pt idx="5">
                  <c:v>272.29048688517082</c:v>
                </c:pt>
                <c:pt idx="6">
                  <c:v>273.07670070181314</c:v>
                </c:pt>
                <c:pt idx="7">
                  <c:v>273.77042897058124</c:v>
                </c:pt>
                <c:pt idx="8">
                  <c:v>274.38255114485605</c:v>
                </c:pt>
                <c:pt idx="9">
                  <c:v>274.92266688340635</c:v>
                </c:pt>
                <c:pt idx="10">
                  <c:v>275.3992465978651</c:v>
                </c:pt>
                <c:pt idx="11">
                  <c:v>275.81976429068999</c:v>
                </c:pt>
                <c:pt idx="12">
                  <c:v>276.1908147668513</c:v>
                </c:pt>
                <c:pt idx="13">
                  <c:v>276.51821705742958</c:v>
                </c:pt>
                <c:pt idx="14">
                  <c:v>276.807105677072</c:v>
                </c:pt>
                <c:pt idx="15">
                  <c:v>277.08320957354238</c:v>
                </c:pt>
                <c:pt idx="16">
                  <c:v>277.36384925167033</c:v>
                </c:pt>
                <c:pt idx="17">
                  <c:v>277.64909922440364</c:v>
                </c:pt>
                <c:pt idx="18">
                  <c:v>277.93903522877457</c:v>
                </c:pt>
                <c:pt idx="19">
                  <c:v>278.23373424600879</c:v>
                </c:pt>
                <c:pt idx="20">
                  <c:v>278.53327452196464</c:v>
                </c:pt>
                <c:pt idx="21">
                  <c:v>278.83773558790836</c:v>
                </c:pt>
                <c:pt idx="22">
                  <c:v>279.14719828163055</c:v>
                </c:pt>
                <c:pt idx="23">
                  <c:v>279.46174476890951</c:v>
                </c:pt>
                <c:pt idx="24">
                  <c:v>279.78145856532711</c:v>
                </c:pt>
                <c:pt idx="25">
                  <c:v>280.10642455844305</c:v>
                </c:pt>
                <c:pt idx="26">
                  <c:v>280.43672903033365</c:v>
                </c:pt>
                <c:pt idx="27">
                  <c:v>280.77245968050039</c:v>
                </c:pt>
                <c:pt idx="28">
                  <c:v>281.11370564915546</c:v>
                </c:pt>
                <c:pt idx="29">
                  <c:v>281.46055754088917</c:v>
                </c:pt>
                <c:pt idx="30">
                  <c:v>281.81310744872667</c:v>
                </c:pt>
                <c:pt idx="31">
                  <c:v>282.17144897857952</c:v>
                </c:pt>
                <c:pt idx="32">
                  <c:v>282.53567727409927</c:v>
                </c:pt>
                <c:pt idx="33">
                  <c:v>282.90588904193902</c:v>
                </c:pt>
                <c:pt idx="34">
                  <c:v>283.28218257743015</c:v>
                </c:pt>
                <c:pt idx="35">
                  <c:v>283.66465779068079</c:v>
                </c:pt>
                <c:pt idx="36">
                  <c:v>284.05341623310312</c:v>
                </c:pt>
                <c:pt idx="37">
                  <c:v>284.44856112437634</c:v>
                </c:pt>
                <c:pt idx="38">
                  <c:v>284.85019737985272</c:v>
                </c:pt>
                <c:pt idx="39">
                  <c:v>285.2584316384137</c:v>
                </c:pt>
                <c:pt idx="40">
                  <c:v>285.67337229078379</c:v>
                </c:pt>
                <c:pt idx="41">
                  <c:v>286.09512950830941</c:v>
                </c:pt>
                <c:pt idx="42">
                  <c:v>286.52381527221064</c:v>
                </c:pt>
                <c:pt idx="43">
                  <c:v>286.95954340331349</c:v>
                </c:pt>
                <c:pt idx="44">
                  <c:v>287.40242959227061</c:v>
                </c:pt>
                <c:pt idx="45">
                  <c:v>287.85259143027838</c:v>
                </c:pt>
                <c:pt idx="46">
                  <c:v>288.3101484402988</c:v>
                </c:pt>
                <c:pt idx="47">
                  <c:v>288.77522210879397</c:v>
                </c:pt>
                <c:pt idx="48">
                  <c:v>289.24793591798226</c:v>
                </c:pt>
                <c:pt idx="49">
                  <c:v>289.72841537862422</c:v>
                </c:pt>
                <c:pt idx="50">
                  <c:v>290.21678806334688</c:v>
                </c:pt>
                <c:pt idx="51">
                  <c:v>290.71318364051587</c:v>
                </c:pt>
                <c:pt idx="52">
                  <c:v>291.21773390866383</c:v>
                </c:pt>
                <c:pt idx="53">
                  <c:v>291.73057283148421</c:v>
                </c:pt>
                <c:pt idx="54">
                  <c:v>292.25183657340034</c:v>
                </c:pt>
                <c:pt idx="55">
                  <c:v>292.78166353571845</c:v>
                </c:pt>
                <c:pt idx="56">
                  <c:v>293.32019439337472</c:v>
                </c:pt>
                <c:pt idx="57">
                  <c:v>293.86757213228623</c:v>
                </c:pt>
                <c:pt idx="58">
                  <c:v>294.42394208731503</c:v>
                </c:pt>
                <c:pt idx="59">
                  <c:v>294.98945198085636</c:v>
                </c:pt>
                <c:pt idx="60">
                  <c:v>295.56425196206061</c:v>
                </c:pt>
                <c:pt idx="61">
                  <c:v>296.14849464669936</c:v>
                </c:pt>
                <c:pt idx="62">
                  <c:v>296.74233515768685</c:v>
                </c:pt>
                <c:pt idx="63">
                  <c:v>297.34593116626661</c:v>
                </c:pt>
                <c:pt idx="64">
                  <c:v>297.95944293387504</c:v>
                </c:pt>
                <c:pt idx="65">
                  <c:v>298.58303335469247</c:v>
                </c:pt>
                <c:pt idx="66">
                  <c:v>299.21686799889363</c:v>
                </c:pt>
                <c:pt idx="67">
                  <c:v>299.86111515660809</c:v>
                </c:pt>
                <c:pt idx="68">
                  <c:v>300.51594588260326</c:v>
                </c:pt>
                <c:pt idx="69">
                  <c:v>301.18153404170141</c:v>
                </c:pt>
                <c:pt idx="70">
                  <c:v>301.85805635494262</c:v>
                </c:pt>
                <c:pt idx="71">
                  <c:v>302.54569244650617</c:v>
                </c:pt>
                <c:pt idx="72">
                  <c:v>303.24462489140279</c:v>
                </c:pt>
                <c:pt idx="73">
                  <c:v>303.95503926395031</c:v>
                </c:pt>
                <c:pt idx="74">
                  <c:v>304.67712418704582</c:v>
                </c:pt>
                <c:pt idx="75">
                  <c:v>305.41107138224692</c:v>
                </c:pt>
                <c:pt idx="76">
                  <c:v>306.15707572067612</c:v>
                </c:pt>
                <c:pt idx="77">
                  <c:v>306.91533527476122</c:v>
                </c:pt>
                <c:pt idx="78">
                  <c:v>307.68605137082574</c:v>
                </c:pt>
                <c:pt idx="79">
                  <c:v>308.46942864254328</c:v>
                </c:pt>
                <c:pt idx="80">
                  <c:v>309.26567508527</c:v>
                </c:pt>
                <c:pt idx="81">
                  <c:v>310.07500211126973</c:v>
                </c:pt>
                <c:pt idx="82">
                  <c:v>310.89762460584632</c:v>
                </c:pt>
                <c:pt idx="83">
                  <c:v>311</c:v>
                </c:pt>
                <c:pt idx="84">
                  <c:v>311</c:v>
                </c:pt>
                <c:pt idx="85">
                  <c:v>311</c:v>
                </c:pt>
                <c:pt idx="86">
                  <c:v>311</c:v>
                </c:pt>
                <c:pt idx="87">
                  <c:v>311</c:v>
                </c:pt>
                <c:pt idx="88">
                  <c:v>311</c:v>
                </c:pt>
                <c:pt idx="89">
                  <c:v>311</c:v>
                </c:pt>
                <c:pt idx="90">
                  <c:v>311</c:v>
                </c:pt>
                <c:pt idx="91">
                  <c:v>311</c:v>
                </c:pt>
                <c:pt idx="92">
                  <c:v>311</c:v>
                </c:pt>
                <c:pt idx="93">
                  <c:v>311</c:v>
                </c:pt>
                <c:pt idx="94">
                  <c:v>311</c:v>
                </c:pt>
                <c:pt idx="95">
                  <c:v>311</c:v>
                </c:pt>
                <c:pt idx="96">
                  <c:v>311</c:v>
                </c:pt>
                <c:pt idx="97">
                  <c:v>311</c:v>
                </c:pt>
                <c:pt idx="98">
                  <c:v>311</c:v>
                </c:pt>
                <c:pt idx="99">
                  <c:v>311</c:v>
                </c:pt>
                <c:pt idx="100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9-49BF-A353-700C33C4D971}"/>
            </c:ext>
          </c:extLst>
        </c:ser>
        <c:ser>
          <c:idx val="1"/>
          <c:order val="1"/>
          <c:tx>
            <c:strRef>
              <c:f>NUMERIC1!$K$2</c:f>
              <c:strCache>
                <c:ptCount val="1"/>
                <c:pt idx="0">
                  <c:v>Tsec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NUMERIC1!$H$3:$H$103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NUMERIC1!$K$3:$K$103</c:f>
              <c:numCache>
                <c:formatCode>General</c:formatCode>
                <c:ptCount val="101"/>
                <c:pt idx="0">
                  <c:v>177</c:v>
                </c:pt>
                <c:pt idx="1">
                  <c:v>188.99562364921576</c:v>
                </c:pt>
                <c:pt idx="2">
                  <c:v>199.58015301109302</c:v>
                </c:pt>
                <c:pt idx="3">
                  <c:v>208.9195808798363</c:v>
                </c:pt>
                <c:pt idx="4">
                  <c:v>217.16037363814451</c:v>
                </c:pt>
                <c:pt idx="5">
                  <c:v>224.43176822888438</c:v>
                </c:pt>
                <c:pt idx="6">
                  <c:v>230.8477989245884</c:v>
                </c:pt>
                <c:pt idx="7">
                  <c:v>236.50908567976472</c:v>
                </c:pt>
                <c:pt idx="8">
                  <c:v>241.50441211200803</c:v>
                </c:pt>
                <c:pt idx="9">
                  <c:v>245.91211785873656</c:v>
                </c:pt>
                <c:pt idx="10">
                  <c:v>249.80132714530944</c:v>
                </c:pt>
                <c:pt idx="11">
                  <c:v>253.23303283165012</c:v>
                </c:pt>
                <c:pt idx="12">
                  <c:v>256.26105293803022</c:v>
                </c:pt>
                <c:pt idx="13">
                  <c:v>258.9328746508121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260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260</c:v>
                </c:pt>
                <c:pt idx="54">
                  <c:v>260</c:v>
                </c:pt>
                <c:pt idx="55">
                  <c:v>260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260</c:v>
                </c:pt>
                <c:pt idx="64">
                  <c:v>260</c:v>
                </c:pt>
                <c:pt idx="65">
                  <c:v>260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</c:v>
                </c:pt>
                <c:pt idx="70">
                  <c:v>260</c:v>
                </c:pt>
                <c:pt idx="71">
                  <c:v>260</c:v>
                </c:pt>
                <c:pt idx="72">
                  <c:v>260</c:v>
                </c:pt>
                <c:pt idx="73">
                  <c:v>260</c:v>
                </c:pt>
                <c:pt idx="74">
                  <c:v>260</c:v>
                </c:pt>
                <c:pt idx="75">
                  <c:v>260</c:v>
                </c:pt>
                <c:pt idx="76">
                  <c:v>260</c:v>
                </c:pt>
                <c:pt idx="77">
                  <c:v>260</c:v>
                </c:pt>
                <c:pt idx="78">
                  <c:v>260</c:v>
                </c:pt>
                <c:pt idx="79">
                  <c:v>260</c:v>
                </c:pt>
                <c:pt idx="80">
                  <c:v>260</c:v>
                </c:pt>
                <c:pt idx="81">
                  <c:v>260</c:v>
                </c:pt>
                <c:pt idx="82">
                  <c:v>260</c:v>
                </c:pt>
                <c:pt idx="83">
                  <c:v>260</c:v>
                </c:pt>
                <c:pt idx="84">
                  <c:v>260</c:v>
                </c:pt>
                <c:pt idx="85">
                  <c:v>260</c:v>
                </c:pt>
                <c:pt idx="86">
                  <c:v>260</c:v>
                </c:pt>
                <c:pt idx="87">
                  <c:v>260</c:v>
                </c:pt>
                <c:pt idx="88">
                  <c:v>260</c:v>
                </c:pt>
                <c:pt idx="89">
                  <c:v>260</c:v>
                </c:pt>
                <c:pt idx="90">
                  <c:v>260</c:v>
                </c:pt>
                <c:pt idx="91">
                  <c:v>260</c:v>
                </c:pt>
                <c:pt idx="92">
                  <c:v>260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260</c:v>
                </c:pt>
                <c:pt idx="100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9-49BF-A353-700C33C4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1744"/>
        <c:axId val="1"/>
      </c:scatterChart>
      <c:valAx>
        <c:axId val="125331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3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3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317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egendEntry>
        <c:idx val="0"/>
        <c:txPr>
          <a:bodyPr/>
          <a:lstStyle/>
          <a:p>
            <a:pPr>
              <a:defRPr sz="7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8031964282699626"/>
          <c:y val="0.91640866873065019"/>
          <c:w val="0.29521314932724885"/>
          <c:h val="6.81114551083591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3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114300</xdr:rowOff>
    </xdr:from>
    <xdr:to>
      <xdr:col>6</xdr:col>
      <xdr:colOff>142875</xdr:colOff>
      <xdr:row>30</xdr:row>
      <xdr:rowOff>114300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C1B6373-39B9-40BD-88CA-02D305E87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3"/>
  <sheetViews>
    <sheetView tabSelected="1" zoomScale="150" workbookViewId="0">
      <selection activeCell="E5" sqref="E5"/>
    </sheetView>
  </sheetViews>
  <sheetFormatPr defaultColWidth="10.28515625" defaultRowHeight="12.75" x14ac:dyDescent="0.2"/>
  <cols>
    <col min="1" max="1" width="13.7109375" customWidth="1"/>
    <col min="2" max="2" width="10.28515625" customWidth="1"/>
    <col min="3" max="3" width="5.140625" customWidth="1"/>
    <col min="4" max="5" width="10.28515625" customWidth="1"/>
    <col min="6" max="7" width="2.85546875" customWidth="1"/>
    <col min="8" max="8" width="8" customWidth="1"/>
    <col min="9" max="9" width="1.28515625" customWidth="1"/>
    <col min="10" max="11" width="10.28515625" customWidth="1"/>
    <col min="12" max="12" width="1" customWidth="1"/>
    <col min="13" max="13" width="10.28515625" customWidth="1"/>
    <col min="14" max="14" width="8.7109375" customWidth="1"/>
  </cols>
  <sheetData>
    <row r="1" spans="1:14" ht="18" x14ac:dyDescent="0.25">
      <c r="A1" s="3" t="s">
        <v>0</v>
      </c>
      <c r="B1" s="1"/>
    </row>
    <row r="2" spans="1:14" x14ac:dyDescent="0.2">
      <c r="A2" t="s">
        <v>1</v>
      </c>
      <c r="B2">
        <v>100</v>
      </c>
      <c r="D2" t="s">
        <v>2</v>
      </c>
      <c r="E2">
        <f>+M3/(hs-hfw)</f>
        <v>1010.946532977475</v>
      </c>
      <c r="H2" t="s">
        <v>3</v>
      </c>
      <c r="J2" t="s">
        <v>4</v>
      </c>
      <c r="K2" t="s">
        <v>5</v>
      </c>
      <c r="M2" t="s">
        <v>6</v>
      </c>
      <c r="N2" t="s">
        <v>7</v>
      </c>
    </row>
    <row r="3" spans="1:14" x14ac:dyDescent="0.2">
      <c r="A3" t="s">
        <v>8</v>
      </c>
      <c r="B3">
        <f>+B6/Cp</f>
        <v>135.52941176470588</v>
      </c>
      <c r="H3">
        <v>0</v>
      </c>
      <c r="J3">
        <v>266.47824668590033</v>
      </c>
      <c r="K3">
        <v>177</v>
      </c>
      <c r="M3">
        <f>SUM(M4:M103)</f>
        <v>2063999.9999999951</v>
      </c>
      <c r="N3">
        <f>SUM(N4:N103)</f>
        <v>528768</v>
      </c>
    </row>
    <row r="4" spans="1:14" x14ac:dyDescent="0.2">
      <c r="A4" t="s">
        <v>9</v>
      </c>
      <c r="B4">
        <f>+B3/Wp</f>
        <v>1.6427807486631016E-2</v>
      </c>
      <c r="D4" t="s">
        <v>10</v>
      </c>
      <c r="E4">
        <f>2064000/1</f>
        <v>2064000</v>
      </c>
      <c r="H4">
        <f t="shared" ref="H4:H35" si="0">H3+1/$B$2</f>
        <v>0.01</v>
      </c>
      <c r="I4">
        <f t="shared" ref="I4:I35" si="1">J3+$B$4*(J3-K3)</f>
        <v>267.94817809669757</v>
      </c>
      <c r="J4">
        <f>IF(I4&gt;$E$7,$E$7,I4)</f>
        <v>267.94817809669757</v>
      </c>
      <c r="K4">
        <f>IF(L4&gt;$E$8,$E$8,L4)</f>
        <v>188.99562364921576</v>
      </c>
      <c r="L4">
        <f t="shared" ref="L4:L35" si="2">K3+$B$5*(J3-K3)</f>
        <v>188.99562364921576</v>
      </c>
      <c r="M4">
        <f t="shared" ref="M4:M35" si="3">$B$6*(J4-K4)</f>
        <v>45476.671361749526</v>
      </c>
      <c r="N4">
        <f>IF(I4&gt;$E$7,M4,0)</f>
        <v>0</v>
      </c>
    </row>
    <row r="5" spans="1:14" x14ac:dyDescent="0.2">
      <c r="A5" t="s">
        <v>11</v>
      </c>
      <c r="B5">
        <f>+B3/Ws</f>
        <v>0.13406189876880986</v>
      </c>
      <c r="D5" t="s">
        <v>12</v>
      </c>
      <c r="E5">
        <f>M3-Q</f>
        <v>-4.8894435167312622E-9</v>
      </c>
      <c r="H5">
        <f t="shared" si="0"/>
        <v>0.02</v>
      </c>
      <c r="I5">
        <f t="shared" si="1"/>
        <v>269.24519546173855</v>
      </c>
      <c r="J5">
        <f t="shared" ref="J5:J20" si="4">IF(I5&gt;$E$7,$E$7,I5)</f>
        <v>269.24519546173855</v>
      </c>
      <c r="K5">
        <f t="shared" ref="K5:K20" si="5">IF(L5&gt;$E$8,$E$8,L5)</f>
        <v>199.58015301109302</v>
      </c>
      <c r="L5">
        <f t="shared" si="2"/>
        <v>199.58015301109302</v>
      </c>
      <c r="M5">
        <f t="shared" si="3"/>
        <v>40127.064451571823</v>
      </c>
      <c r="N5">
        <f t="shared" ref="N5:N20" si="6">IF(I5&gt;$E$7,M5,0)</f>
        <v>0</v>
      </c>
    </row>
    <row r="6" spans="1:14" x14ac:dyDescent="0.2">
      <c r="A6" t="s">
        <v>13</v>
      </c>
      <c r="B6">
        <f>+U*Area/N</f>
        <v>576</v>
      </c>
      <c r="D6" t="s">
        <v>14</v>
      </c>
      <c r="E6">
        <f>+N3/Wp/hfg</f>
        <v>4.5456092843326884E-2</v>
      </c>
      <c r="H6">
        <f t="shared" si="0"/>
        <v>0.03</v>
      </c>
      <c r="I6">
        <f t="shared" si="1"/>
        <v>270.38963936766572</v>
      </c>
      <c r="J6">
        <f t="shared" si="4"/>
        <v>270.38963936766572</v>
      </c>
      <c r="K6">
        <f t="shared" si="5"/>
        <v>208.9195808798363</v>
      </c>
      <c r="L6">
        <f t="shared" si="2"/>
        <v>208.9195808798363</v>
      </c>
      <c r="M6">
        <f t="shared" si="3"/>
        <v>35406.753688989746</v>
      </c>
      <c r="N6">
        <f t="shared" si="6"/>
        <v>0</v>
      </c>
    </row>
    <row r="7" spans="1:14" x14ac:dyDescent="0.2">
      <c r="A7" t="s">
        <v>15</v>
      </c>
      <c r="B7">
        <f>3200*4*C7</f>
        <v>12800</v>
      </c>
      <c r="C7">
        <v>1</v>
      </c>
      <c r="D7" t="s">
        <v>16</v>
      </c>
      <c r="E7">
        <v>311</v>
      </c>
      <c r="H7">
        <f t="shared" si="0"/>
        <v>0.04</v>
      </c>
      <c r="I7">
        <f t="shared" si="1"/>
        <v>271.39945765469571</v>
      </c>
      <c r="J7">
        <f t="shared" si="4"/>
        <v>271.39945765469571</v>
      </c>
      <c r="K7">
        <f t="shared" si="5"/>
        <v>217.16037363814451</v>
      </c>
      <c r="L7">
        <f t="shared" si="2"/>
        <v>217.16037363814451</v>
      </c>
      <c r="M7">
        <f t="shared" si="3"/>
        <v>31241.712393533493</v>
      </c>
      <c r="N7">
        <f t="shared" si="6"/>
        <v>0</v>
      </c>
    </row>
    <row r="8" spans="1:14" x14ac:dyDescent="0.2">
      <c r="A8" t="s">
        <v>17</v>
      </c>
      <c r="B8">
        <v>4.5</v>
      </c>
      <c r="D8" t="s">
        <v>18</v>
      </c>
      <c r="E8">
        <v>260</v>
      </c>
      <c r="H8">
        <f t="shared" si="0"/>
        <v>0.05</v>
      </c>
      <c r="I8">
        <f t="shared" si="1"/>
        <v>272.29048688517082</v>
      </c>
      <c r="J8">
        <f t="shared" si="4"/>
        <v>272.29048688517082</v>
      </c>
      <c r="K8">
        <f t="shared" si="5"/>
        <v>224.43176822888438</v>
      </c>
      <c r="L8">
        <f t="shared" si="2"/>
        <v>224.43176822888438</v>
      </c>
      <c r="M8">
        <f t="shared" si="3"/>
        <v>27566.62194602099</v>
      </c>
      <c r="N8">
        <f t="shared" si="6"/>
        <v>0</v>
      </c>
    </row>
    <row r="9" spans="1:14" x14ac:dyDescent="0.2">
      <c r="A9" t="s">
        <v>19</v>
      </c>
      <c r="B9">
        <v>4.25</v>
      </c>
      <c r="D9" t="s">
        <v>20</v>
      </c>
      <c r="E9">
        <v>2793.3</v>
      </c>
      <c r="H9">
        <f t="shared" si="0"/>
        <v>6.0000000000000005E-2</v>
      </c>
      <c r="I9">
        <f t="shared" si="1"/>
        <v>273.07670070181314</v>
      </c>
      <c r="J9">
        <f t="shared" si="4"/>
        <v>273.07670070181314</v>
      </c>
      <c r="K9">
        <f t="shared" si="5"/>
        <v>230.8477989245884</v>
      </c>
      <c r="L9">
        <f t="shared" si="2"/>
        <v>230.8477989245884</v>
      </c>
      <c r="M9">
        <f t="shared" si="3"/>
        <v>24323.847423681447</v>
      </c>
      <c r="N9">
        <f t="shared" si="6"/>
        <v>0</v>
      </c>
    </row>
    <row r="10" spans="1:14" x14ac:dyDescent="0.2">
      <c r="A10" t="s">
        <v>21</v>
      </c>
      <c r="B10">
        <f>8250*C10</f>
        <v>8250</v>
      </c>
      <c r="C10">
        <v>1</v>
      </c>
      <c r="D10" t="s">
        <v>22</v>
      </c>
      <c r="E10">
        <v>751.649</v>
      </c>
      <c r="H10">
        <f t="shared" si="0"/>
        <v>7.0000000000000007E-2</v>
      </c>
      <c r="I10">
        <f t="shared" si="1"/>
        <v>273.77042897058124</v>
      </c>
      <c r="J10">
        <f t="shared" si="4"/>
        <v>273.77042897058124</v>
      </c>
      <c r="K10">
        <f t="shared" si="5"/>
        <v>236.50908567976472</v>
      </c>
      <c r="L10">
        <f t="shared" si="2"/>
        <v>236.50908567976472</v>
      </c>
      <c r="M10">
        <f t="shared" si="3"/>
        <v>21462.533735510311</v>
      </c>
      <c r="N10">
        <f t="shared" si="6"/>
        <v>0</v>
      </c>
    </row>
    <row r="11" spans="1:14" x14ac:dyDescent="0.2">
      <c r="A11" t="s">
        <v>23</v>
      </c>
      <c r="B11">
        <f>+Q/(hs-hfw)</f>
        <v>1010.9465329774774</v>
      </c>
      <c r="D11" t="s">
        <v>24</v>
      </c>
      <c r="E11">
        <v>1410</v>
      </c>
      <c r="H11">
        <f t="shared" si="0"/>
        <v>0.08</v>
      </c>
      <c r="I11">
        <f t="shared" si="1"/>
        <v>274.38255114485605</v>
      </c>
      <c r="J11">
        <f t="shared" si="4"/>
        <v>274.38255114485605</v>
      </c>
      <c r="K11">
        <f t="shared" si="5"/>
        <v>241.50441211200803</v>
      </c>
      <c r="L11">
        <f t="shared" si="2"/>
        <v>241.50441211200803</v>
      </c>
      <c r="M11">
        <f t="shared" si="3"/>
        <v>18937.808082920463</v>
      </c>
      <c r="N11">
        <f t="shared" si="6"/>
        <v>0</v>
      </c>
    </row>
    <row r="12" spans="1:14" x14ac:dyDescent="0.2">
      <c r="H12">
        <f t="shared" si="0"/>
        <v>0.09</v>
      </c>
      <c r="I12">
        <f t="shared" si="1"/>
        <v>274.92266688340635</v>
      </c>
      <c r="J12">
        <f t="shared" si="4"/>
        <v>274.92266688340635</v>
      </c>
      <c r="K12">
        <f t="shared" si="5"/>
        <v>245.91211785873656</v>
      </c>
      <c r="L12">
        <f t="shared" si="2"/>
        <v>245.91211785873656</v>
      </c>
      <c r="M12">
        <f t="shared" si="3"/>
        <v>16710.076238209796</v>
      </c>
      <c r="N12">
        <f t="shared" si="6"/>
        <v>0</v>
      </c>
    </row>
    <row r="13" spans="1:14" x14ac:dyDescent="0.2">
      <c r="H13">
        <f t="shared" si="0"/>
        <v>9.9999999999999992E-2</v>
      </c>
      <c r="I13">
        <f t="shared" si="1"/>
        <v>275.3992465978651</v>
      </c>
      <c r="J13">
        <f t="shared" si="4"/>
        <v>275.3992465978651</v>
      </c>
      <c r="K13">
        <f t="shared" si="5"/>
        <v>249.80132714530944</v>
      </c>
      <c r="L13">
        <f t="shared" si="2"/>
        <v>249.80132714530944</v>
      </c>
      <c r="M13">
        <f t="shared" si="3"/>
        <v>14744.401604672059</v>
      </c>
      <c r="N13">
        <f t="shared" si="6"/>
        <v>0</v>
      </c>
    </row>
    <row r="14" spans="1:14" x14ac:dyDescent="0.2">
      <c r="H14">
        <f t="shared" si="0"/>
        <v>0.10999999999999999</v>
      </c>
      <c r="I14">
        <f t="shared" si="1"/>
        <v>275.81976429068999</v>
      </c>
      <c r="J14">
        <f t="shared" si="4"/>
        <v>275.81976429068999</v>
      </c>
      <c r="K14">
        <f t="shared" si="5"/>
        <v>253.23303283165012</v>
      </c>
      <c r="L14">
        <f t="shared" si="2"/>
        <v>253.23303283165012</v>
      </c>
      <c r="M14">
        <f t="shared" si="3"/>
        <v>13009.957320406964</v>
      </c>
      <c r="N14">
        <f t="shared" si="6"/>
        <v>0</v>
      </c>
    </row>
    <row r="15" spans="1:14" x14ac:dyDescent="0.2">
      <c r="H15">
        <f t="shared" si="0"/>
        <v>0.11999999999999998</v>
      </c>
      <c r="I15">
        <f t="shared" si="1"/>
        <v>276.1908147668513</v>
      </c>
      <c r="J15">
        <f t="shared" si="4"/>
        <v>276.1908147668513</v>
      </c>
      <c r="K15">
        <f t="shared" si="5"/>
        <v>256.26105293803022</v>
      </c>
      <c r="L15">
        <f t="shared" si="2"/>
        <v>256.26105293803022</v>
      </c>
      <c r="M15">
        <f t="shared" si="3"/>
        <v>11479.542813400945</v>
      </c>
      <c r="N15">
        <f t="shared" si="6"/>
        <v>0</v>
      </c>
    </row>
    <row r="16" spans="1:14" x14ac:dyDescent="0.2">
      <c r="H16">
        <f t="shared" si="0"/>
        <v>0.12999999999999998</v>
      </c>
      <c r="I16">
        <f t="shared" si="1"/>
        <v>276.51821705742958</v>
      </c>
      <c r="J16">
        <f t="shared" si="4"/>
        <v>276.51821705742958</v>
      </c>
      <c r="K16">
        <f t="shared" si="5"/>
        <v>258.9328746508121</v>
      </c>
      <c r="L16">
        <f t="shared" si="2"/>
        <v>258.9328746508121</v>
      </c>
      <c r="M16">
        <f t="shared" si="3"/>
        <v>10129.157226211672</v>
      </c>
      <c r="N16">
        <f t="shared" si="6"/>
        <v>0</v>
      </c>
    </row>
    <row r="17" spans="8:14" x14ac:dyDescent="0.2">
      <c r="H17">
        <f t="shared" si="0"/>
        <v>0.13999999999999999</v>
      </c>
      <c r="I17">
        <f t="shared" si="1"/>
        <v>276.807105677072</v>
      </c>
      <c r="J17">
        <f t="shared" si="4"/>
        <v>276.807105677072</v>
      </c>
      <c r="K17" s="2">
        <f t="shared" si="5"/>
        <v>260</v>
      </c>
      <c r="L17">
        <f t="shared" si="2"/>
        <v>261.29039904434291</v>
      </c>
      <c r="M17">
        <f t="shared" si="3"/>
        <v>9680.8928699934731</v>
      </c>
      <c r="N17">
        <f t="shared" si="6"/>
        <v>0</v>
      </c>
    </row>
    <row r="18" spans="8:14" x14ac:dyDescent="0.2">
      <c r="H18">
        <f t="shared" si="0"/>
        <v>0.15</v>
      </c>
      <c r="I18">
        <f t="shared" si="1"/>
        <v>277.08320957354238</v>
      </c>
      <c r="J18">
        <f t="shared" si="4"/>
        <v>277.08320957354238</v>
      </c>
      <c r="K18">
        <f t="shared" si="5"/>
        <v>260</v>
      </c>
      <c r="L18">
        <f t="shared" si="2"/>
        <v>262.25319249987632</v>
      </c>
      <c r="M18">
        <f t="shared" si="3"/>
        <v>9839.9287143604088</v>
      </c>
      <c r="N18">
        <f t="shared" si="6"/>
        <v>0</v>
      </c>
    </row>
    <row r="19" spans="8:14" x14ac:dyDescent="0.2">
      <c r="H19">
        <f t="shared" si="0"/>
        <v>0.16</v>
      </c>
      <c r="I19">
        <f t="shared" si="1"/>
        <v>277.36384925167033</v>
      </c>
      <c r="J19">
        <f t="shared" si="4"/>
        <v>277.36384925167033</v>
      </c>
      <c r="K19">
        <f t="shared" si="5"/>
        <v>260</v>
      </c>
      <c r="L19">
        <f t="shared" si="2"/>
        <v>262.29020751249459</v>
      </c>
      <c r="M19">
        <f t="shared" si="3"/>
        <v>10001.577168962111</v>
      </c>
      <c r="N19">
        <f t="shared" si="6"/>
        <v>0</v>
      </c>
    </row>
    <row r="20" spans="8:14" x14ac:dyDescent="0.2">
      <c r="H20">
        <f t="shared" si="0"/>
        <v>0.17</v>
      </c>
      <c r="I20">
        <f t="shared" si="1"/>
        <v>277.64909922440364</v>
      </c>
      <c r="J20">
        <f t="shared" si="4"/>
        <v>277.64909922440364</v>
      </c>
      <c r="K20">
        <f t="shared" si="5"/>
        <v>260</v>
      </c>
      <c r="L20">
        <f t="shared" si="2"/>
        <v>262.32783060061428</v>
      </c>
      <c r="M20">
        <f t="shared" si="3"/>
        <v>10165.881153256498</v>
      </c>
      <c r="N20">
        <f t="shared" si="6"/>
        <v>0</v>
      </c>
    </row>
    <row r="21" spans="8:14" x14ac:dyDescent="0.2">
      <c r="H21">
        <f t="shared" si="0"/>
        <v>0.18000000000000002</v>
      </c>
      <c r="I21">
        <f t="shared" si="1"/>
        <v>277.93903522877457</v>
      </c>
      <c r="J21">
        <f t="shared" ref="J21:J36" si="7">IF(I21&gt;$E$7,$E$7,I21)</f>
        <v>277.93903522877457</v>
      </c>
      <c r="K21">
        <f t="shared" ref="K21:K36" si="8">IF(L21&gt;$E$8,$E$8,L21)</f>
        <v>260</v>
      </c>
      <c r="L21">
        <f t="shared" si="2"/>
        <v>262.36607175358267</v>
      </c>
      <c r="M21">
        <f t="shared" si="3"/>
        <v>10332.884291774153</v>
      </c>
      <c r="N21">
        <f t="shared" ref="N21:N36" si="9">IF(I21&gt;$E$7,M21,0)</f>
        <v>0</v>
      </c>
    </row>
    <row r="22" spans="8:14" x14ac:dyDescent="0.2">
      <c r="H22">
        <f t="shared" si="0"/>
        <v>0.19000000000000003</v>
      </c>
      <c r="I22">
        <f t="shared" si="1"/>
        <v>278.23373424600879</v>
      </c>
      <c r="J22">
        <f t="shared" si="7"/>
        <v>278.23373424600879</v>
      </c>
      <c r="K22">
        <f t="shared" si="8"/>
        <v>260</v>
      </c>
      <c r="L22">
        <f t="shared" si="2"/>
        <v>262.4049411248501</v>
      </c>
      <c r="M22">
        <f t="shared" si="3"/>
        <v>10502.630925701065</v>
      </c>
      <c r="N22">
        <f t="shared" si="9"/>
        <v>0</v>
      </c>
    </row>
    <row r="23" spans="8:14" x14ac:dyDescent="0.2">
      <c r="H23">
        <f t="shared" si="0"/>
        <v>0.20000000000000004</v>
      </c>
      <c r="I23">
        <f t="shared" si="1"/>
        <v>278.53327452196464</v>
      </c>
      <c r="J23">
        <f t="shared" si="7"/>
        <v>278.53327452196464</v>
      </c>
      <c r="K23">
        <f t="shared" si="8"/>
        <v>260</v>
      </c>
      <c r="L23">
        <f t="shared" si="2"/>
        <v>262.44444903466581</v>
      </c>
      <c r="M23">
        <f t="shared" si="3"/>
        <v>10675.166124651634</v>
      </c>
      <c r="N23">
        <f t="shared" si="9"/>
        <v>0</v>
      </c>
    </row>
    <row r="24" spans="8:14" x14ac:dyDescent="0.2">
      <c r="H24">
        <f t="shared" si="0"/>
        <v>0.21000000000000005</v>
      </c>
      <c r="I24">
        <f t="shared" si="1"/>
        <v>278.83773558790836</v>
      </c>
      <c r="J24">
        <f t="shared" si="7"/>
        <v>278.83773558790836</v>
      </c>
      <c r="K24">
        <f t="shared" si="8"/>
        <v>260</v>
      </c>
      <c r="L24">
        <f t="shared" si="2"/>
        <v>262.4846059728182</v>
      </c>
      <c r="M24">
        <f t="shared" si="3"/>
        <v>10850.535698635213</v>
      </c>
      <c r="N24">
        <f t="shared" si="9"/>
        <v>0</v>
      </c>
    </row>
    <row r="25" spans="8:14" x14ac:dyDescent="0.2">
      <c r="H25">
        <f t="shared" si="0"/>
        <v>0.22000000000000006</v>
      </c>
      <c r="I25">
        <f t="shared" si="1"/>
        <v>279.14719828163055</v>
      </c>
      <c r="J25">
        <f t="shared" si="7"/>
        <v>279.14719828163055</v>
      </c>
      <c r="K25">
        <f t="shared" si="8"/>
        <v>260</v>
      </c>
      <c r="L25">
        <f t="shared" si="2"/>
        <v>262.52542260141979</v>
      </c>
      <c r="M25">
        <f t="shared" si="3"/>
        <v>11028.786210219198</v>
      </c>
      <c r="N25">
        <f t="shared" si="9"/>
        <v>0</v>
      </c>
    </row>
    <row r="26" spans="8:14" x14ac:dyDescent="0.2">
      <c r="H26">
        <f t="shared" si="0"/>
        <v>0.23000000000000007</v>
      </c>
      <c r="I26">
        <f t="shared" si="1"/>
        <v>279.46174476890951</v>
      </c>
      <c r="J26">
        <f t="shared" si="7"/>
        <v>279.46174476890951</v>
      </c>
      <c r="K26">
        <f t="shared" si="8"/>
        <v>260</v>
      </c>
      <c r="L26">
        <f t="shared" si="2"/>
        <v>262.5669097577383</v>
      </c>
      <c r="M26">
        <f t="shared" si="3"/>
        <v>11209.964986891879</v>
      </c>
      <c r="N26">
        <f t="shared" si="9"/>
        <v>0</v>
      </c>
    </row>
    <row r="27" spans="8:14" x14ac:dyDescent="0.2">
      <c r="H27">
        <f t="shared" si="0"/>
        <v>0.24000000000000007</v>
      </c>
      <c r="I27">
        <f t="shared" si="1"/>
        <v>279.78145856532711</v>
      </c>
      <c r="J27">
        <f t="shared" si="7"/>
        <v>279.78145856532711</v>
      </c>
      <c r="K27">
        <f t="shared" si="8"/>
        <v>260</v>
      </c>
      <c r="L27">
        <f t="shared" si="2"/>
        <v>262.60907845707396</v>
      </c>
      <c r="M27">
        <f t="shared" si="3"/>
        <v>11394.120133628418</v>
      </c>
      <c r="N27">
        <f t="shared" si="9"/>
        <v>0</v>
      </c>
    </row>
    <row r="28" spans="8:14" x14ac:dyDescent="0.2">
      <c r="H28">
        <f t="shared" si="0"/>
        <v>0.25000000000000006</v>
      </c>
      <c r="I28">
        <f t="shared" si="1"/>
        <v>280.10642455844305</v>
      </c>
      <c r="J28">
        <f t="shared" si="7"/>
        <v>280.10642455844305</v>
      </c>
      <c r="K28">
        <f t="shared" si="8"/>
        <v>260</v>
      </c>
      <c r="L28">
        <f t="shared" si="2"/>
        <v>262.65193989568428</v>
      </c>
      <c r="M28">
        <f t="shared" si="3"/>
        <v>11581.300545663198</v>
      </c>
      <c r="N28">
        <f t="shared" si="9"/>
        <v>0</v>
      </c>
    </row>
    <row r="29" spans="8:14" x14ac:dyDescent="0.2">
      <c r="H29">
        <f t="shared" si="0"/>
        <v>0.26000000000000006</v>
      </c>
      <c r="I29">
        <f t="shared" si="1"/>
        <v>280.43672903033365</v>
      </c>
      <c r="J29">
        <f t="shared" si="7"/>
        <v>280.43672903033365</v>
      </c>
      <c r="K29">
        <f t="shared" si="8"/>
        <v>260</v>
      </c>
      <c r="L29">
        <f t="shared" si="2"/>
        <v>262.69550545375671</v>
      </c>
      <c r="M29">
        <f t="shared" si="3"/>
        <v>11771.555921472183</v>
      </c>
      <c r="N29">
        <f t="shared" si="9"/>
        <v>0</v>
      </c>
    </row>
    <row r="30" spans="8:14" x14ac:dyDescent="0.2">
      <c r="H30">
        <f t="shared" si="0"/>
        <v>0.27000000000000007</v>
      </c>
      <c r="I30">
        <f t="shared" si="1"/>
        <v>280.77245968050039</v>
      </c>
      <c r="J30">
        <f t="shared" si="7"/>
        <v>280.77245968050039</v>
      </c>
      <c r="K30">
        <f t="shared" si="8"/>
        <v>260</v>
      </c>
      <c r="L30">
        <f t="shared" si="2"/>
        <v>262.73978669843018</v>
      </c>
      <c r="M30">
        <f t="shared" si="3"/>
        <v>11964.936775968225</v>
      </c>
      <c r="N30">
        <f t="shared" si="9"/>
        <v>0</v>
      </c>
    </row>
    <row r="31" spans="8:14" x14ac:dyDescent="0.2">
      <c r="H31">
        <f t="shared" si="0"/>
        <v>0.28000000000000008</v>
      </c>
      <c r="I31">
        <f t="shared" si="1"/>
        <v>281.11370564915546</v>
      </c>
      <c r="J31">
        <f t="shared" si="7"/>
        <v>281.11370564915546</v>
      </c>
      <c r="K31">
        <f t="shared" si="8"/>
        <v>260</v>
      </c>
      <c r="L31">
        <f t="shared" si="2"/>
        <v>262.78479538686645</v>
      </c>
      <c r="M31">
        <f t="shared" si="3"/>
        <v>12161.494453913547</v>
      </c>
      <c r="N31">
        <f t="shared" si="9"/>
        <v>0</v>
      </c>
    </row>
    <row r="32" spans="8:14" x14ac:dyDescent="0.2">
      <c r="H32">
        <f t="shared" si="0"/>
        <v>0.29000000000000009</v>
      </c>
      <c r="I32">
        <f t="shared" si="1"/>
        <v>281.46055754088917</v>
      </c>
      <c r="J32">
        <f t="shared" si="7"/>
        <v>281.46055754088917</v>
      </c>
      <c r="K32">
        <f t="shared" si="8"/>
        <v>260</v>
      </c>
      <c r="L32">
        <f t="shared" si="2"/>
        <v>262.83054346937155</v>
      </c>
      <c r="M32">
        <f t="shared" si="3"/>
        <v>12361.281143552162</v>
      </c>
      <c r="N32">
        <f t="shared" si="9"/>
        <v>0</v>
      </c>
    </row>
    <row r="33" spans="1:14" x14ac:dyDescent="0.2">
      <c r="A33" t="s">
        <v>25</v>
      </c>
      <c r="H33">
        <f t="shared" si="0"/>
        <v>0.3000000000000001</v>
      </c>
      <c r="I33">
        <f t="shared" si="1"/>
        <v>281.81310744872667</v>
      </c>
      <c r="J33">
        <f t="shared" si="7"/>
        <v>281.81310744872667</v>
      </c>
      <c r="K33">
        <f t="shared" si="8"/>
        <v>260</v>
      </c>
      <c r="L33">
        <f t="shared" si="2"/>
        <v>262.8770430925689</v>
      </c>
      <c r="M33">
        <f t="shared" si="3"/>
        <v>12564.349890466561</v>
      </c>
      <c r="N33">
        <f t="shared" si="9"/>
        <v>0</v>
      </c>
    </row>
    <row r="34" spans="1:14" x14ac:dyDescent="0.2">
      <c r="H34">
        <f t="shared" si="0"/>
        <v>0.31000000000000011</v>
      </c>
      <c r="I34">
        <f t="shared" si="1"/>
        <v>282.17144897857952</v>
      </c>
      <c r="J34">
        <f t="shared" si="7"/>
        <v>282.17144897857952</v>
      </c>
      <c r="K34">
        <f t="shared" si="8"/>
        <v>260</v>
      </c>
      <c r="L34">
        <f t="shared" si="2"/>
        <v>262.92430660262437</v>
      </c>
      <c r="M34">
        <f t="shared" si="3"/>
        <v>12770.754611661803</v>
      </c>
      <c r="N34">
        <f t="shared" si="9"/>
        <v>0</v>
      </c>
    </row>
    <row r="35" spans="1:14" x14ac:dyDescent="0.2">
      <c r="H35">
        <f t="shared" si="0"/>
        <v>0.32000000000000012</v>
      </c>
      <c r="I35">
        <f t="shared" si="1"/>
        <v>282.53567727409927</v>
      </c>
      <c r="J35">
        <f t="shared" si="7"/>
        <v>282.53567727409927</v>
      </c>
      <c r="K35">
        <f t="shared" si="8"/>
        <v>260</v>
      </c>
      <c r="L35">
        <f t="shared" si="2"/>
        <v>262.97234654852417</v>
      </c>
      <c r="M35">
        <f t="shared" si="3"/>
        <v>12980.55010988118</v>
      </c>
      <c r="N35">
        <f t="shared" si="9"/>
        <v>0</v>
      </c>
    </row>
    <row r="36" spans="1:14" x14ac:dyDescent="0.2">
      <c r="H36">
        <f t="shared" ref="H36:H67" si="10">H35+1/$B$2</f>
        <v>0.33000000000000013</v>
      </c>
      <c r="I36">
        <f t="shared" ref="I36:I67" si="11">J35+$B$4*(J35-K35)</f>
        <v>282.90588904193902</v>
      </c>
      <c r="J36">
        <f t="shared" si="7"/>
        <v>282.90588904193902</v>
      </c>
      <c r="K36">
        <f t="shared" si="8"/>
        <v>260</v>
      </c>
      <c r="L36">
        <f t="shared" ref="L36:L67" si="12">K35+$B$5*(J35-K35)</f>
        <v>263.02117568540689</v>
      </c>
      <c r="M36">
        <f t="shared" ref="M36:M67" si="13">$B$6*(J36-K36)</f>
        <v>13193.792088156875</v>
      </c>
      <c r="N36">
        <f t="shared" si="9"/>
        <v>0</v>
      </c>
    </row>
    <row r="37" spans="1:14" x14ac:dyDescent="0.2">
      <c r="H37">
        <f t="shared" si="10"/>
        <v>0.34000000000000014</v>
      </c>
      <c r="I37">
        <f t="shared" si="11"/>
        <v>283.28218257743015</v>
      </c>
      <c r="J37">
        <f t="shared" ref="J37:J52" si="14">IF(I37&gt;$E$7,$E$7,I37)</f>
        <v>283.28218257743015</v>
      </c>
      <c r="K37">
        <f t="shared" ref="K37:K52" si="15">IF(L37&gt;$E$8,$E$8,L37)</f>
        <v>260</v>
      </c>
      <c r="L37">
        <f t="shared" si="12"/>
        <v>263.07080697795004</v>
      </c>
      <c r="M37">
        <f t="shared" si="13"/>
        <v>13410.537164599766</v>
      </c>
      <c r="N37">
        <f t="shared" ref="N37:N52" si="16">IF(I37&gt;$E$7,M37,0)</f>
        <v>0</v>
      </c>
    </row>
    <row r="38" spans="1:14" x14ac:dyDescent="0.2">
      <c r="H38">
        <f t="shared" si="10"/>
        <v>0.35000000000000014</v>
      </c>
      <c r="I38">
        <f t="shared" si="11"/>
        <v>283.66465779068079</v>
      </c>
      <c r="J38">
        <f t="shared" si="14"/>
        <v>283.66465779068079</v>
      </c>
      <c r="K38">
        <f t="shared" si="15"/>
        <v>260</v>
      </c>
      <c r="L38">
        <f t="shared" si="12"/>
        <v>263.12125360381236</v>
      </c>
      <c r="M38">
        <f t="shared" si="13"/>
        <v>13630.842887432136</v>
      </c>
      <c r="N38">
        <f t="shared" si="16"/>
        <v>0</v>
      </c>
    </row>
    <row r="39" spans="1:14" x14ac:dyDescent="0.2">
      <c r="H39">
        <f t="shared" si="10"/>
        <v>0.36000000000000015</v>
      </c>
      <c r="I39">
        <f t="shared" si="11"/>
        <v>284.05341623310312</v>
      </c>
      <c r="J39">
        <f t="shared" si="14"/>
        <v>284.05341623310312</v>
      </c>
      <c r="K39">
        <f t="shared" si="15"/>
        <v>260</v>
      </c>
      <c r="L39">
        <f t="shared" si="12"/>
        <v>263.17252895713278</v>
      </c>
      <c r="M39">
        <f t="shared" si="13"/>
        <v>13854.767750267398</v>
      </c>
      <c r="N39">
        <f t="shared" si="16"/>
        <v>0</v>
      </c>
    </row>
    <row r="40" spans="1:14" x14ac:dyDescent="0.2">
      <c r="H40">
        <f t="shared" si="10"/>
        <v>0.37000000000000016</v>
      </c>
      <c r="I40">
        <f t="shared" si="11"/>
        <v>284.44856112437634</v>
      </c>
      <c r="J40">
        <f t="shared" si="14"/>
        <v>284.44856112437634</v>
      </c>
      <c r="K40">
        <f t="shared" si="15"/>
        <v>260</v>
      </c>
      <c r="L40">
        <f t="shared" si="12"/>
        <v>263.22464665208634</v>
      </c>
      <c r="M40">
        <f t="shared" si="13"/>
        <v>14082.371207640772</v>
      </c>
      <c r="N40">
        <f t="shared" si="16"/>
        <v>0</v>
      </c>
    </row>
    <row r="41" spans="1:14" x14ac:dyDescent="0.2">
      <c r="H41">
        <f t="shared" si="10"/>
        <v>0.38000000000000017</v>
      </c>
      <c r="I41">
        <f t="shared" si="11"/>
        <v>284.85019737985272</v>
      </c>
      <c r="J41">
        <f t="shared" si="14"/>
        <v>284.85019737985272</v>
      </c>
      <c r="K41">
        <f t="shared" si="15"/>
        <v>260</v>
      </c>
      <c r="L41">
        <f t="shared" si="12"/>
        <v>263.27762052649922</v>
      </c>
      <c r="M41">
        <f t="shared" si="13"/>
        <v>14313.713690795164</v>
      </c>
      <c r="N41">
        <f t="shared" si="16"/>
        <v>0</v>
      </c>
    </row>
    <row r="42" spans="1:14" x14ac:dyDescent="0.2">
      <c r="H42">
        <f t="shared" si="10"/>
        <v>0.39000000000000018</v>
      </c>
      <c r="I42">
        <f t="shared" si="11"/>
        <v>285.2584316384137</v>
      </c>
      <c r="J42">
        <f t="shared" si="14"/>
        <v>285.2584316384137</v>
      </c>
      <c r="K42">
        <f t="shared" si="15"/>
        <v>260</v>
      </c>
      <c r="L42">
        <f t="shared" si="12"/>
        <v>263.33146464552277</v>
      </c>
      <c r="M42">
        <f t="shared" si="13"/>
        <v>14548.856623726289</v>
      </c>
      <c r="N42">
        <f t="shared" si="16"/>
        <v>0</v>
      </c>
    </row>
    <row r="43" spans="1:14" x14ac:dyDescent="0.2">
      <c r="H43">
        <f t="shared" si="10"/>
        <v>0.40000000000000019</v>
      </c>
      <c r="I43">
        <f t="shared" si="11"/>
        <v>285.67337229078379</v>
      </c>
      <c r="J43">
        <f t="shared" si="14"/>
        <v>285.67337229078379</v>
      </c>
      <c r="K43">
        <f t="shared" si="15"/>
        <v>260</v>
      </c>
      <c r="L43">
        <f t="shared" si="12"/>
        <v>263.3861933053679</v>
      </c>
      <c r="M43">
        <f t="shared" si="13"/>
        <v>14787.862439491462</v>
      </c>
      <c r="N43">
        <f t="shared" si="16"/>
        <v>0</v>
      </c>
    </row>
    <row r="44" spans="1:14" x14ac:dyDescent="0.2">
      <c r="H44">
        <f t="shared" si="10"/>
        <v>0.4100000000000002</v>
      </c>
      <c r="I44">
        <f t="shared" si="11"/>
        <v>286.09512950830941</v>
      </c>
      <c r="J44">
        <f t="shared" si="14"/>
        <v>286.09512950830941</v>
      </c>
      <c r="K44">
        <f t="shared" si="15"/>
        <v>260</v>
      </c>
      <c r="L44">
        <f t="shared" si="12"/>
        <v>263.44182103710102</v>
      </c>
      <c r="M44">
        <f t="shared" si="13"/>
        <v>15030.794596786222</v>
      </c>
      <c r="N44">
        <f t="shared" si="16"/>
        <v>0</v>
      </c>
    </row>
    <row r="45" spans="1:14" x14ac:dyDescent="0.2">
      <c r="H45">
        <f t="shared" si="10"/>
        <v>0.42000000000000021</v>
      </c>
      <c r="I45">
        <f t="shared" si="11"/>
        <v>286.52381527221064</v>
      </c>
      <c r="J45">
        <f t="shared" si="14"/>
        <v>286.52381527221064</v>
      </c>
      <c r="K45">
        <f t="shared" si="15"/>
        <v>260</v>
      </c>
      <c r="L45">
        <f t="shared" si="12"/>
        <v>263.49836261050194</v>
      </c>
      <c r="M45">
        <f t="shared" si="13"/>
        <v>15277.717596793329</v>
      </c>
      <c r="N45">
        <f t="shared" si="16"/>
        <v>0</v>
      </c>
    </row>
    <row r="46" spans="1:14" x14ac:dyDescent="0.2">
      <c r="H46">
        <f t="shared" si="10"/>
        <v>0.43000000000000022</v>
      </c>
      <c r="I46">
        <f t="shared" si="11"/>
        <v>286.95954340331349</v>
      </c>
      <c r="J46">
        <f t="shared" si="14"/>
        <v>286.95954340331349</v>
      </c>
      <c r="K46">
        <f t="shared" si="15"/>
        <v>260</v>
      </c>
      <c r="L46">
        <f t="shared" si="12"/>
        <v>263.55583303798574</v>
      </c>
      <c r="M46">
        <f t="shared" si="13"/>
        <v>15528.69700030857</v>
      </c>
      <c r="N46">
        <f t="shared" si="16"/>
        <v>0</v>
      </c>
    </row>
    <row r="47" spans="1:14" x14ac:dyDescent="0.2">
      <c r="H47">
        <f t="shared" si="10"/>
        <v>0.44000000000000022</v>
      </c>
      <c r="I47">
        <f t="shared" si="11"/>
        <v>287.40242959227061</v>
      </c>
      <c r="J47">
        <f t="shared" si="14"/>
        <v>287.40242959227061</v>
      </c>
      <c r="K47">
        <f t="shared" si="15"/>
        <v>260</v>
      </c>
      <c r="L47">
        <f t="shared" si="12"/>
        <v>263.61424757858833</v>
      </c>
      <c r="M47">
        <f t="shared" si="13"/>
        <v>15783.79944514787</v>
      </c>
      <c r="N47">
        <f t="shared" si="16"/>
        <v>0</v>
      </c>
    </row>
    <row r="48" spans="1:14" x14ac:dyDescent="0.2">
      <c r="H48">
        <f t="shared" si="10"/>
        <v>0.45000000000000023</v>
      </c>
      <c r="I48">
        <f t="shared" si="11"/>
        <v>287.85259143027838</v>
      </c>
      <c r="J48">
        <f t="shared" si="14"/>
        <v>287.85259143027838</v>
      </c>
      <c r="K48">
        <f t="shared" si="15"/>
        <v>260</v>
      </c>
      <c r="L48">
        <f t="shared" si="12"/>
        <v>263.67362174201844</v>
      </c>
      <c r="M48">
        <f t="shared" si="13"/>
        <v>16043.092663840347</v>
      </c>
      <c r="N48">
        <f t="shared" si="16"/>
        <v>0</v>
      </c>
    </row>
    <row r="49" spans="8:14" x14ac:dyDescent="0.2">
      <c r="H49">
        <f t="shared" si="10"/>
        <v>0.46000000000000024</v>
      </c>
      <c r="I49">
        <f t="shared" si="11"/>
        <v>288.3101484402988</v>
      </c>
      <c r="J49">
        <f t="shared" si="14"/>
        <v>288.3101484402988</v>
      </c>
      <c r="K49">
        <f t="shared" si="15"/>
        <v>260</v>
      </c>
      <c r="L49">
        <f t="shared" si="12"/>
        <v>263.73397129277498</v>
      </c>
      <c r="M49">
        <f t="shared" si="13"/>
        <v>16306.645501612111</v>
      </c>
      <c r="N49">
        <f t="shared" si="16"/>
        <v>0</v>
      </c>
    </row>
    <row r="50" spans="8:14" x14ac:dyDescent="0.2">
      <c r="H50">
        <f t="shared" si="10"/>
        <v>0.47000000000000025</v>
      </c>
      <c r="I50">
        <f t="shared" si="11"/>
        <v>288.77522210879397</v>
      </c>
      <c r="J50">
        <f t="shared" si="14"/>
        <v>288.77522210879397</v>
      </c>
      <c r="K50">
        <f t="shared" si="15"/>
        <v>260</v>
      </c>
      <c r="L50">
        <f t="shared" si="12"/>
        <v>263.79531225433334</v>
      </c>
      <c r="M50">
        <f t="shared" si="13"/>
        <v>16574.527934665326</v>
      </c>
      <c r="N50">
        <f t="shared" si="16"/>
        <v>0</v>
      </c>
    </row>
    <row r="51" spans="8:14" x14ac:dyDescent="0.2">
      <c r="H51">
        <f t="shared" si="10"/>
        <v>0.48000000000000026</v>
      </c>
      <c r="I51">
        <f t="shared" si="11"/>
        <v>289.24793591798226</v>
      </c>
      <c r="J51">
        <f t="shared" si="14"/>
        <v>289.24793591798226</v>
      </c>
      <c r="K51">
        <f t="shared" si="15"/>
        <v>260</v>
      </c>
      <c r="L51">
        <f t="shared" si="12"/>
        <v>263.85766091339917</v>
      </c>
      <c r="M51">
        <f t="shared" si="13"/>
        <v>16846.811088757782</v>
      </c>
      <c r="N51">
        <f t="shared" si="16"/>
        <v>0</v>
      </c>
    </row>
    <row r="52" spans="8:14" x14ac:dyDescent="0.2">
      <c r="H52">
        <f t="shared" si="10"/>
        <v>0.49000000000000027</v>
      </c>
      <c r="I52">
        <f t="shared" si="11"/>
        <v>289.72841537862422</v>
      </c>
      <c r="J52">
        <f t="shared" si="14"/>
        <v>289.72841537862422</v>
      </c>
      <c r="K52">
        <f t="shared" si="15"/>
        <v>260</v>
      </c>
      <c r="L52">
        <f t="shared" si="12"/>
        <v>263.92103382423318</v>
      </c>
      <c r="M52">
        <f t="shared" si="13"/>
        <v>17123.567258087551</v>
      </c>
      <c r="N52">
        <f t="shared" si="16"/>
        <v>0</v>
      </c>
    </row>
    <row r="53" spans="8:14" x14ac:dyDescent="0.2">
      <c r="H53">
        <f t="shared" si="10"/>
        <v>0.50000000000000022</v>
      </c>
      <c r="I53">
        <f t="shared" si="11"/>
        <v>290.21678806334688</v>
      </c>
      <c r="J53">
        <f t="shared" ref="J53:J68" si="17">IF(I53&gt;$E$7,$E$7,I53)</f>
        <v>290.21678806334688</v>
      </c>
      <c r="K53">
        <f t="shared" ref="K53:K68" si="18">IF(L53&gt;$E$8,$E$8,L53)</f>
        <v>260</v>
      </c>
      <c r="L53">
        <f t="shared" si="12"/>
        <v>263.98544781304628</v>
      </c>
      <c r="M53">
        <f t="shared" si="13"/>
        <v>17404.869924487804</v>
      </c>
      <c r="N53">
        <f t="shared" ref="N53:N68" si="19">IF(I53&gt;$E$7,M53,0)</f>
        <v>0</v>
      </c>
    </row>
    <row r="54" spans="8:14" x14ac:dyDescent="0.2">
      <c r="H54">
        <f t="shared" si="10"/>
        <v>0.51000000000000023</v>
      </c>
      <c r="I54">
        <f t="shared" si="11"/>
        <v>290.71318364051587</v>
      </c>
      <c r="J54">
        <f t="shared" si="17"/>
        <v>290.71318364051587</v>
      </c>
      <c r="K54">
        <f t="shared" si="18"/>
        <v>260</v>
      </c>
      <c r="L54">
        <f t="shared" si="12"/>
        <v>264.05091998246701</v>
      </c>
      <c r="M54">
        <f t="shared" si="13"/>
        <v>17690.793776937138</v>
      </c>
      <c r="N54">
        <f t="shared" si="19"/>
        <v>0</v>
      </c>
    </row>
    <row r="55" spans="8:14" x14ac:dyDescent="0.2">
      <c r="H55">
        <f t="shared" si="10"/>
        <v>0.52000000000000024</v>
      </c>
      <c r="I55">
        <f t="shared" si="11"/>
        <v>291.21773390866383</v>
      </c>
      <c r="J55">
        <f t="shared" si="17"/>
        <v>291.21773390866383</v>
      </c>
      <c r="K55">
        <f t="shared" si="18"/>
        <v>260</v>
      </c>
      <c r="L55">
        <f t="shared" si="12"/>
        <v>264.11746771608273</v>
      </c>
      <c r="M55">
        <f t="shared" si="13"/>
        <v>17981.414731390367</v>
      </c>
      <c r="N55">
        <f t="shared" si="19"/>
        <v>0</v>
      </c>
    </row>
    <row r="56" spans="8:14" x14ac:dyDescent="0.2">
      <c r="H56">
        <f t="shared" si="10"/>
        <v>0.53000000000000025</v>
      </c>
      <c r="I56">
        <f t="shared" si="11"/>
        <v>291.73057283148421</v>
      </c>
      <c r="J56">
        <f t="shared" si="17"/>
        <v>291.73057283148421</v>
      </c>
      <c r="K56">
        <f t="shared" si="18"/>
        <v>260</v>
      </c>
      <c r="L56">
        <f t="shared" si="12"/>
        <v>264.18510868305492</v>
      </c>
      <c r="M56">
        <f t="shared" si="13"/>
        <v>18276.809950934905</v>
      </c>
      <c r="N56">
        <f t="shared" si="19"/>
        <v>0</v>
      </c>
    </row>
    <row r="57" spans="8:14" x14ac:dyDescent="0.2">
      <c r="H57">
        <f t="shared" si="10"/>
        <v>0.54000000000000026</v>
      </c>
      <c r="I57">
        <f t="shared" si="11"/>
        <v>292.25183657340034</v>
      </c>
      <c r="J57">
        <f t="shared" si="17"/>
        <v>292.25183657340034</v>
      </c>
      <c r="K57">
        <f t="shared" si="18"/>
        <v>260</v>
      </c>
      <c r="L57">
        <f t="shared" si="12"/>
        <v>264.25386084281081</v>
      </c>
      <c r="M57">
        <f t="shared" si="13"/>
        <v>18577.057866278596</v>
      </c>
      <c r="N57">
        <f t="shared" si="19"/>
        <v>0</v>
      </c>
    </row>
    <row r="58" spans="8:14" x14ac:dyDescent="0.2">
      <c r="H58">
        <f t="shared" si="10"/>
        <v>0.55000000000000027</v>
      </c>
      <c r="I58">
        <f t="shared" si="11"/>
        <v>292.78166353571845</v>
      </c>
      <c r="J58">
        <f t="shared" si="17"/>
        <v>292.78166353571845</v>
      </c>
      <c r="K58">
        <f t="shared" si="18"/>
        <v>260</v>
      </c>
      <c r="L58">
        <f t="shared" si="12"/>
        <v>264.32374244981139</v>
      </c>
      <c r="M58">
        <f t="shared" si="13"/>
        <v>18882.238196573828</v>
      </c>
      <c r="N58">
        <f t="shared" si="19"/>
        <v>0</v>
      </c>
    </row>
    <row r="59" spans="8:14" x14ac:dyDescent="0.2">
      <c r="H59">
        <f t="shared" si="10"/>
        <v>0.56000000000000028</v>
      </c>
      <c r="I59">
        <f t="shared" si="11"/>
        <v>293.32019439337472</v>
      </c>
      <c r="J59">
        <f t="shared" si="17"/>
        <v>293.32019439337472</v>
      </c>
      <c r="K59">
        <f t="shared" si="18"/>
        <v>260</v>
      </c>
      <c r="L59">
        <f t="shared" si="12"/>
        <v>264.39477205839864</v>
      </c>
      <c r="M59">
        <f t="shared" si="13"/>
        <v>19192.431970583839</v>
      </c>
      <c r="N59">
        <f t="shared" si="19"/>
        <v>0</v>
      </c>
    </row>
    <row r="60" spans="8:14" x14ac:dyDescent="0.2">
      <c r="H60">
        <f t="shared" si="10"/>
        <v>0.57000000000000028</v>
      </c>
      <c r="I60">
        <f t="shared" si="11"/>
        <v>293.86757213228623</v>
      </c>
      <c r="J60">
        <f t="shared" si="17"/>
        <v>293.86757213228623</v>
      </c>
      <c r="K60">
        <f t="shared" si="18"/>
        <v>260</v>
      </c>
      <c r="L60">
        <f t="shared" si="12"/>
        <v>264.46696852772169</v>
      </c>
      <c r="M60">
        <f t="shared" si="13"/>
        <v>19507.721548196867</v>
      </c>
      <c r="N60">
        <f t="shared" si="19"/>
        <v>0</v>
      </c>
    </row>
    <row r="61" spans="8:14" x14ac:dyDescent="0.2">
      <c r="H61">
        <f t="shared" si="10"/>
        <v>0.58000000000000029</v>
      </c>
      <c r="I61">
        <f t="shared" si="11"/>
        <v>294.42394208731503</v>
      </c>
      <c r="J61">
        <f t="shared" si="17"/>
        <v>294.42394208731503</v>
      </c>
      <c r="K61">
        <f t="shared" si="18"/>
        <v>260</v>
      </c>
      <c r="L61">
        <f t="shared" si="12"/>
        <v>264.54035102674391</v>
      </c>
      <c r="M61">
        <f t="shared" si="13"/>
        <v>19828.190642293455</v>
      </c>
      <c r="N61">
        <f t="shared" si="19"/>
        <v>0</v>
      </c>
    </row>
    <row r="62" spans="8:14" x14ac:dyDescent="0.2">
      <c r="H62">
        <f t="shared" si="10"/>
        <v>0.5900000000000003</v>
      </c>
      <c r="I62">
        <f t="shared" si="11"/>
        <v>294.98945198085636</v>
      </c>
      <c r="J62">
        <f t="shared" si="17"/>
        <v>294.98945198085636</v>
      </c>
      <c r="K62">
        <f t="shared" si="18"/>
        <v>260</v>
      </c>
      <c r="L62">
        <f t="shared" si="12"/>
        <v>264.61493903933302</v>
      </c>
      <c r="M62">
        <f t="shared" si="13"/>
        <v>20153.924340973263</v>
      </c>
      <c r="N62">
        <f t="shared" si="19"/>
        <v>0</v>
      </c>
    </row>
    <row r="63" spans="8:14" x14ac:dyDescent="0.2">
      <c r="H63">
        <f t="shared" si="10"/>
        <v>0.60000000000000031</v>
      </c>
      <c r="I63">
        <f t="shared" si="11"/>
        <v>295.56425196206061</v>
      </c>
      <c r="J63">
        <f t="shared" si="17"/>
        <v>295.56425196206061</v>
      </c>
      <c r="K63">
        <f t="shared" si="18"/>
        <v>260</v>
      </c>
      <c r="L63">
        <f t="shared" si="12"/>
        <v>264.69075236943371</v>
      </c>
      <c r="M63">
        <f t="shared" si="13"/>
        <v>20485.009130146911</v>
      </c>
      <c r="N63">
        <f t="shared" si="19"/>
        <v>0</v>
      </c>
    </row>
    <row r="64" spans="8:14" x14ac:dyDescent="0.2">
      <c r="H64">
        <f t="shared" si="10"/>
        <v>0.61000000000000032</v>
      </c>
      <c r="I64">
        <f t="shared" si="11"/>
        <v>296.14849464669936</v>
      </c>
      <c r="J64">
        <f t="shared" si="17"/>
        <v>296.14849464669936</v>
      </c>
      <c r="K64">
        <f t="shared" si="18"/>
        <v>260</v>
      </c>
      <c r="L64">
        <f t="shared" si="12"/>
        <v>264.76781114632621</v>
      </c>
      <c r="M64">
        <f t="shared" si="13"/>
        <v>20821.532916498832</v>
      </c>
      <c r="N64">
        <f t="shared" si="19"/>
        <v>0</v>
      </c>
    </row>
    <row r="65" spans="8:14" x14ac:dyDescent="0.2">
      <c r="H65">
        <f t="shared" si="10"/>
        <v>0.62000000000000033</v>
      </c>
      <c r="I65">
        <f t="shared" si="11"/>
        <v>296.74233515768685</v>
      </c>
      <c r="J65">
        <f t="shared" si="17"/>
        <v>296.74233515768685</v>
      </c>
      <c r="K65">
        <f t="shared" si="18"/>
        <v>260</v>
      </c>
      <c r="L65">
        <f t="shared" si="12"/>
        <v>264.84613582997065</v>
      </c>
      <c r="M65">
        <f t="shared" si="13"/>
        <v>21163.585050827627</v>
      </c>
      <c r="N65">
        <f t="shared" si="19"/>
        <v>0</v>
      </c>
    </row>
    <row r="66" spans="8:14" x14ac:dyDescent="0.2">
      <c r="H66">
        <f t="shared" si="10"/>
        <v>0.63000000000000034</v>
      </c>
      <c r="I66">
        <f t="shared" si="11"/>
        <v>297.34593116626661</v>
      </c>
      <c r="J66">
        <f t="shared" si="17"/>
        <v>297.34593116626661</v>
      </c>
      <c r="K66">
        <f t="shared" si="18"/>
        <v>260</v>
      </c>
      <c r="L66">
        <f t="shared" si="12"/>
        <v>264.9257472164395</v>
      </c>
      <c r="M66">
        <f t="shared" si="13"/>
        <v>21511.256351769567</v>
      </c>
      <c r="N66">
        <f t="shared" si="19"/>
        <v>0</v>
      </c>
    </row>
    <row r="67" spans="8:14" x14ac:dyDescent="0.2">
      <c r="H67">
        <f t="shared" si="10"/>
        <v>0.64000000000000035</v>
      </c>
      <c r="I67">
        <f t="shared" si="11"/>
        <v>297.95944293387504</v>
      </c>
      <c r="J67">
        <f t="shared" si="17"/>
        <v>297.95944293387504</v>
      </c>
      <c r="K67">
        <f t="shared" si="18"/>
        <v>260</v>
      </c>
      <c r="L67">
        <f t="shared" si="12"/>
        <v>265.00666644343897</v>
      </c>
      <c r="M67">
        <f t="shared" si="13"/>
        <v>21864.639129912022</v>
      </c>
      <c r="N67">
        <f t="shared" si="19"/>
        <v>0</v>
      </c>
    </row>
    <row r="68" spans="8:14" x14ac:dyDescent="0.2">
      <c r="H68">
        <f t="shared" ref="H68:H103" si="20">H67+1/$B$2</f>
        <v>0.65000000000000036</v>
      </c>
      <c r="I68">
        <f t="shared" ref="I68:I103" si="21">J67+$B$4*(J67-K67)</f>
        <v>298.58303335469247</v>
      </c>
      <c r="J68">
        <f t="shared" si="17"/>
        <v>298.58303335469247</v>
      </c>
      <c r="K68">
        <f t="shared" si="18"/>
        <v>260</v>
      </c>
      <c r="L68">
        <f t="shared" ref="L68:L103" si="22">K67+$B$5*(J67-K67)</f>
        <v>265.08891499592158</v>
      </c>
      <c r="M68">
        <f t="shared" ref="M68:M103" si="23">$B$6*(J68-K68)</f>
        <v>22223.827212302866</v>
      </c>
      <c r="N68">
        <f t="shared" si="19"/>
        <v>0</v>
      </c>
    </row>
    <row r="69" spans="8:14" x14ac:dyDescent="0.2">
      <c r="H69">
        <f t="shared" si="20"/>
        <v>0.66000000000000036</v>
      </c>
      <c r="I69">
        <f t="shared" si="21"/>
        <v>299.21686799889363</v>
      </c>
      <c r="J69">
        <f t="shared" ref="J69:J84" si="24">IF(I69&gt;$E$7,$E$7,I69)</f>
        <v>299.21686799889363</v>
      </c>
      <c r="K69">
        <f t="shared" ref="K69:K84" si="25">IF(L69&gt;$E$8,$E$8,L69)</f>
        <v>260</v>
      </c>
      <c r="L69">
        <f t="shared" si="22"/>
        <v>265.17251471179037</v>
      </c>
      <c r="M69">
        <f t="shared" si="23"/>
        <v>22588.915967362733</v>
      </c>
      <c r="N69">
        <f t="shared" ref="N69:N84" si="26">IF(I69&gt;$E$7,M69,0)</f>
        <v>0</v>
      </c>
    </row>
    <row r="70" spans="8:14" x14ac:dyDescent="0.2">
      <c r="H70">
        <f t="shared" si="20"/>
        <v>0.67000000000000037</v>
      </c>
      <c r="I70">
        <f t="shared" si="21"/>
        <v>299.86111515660809</v>
      </c>
      <c r="J70">
        <f t="shared" si="24"/>
        <v>299.86111515660809</v>
      </c>
      <c r="K70">
        <f t="shared" si="25"/>
        <v>260</v>
      </c>
      <c r="L70">
        <f t="shared" si="22"/>
        <v>265.25748778769747</v>
      </c>
      <c r="M70">
        <f t="shared" si="23"/>
        <v>22960.002330206262</v>
      </c>
      <c r="N70">
        <f t="shared" si="26"/>
        <v>0</v>
      </c>
    </row>
    <row r="71" spans="8:14" x14ac:dyDescent="0.2">
      <c r="H71">
        <f t="shared" si="20"/>
        <v>0.68000000000000038</v>
      </c>
      <c r="I71">
        <f t="shared" si="21"/>
        <v>300.51594588260326</v>
      </c>
      <c r="J71">
        <f t="shared" si="24"/>
        <v>300.51594588260326</v>
      </c>
      <c r="K71">
        <f t="shared" si="25"/>
        <v>260</v>
      </c>
      <c r="L71">
        <f t="shared" si="22"/>
        <v>265.34385678493709</v>
      </c>
      <c r="M71">
        <f t="shared" si="23"/>
        <v>23337.184828379479</v>
      </c>
      <c r="N71">
        <f t="shared" si="26"/>
        <v>0</v>
      </c>
    </row>
    <row r="72" spans="8:14" x14ac:dyDescent="0.2">
      <c r="H72">
        <f t="shared" si="20"/>
        <v>0.69000000000000039</v>
      </c>
      <c r="I72">
        <f t="shared" si="21"/>
        <v>301.18153404170141</v>
      </c>
      <c r="J72">
        <f t="shared" si="24"/>
        <v>301.18153404170141</v>
      </c>
      <c r="K72">
        <f t="shared" si="25"/>
        <v>260</v>
      </c>
      <c r="L72">
        <f t="shared" si="22"/>
        <v>265.43164463543616</v>
      </c>
      <c r="M72">
        <f t="shared" si="23"/>
        <v>23720.563608020013</v>
      </c>
      <c r="N72">
        <f t="shared" si="26"/>
        <v>0</v>
      </c>
    </row>
    <row r="73" spans="8:14" x14ac:dyDescent="0.2">
      <c r="H73">
        <f t="shared" si="20"/>
        <v>0.7000000000000004</v>
      </c>
      <c r="I73">
        <f t="shared" si="21"/>
        <v>301.85805635494262</v>
      </c>
      <c r="J73">
        <f t="shared" si="24"/>
        <v>301.85805635494262</v>
      </c>
      <c r="K73">
        <f t="shared" si="25"/>
        <v>260</v>
      </c>
      <c r="L73">
        <f t="shared" si="22"/>
        <v>265.52087464784285</v>
      </c>
      <c r="M73">
        <f t="shared" si="23"/>
        <v>24110.240460446948</v>
      </c>
      <c r="N73">
        <f t="shared" si="26"/>
        <v>0</v>
      </c>
    </row>
    <row r="74" spans="8:14" x14ac:dyDescent="0.2">
      <c r="H74">
        <f t="shared" si="20"/>
        <v>0.71000000000000041</v>
      </c>
      <c r="I74">
        <f t="shared" si="21"/>
        <v>302.54569244650617</v>
      </c>
      <c r="J74">
        <f t="shared" si="24"/>
        <v>302.54569244650617</v>
      </c>
      <c r="K74">
        <f t="shared" si="25"/>
        <v>260</v>
      </c>
      <c r="L74">
        <f t="shared" si="22"/>
        <v>265.61157051371544</v>
      </c>
      <c r="M74">
        <f t="shared" si="23"/>
        <v>24506.318849187552</v>
      </c>
      <c r="N74">
        <f t="shared" si="26"/>
        <v>0</v>
      </c>
    </row>
    <row r="75" spans="8:14" x14ac:dyDescent="0.2">
      <c r="H75">
        <f t="shared" si="20"/>
        <v>0.72000000000000042</v>
      </c>
      <c r="I75">
        <f t="shared" si="21"/>
        <v>303.24462489140279</v>
      </c>
      <c r="J75">
        <f t="shared" si="24"/>
        <v>303.24462489140279</v>
      </c>
      <c r="K75">
        <f t="shared" si="25"/>
        <v>260</v>
      </c>
      <c r="L75">
        <f t="shared" si="22"/>
        <v>265.70375631381245</v>
      </c>
      <c r="M75">
        <f t="shared" si="23"/>
        <v>24908.903937448009</v>
      </c>
      <c r="N75">
        <f t="shared" si="26"/>
        <v>0</v>
      </c>
    </row>
    <row r="76" spans="8:14" x14ac:dyDescent="0.2">
      <c r="H76">
        <f t="shared" si="20"/>
        <v>0.73000000000000043</v>
      </c>
      <c r="I76">
        <f t="shared" si="21"/>
        <v>303.95503926395031</v>
      </c>
      <c r="J76">
        <f t="shared" si="24"/>
        <v>303.95503926395031</v>
      </c>
      <c r="K76">
        <f t="shared" si="25"/>
        <v>260</v>
      </c>
      <c r="L76">
        <f t="shared" si="22"/>
        <v>265.79745652448639</v>
      </c>
      <c r="M76">
        <f t="shared" si="23"/>
        <v>25318.102616035379</v>
      </c>
      <c r="N76">
        <f t="shared" si="26"/>
        <v>0</v>
      </c>
    </row>
    <row r="77" spans="8:14" x14ac:dyDescent="0.2">
      <c r="H77">
        <f t="shared" si="20"/>
        <v>0.74000000000000044</v>
      </c>
      <c r="I77">
        <f t="shared" si="21"/>
        <v>304.67712418704582</v>
      </c>
      <c r="J77">
        <f t="shared" si="24"/>
        <v>304.67712418704582</v>
      </c>
      <c r="K77">
        <f t="shared" si="25"/>
        <v>260</v>
      </c>
      <c r="L77">
        <f t="shared" si="22"/>
        <v>265.89269602418278</v>
      </c>
      <c r="M77">
        <f t="shared" si="23"/>
        <v>25734.023531738392</v>
      </c>
      <c r="N77">
        <f t="shared" si="26"/>
        <v>0</v>
      </c>
    </row>
    <row r="78" spans="8:14" x14ac:dyDescent="0.2">
      <c r="H78">
        <f t="shared" si="20"/>
        <v>0.75000000000000044</v>
      </c>
      <c r="I78">
        <f t="shared" si="21"/>
        <v>305.41107138224692</v>
      </c>
      <c r="J78">
        <f t="shared" si="24"/>
        <v>305.41107138224692</v>
      </c>
      <c r="K78">
        <f t="shared" si="25"/>
        <v>260</v>
      </c>
      <c r="L78">
        <f t="shared" si="22"/>
        <v>265.98950010004529</v>
      </c>
      <c r="M78">
        <f t="shared" si="23"/>
        <v>26156.777116174224</v>
      </c>
      <c r="N78">
        <f t="shared" si="26"/>
        <v>0</v>
      </c>
    </row>
    <row r="79" spans="8:14" x14ac:dyDescent="0.2">
      <c r="H79">
        <f t="shared" si="20"/>
        <v>0.76000000000000045</v>
      </c>
      <c r="I79">
        <f t="shared" si="21"/>
        <v>306.15707572067612</v>
      </c>
      <c r="J79">
        <f t="shared" si="24"/>
        <v>306.15707572067612</v>
      </c>
      <c r="K79">
        <f t="shared" si="25"/>
        <v>260</v>
      </c>
      <c r="L79">
        <f t="shared" si="22"/>
        <v>266.08789445462997</v>
      </c>
      <c r="M79">
        <f t="shared" si="23"/>
        <v>26586.475615109444</v>
      </c>
      <c r="N79">
        <f t="shared" si="26"/>
        <v>0</v>
      </c>
    </row>
    <row r="80" spans="8:14" x14ac:dyDescent="0.2">
      <c r="H80">
        <f t="shared" si="20"/>
        <v>0.77000000000000046</v>
      </c>
      <c r="I80">
        <f t="shared" si="21"/>
        <v>306.91533527476122</v>
      </c>
      <c r="J80">
        <f t="shared" si="24"/>
        <v>306.91533527476122</v>
      </c>
      <c r="K80">
        <f t="shared" si="25"/>
        <v>260</v>
      </c>
      <c r="L80">
        <f t="shared" si="22"/>
        <v>266.18790521272956</v>
      </c>
      <c r="M80">
        <f t="shared" si="23"/>
        <v>27023.233118262462</v>
      </c>
      <c r="N80">
        <f t="shared" si="26"/>
        <v>0</v>
      </c>
    </row>
    <row r="81" spans="8:14" x14ac:dyDescent="0.2">
      <c r="H81">
        <f t="shared" si="20"/>
        <v>0.78000000000000047</v>
      </c>
      <c r="I81">
        <f t="shared" si="21"/>
        <v>307.68605137082574</v>
      </c>
      <c r="J81">
        <f t="shared" si="24"/>
        <v>307.68605137082574</v>
      </c>
      <c r="K81">
        <f t="shared" si="25"/>
        <v>260</v>
      </c>
      <c r="L81">
        <f t="shared" si="22"/>
        <v>266.28955892830982</v>
      </c>
      <c r="M81">
        <f t="shared" si="23"/>
        <v>27467.165589595625</v>
      </c>
      <c r="N81">
        <f t="shared" si="26"/>
        <v>0</v>
      </c>
    </row>
    <row r="82" spans="8:14" x14ac:dyDescent="0.2">
      <c r="H82">
        <f t="shared" si="20"/>
        <v>0.79000000000000048</v>
      </c>
      <c r="I82">
        <f t="shared" si="21"/>
        <v>308.46942864254328</v>
      </c>
      <c r="J82">
        <f t="shared" si="24"/>
        <v>308.46942864254328</v>
      </c>
      <c r="K82">
        <f t="shared" si="25"/>
        <v>260</v>
      </c>
      <c r="L82">
        <f t="shared" si="22"/>
        <v>266.3928825915599</v>
      </c>
      <c r="M82">
        <f t="shared" si="23"/>
        <v>27918.390898104928</v>
      </c>
      <c r="N82">
        <f t="shared" si="26"/>
        <v>0</v>
      </c>
    </row>
    <row r="83" spans="8:14" x14ac:dyDescent="0.2">
      <c r="H83">
        <f t="shared" si="20"/>
        <v>0.80000000000000049</v>
      </c>
      <c r="I83">
        <f t="shared" si="21"/>
        <v>309.26567508527</v>
      </c>
      <c r="J83">
        <f t="shared" si="24"/>
        <v>309.26567508527</v>
      </c>
      <c r="K83">
        <f t="shared" si="25"/>
        <v>260</v>
      </c>
      <c r="L83">
        <f t="shared" si="22"/>
        <v>266.49790363605871</v>
      </c>
      <c r="M83">
        <f t="shared" si="23"/>
        <v>28377.028849115522</v>
      </c>
      <c r="N83">
        <f t="shared" si="26"/>
        <v>0</v>
      </c>
    </row>
    <row r="84" spans="8:14" x14ac:dyDescent="0.2">
      <c r="H84">
        <f t="shared" si="20"/>
        <v>0.8100000000000005</v>
      </c>
      <c r="I84">
        <f t="shared" si="21"/>
        <v>310.07500211126973</v>
      </c>
      <c r="J84">
        <f t="shared" si="24"/>
        <v>310.07500211126973</v>
      </c>
      <c r="K84">
        <f t="shared" si="25"/>
        <v>260</v>
      </c>
      <c r="L84">
        <f t="shared" si="22"/>
        <v>266.60464994605854</v>
      </c>
      <c r="M84">
        <f t="shared" si="23"/>
        <v>28843.201216091362</v>
      </c>
      <c r="N84">
        <f t="shared" si="26"/>
        <v>0</v>
      </c>
    </row>
    <row r="85" spans="8:14" x14ac:dyDescent="0.2">
      <c r="H85">
        <f t="shared" si="20"/>
        <v>0.82000000000000051</v>
      </c>
      <c r="I85">
        <f t="shared" si="21"/>
        <v>310.89762460584632</v>
      </c>
      <c r="J85">
        <f t="shared" ref="J85:J100" si="27">IF(I85&gt;$E$7,$E$7,I85)</f>
        <v>310.89762460584632</v>
      </c>
      <c r="K85">
        <f t="shared" ref="K85:K100" si="28">IF(L85&gt;$E$8,$E$8,L85)</f>
        <v>260</v>
      </c>
      <c r="L85">
        <f t="shared" si="22"/>
        <v>266.71314986388899</v>
      </c>
      <c r="M85">
        <f t="shared" si="23"/>
        <v>29317.031772967479</v>
      </c>
      <c r="N85">
        <f t="shared" ref="N85:N100" si="29">IF(I85&gt;$E$7,M85,0)</f>
        <v>0</v>
      </c>
    </row>
    <row r="86" spans="8:14" x14ac:dyDescent="0.2">
      <c r="H86">
        <f t="shared" si="20"/>
        <v>0.83000000000000052</v>
      </c>
      <c r="I86">
        <f t="shared" si="21"/>
        <v>311.73376098439797</v>
      </c>
      <c r="J86">
        <f t="shared" si="27"/>
        <v>311</v>
      </c>
      <c r="K86">
        <f t="shared" si="28"/>
        <v>260</v>
      </c>
      <c r="L86">
        <f t="shared" si="22"/>
        <v>266.82343219748185</v>
      </c>
      <c r="M86">
        <f t="shared" si="23"/>
        <v>29376</v>
      </c>
      <c r="N86">
        <f t="shared" si="29"/>
        <v>29376</v>
      </c>
    </row>
    <row r="87" spans="8:14" x14ac:dyDescent="0.2">
      <c r="H87">
        <f t="shared" si="20"/>
        <v>0.84000000000000052</v>
      </c>
      <c r="I87">
        <f t="shared" si="21"/>
        <v>311.83781818181819</v>
      </c>
      <c r="J87">
        <f t="shared" si="27"/>
        <v>311</v>
      </c>
      <c r="K87">
        <f t="shared" si="28"/>
        <v>260</v>
      </c>
      <c r="L87">
        <f t="shared" si="22"/>
        <v>266.83715683720931</v>
      </c>
      <c r="M87">
        <f t="shared" si="23"/>
        <v>29376</v>
      </c>
      <c r="N87">
        <f t="shared" si="29"/>
        <v>29376</v>
      </c>
    </row>
    <row r="88" spans="8:14" x14ac:dyDescent="0.2">
      <c r="H88">
        <f t="shared" si="20"/>
        <v>0.85000000000000053</v>
      </c>
      <c r="I88">
        <f t="shared" si="21"/>
        <v>311.83781818181819</v>
      </c>
      <c r="J88">
        <f t="shared" si="27"/>
        <v>311</v>
      </c>
      <c r="K88">
        <f t="shared" si="28"/>
        <v>260</v>
      </c>
      <c r="L88">
        <f t="shared" si="22"/>
        <v>266.83715683720931</v>
      </c>
      <c r="M88">
        <f t="shared" si="23"/>
        <v>29376</v>
      </c>
      <c r="N88">
        <f t="shared" si="29"/>
        <v>29376</v>
      </c>
    </row>
    <row r="89" spans="8:14" x14ac:dyDescent="0.2">
      <c r="H89">
        <f t="shared" si="20"/>
        <v>0.86000000000000054</v>
      </c>
      <c r="I89">
        <f t="shared" si="21"/>
        <v>311.83781818181819</v>
      </c>
      <c r="J89">
        <f t="shared" si="27"/>
        <v>311</v>
      </c>
      <c r="K89">
        <f t="shared" si="28"/>
        <v>260</v>
      </c>
      <c r="L89">
        <f t="shared" si="22"/>
        <v>266.83715683720931</v>
      </c>
      <c r="M89">
        <f t="shared" si="23"/>
        <v>29376</v>
      </c>
      <c r="N89">
        <f t="shared" si="29"/>
        <v>29376</v>
      </c>
    </row>
    <row r="90" spans="8:14" x14ac:dyDescent="0.2">
      <c r="H90">
        <f t="shared" si="20"/>
        <v>0.87000000000000055</v>
      </c>
      <c r="I90">
        <f t="shared" si="21"/>
        <v>311.83781818181819</v>
      </c>
      <c r="J90">
        <f t="shared" si="27"/>
        <v>311</v>
      </c>
      <c r="K90">
        <f t="shared" si="28"/>
        <v>260</v>
      </c>
      <c r="L90">
        <f t="shared" si="22"/>
        <v>266.83715683720931</v>
      </c>
      <c r="M90">
        <f t="shared" si="23"/>
        <v>29376</v>
      </c>
      <c r="N90">
        <f t="shared" si="29"/>
        <v>29376</v>
      </c>
    </row>
    <row r="91" spans="8:14" x14ac:dyDescent="0.2">
      <c r="H91">
        <f t="shared" si="20"/>
        <v>0.88000000000000056</v>
      </c>
      <c r="I91">
        <f t="shared" si="21"/>
        <v>311.83781818181819</v>
      </c>
      <c r="J91">
        <f t="shared" si="27"/>
        <v>311</v>
      </c>
      <c r="K91">
        <f t="shared" si="28"/>
        <v>260</v>
      </c>
      <c r="L91">
        <f t="shared" si="22"/>
        <v>266.83715683720931</v>
      </c>
      <c r="M91">
        <f t="shared" si="23"/>
        <v>29376</v>
      </c>
      <c r="N91">
        <f t="shared" si="29"/>
        <v>29376</v>
      </c>
    </row>
    <row r="92" spans="8:14" x14ac:dyDescent="0.2">
      <c r="H92">
        <f t="shared" si="20"/>
        <v>0.89000000000000057</v>
      </c>
      <c r="I92">
        <f t="shared" si="21"/>
        <v>311.83781818181819</v>
      </c>
      <c r="J92">
        <f t="shared" si="27"/>
        <v>311</v>
      </c>
      <c r="K92">
        <f t="shared" si="28"/>
        <v>260</v>
      </c>
      <c r="L92">
        <f t="shared" si="22"/>
        <v>266.83715683720931</v>
      </c>
      <c r="M92">
        <f t="shared" si="23"/>
        <v>29376</v>
      </c>
      <c r="N92">
        <f t="shared" si="29"/>
        <v>29376</v>
      </c>
    </row>
    <row r="93" spans="8:14" x14ac:dyDescent="0.2">
      <c r="H93">
        <f t="shared" si="20"/>
        <v>0.90000000000000058</v>
      </c>
      <c r="I93">
        <f t="shared" si="21"/>
        <v>311.83781818181819</v>
      </c>
      <c r="J93">
        <f t="shared" si="27"/>
        <v>311</v>
      </c>
      <c r="K93">
        <f t="shared" si="28"/>
        <v>260</v>
      </c>
      <c r="L93">
        <f t="shared" si="22"/>
        <v>266.83715683720931</v>
      </c>
      <c r="M93">
        <f t="shared" si="23"/>
        <v>29376</v>
      </c>
      <c r="N93">
        <f t="shared" si="29"/>
        <v>29376</v>
      </c>
    </row>
    <row r="94" spans="8:14" x14ac:dyDescent="0.2">
      <c r="H94">
        <f t="shared" si="20"/>
        <v>0.91000000000000059</v>
      </c>
      <c r="I94">
        <f t="shared" si="21"/>
        <v>311.83781818181819</v>
      </c>
      <c r="J94">
        <f t="shared" si="27"/>
        <v>311</v>
      </c>
      <c r="K94">
        <f t="shared" si="28"/>
        <v>260</v>
      </c>
      <c r="L94">
        <f t="shared" si="22"/>
        <v>266.83715683720931</v>
      </c>
      <c r="M94">
        <f t="shared" si="23"/>
        <v>29376</v>
      </c>
      <c r="N94">
        <f t="shared" si="29"/>
        <v>29376</v>
      </c>
    </row>
    <row r="95" spans="8:14" x14ac:dyDescent="0.2">
      <c r="H95">
        <f t="shared" si="20"/>
        <v>0.9200000000000006</v>
      </c>
      <c r="I95">
        <f t="shared" si="21"/>
        <v>311.83781818181819</v>
      </c>
      <c r="J95">
        <f t="shared" si="27"/>
        <v>311</v>
      </c>
      <c r="K95">
        <f t="shared" si="28"/>
        <v>260</v>
      </c>
      <c r="L95">
        <f t="shared" si="22"/>
        <v>266.83715683720931</v>
      </c>
      <c r="M95">
        <f t="shared" si="23"/>
        <v>29376</v>
      </c>
      <c r="N95">
        <f t="shared" si="29"/>
        <v>29376</v>
      </c>
    </row>
    <row r="96" spans="8:14" x14ac:dyDescent="0.2">
      <c r="H96">
        <f t="shared" si="20"/>
        <v>0.9300000000000006</v>
      </c>
      <c r="I96">
        <f t="shared" si="21"/>
        <v>311.83781818181819</v>
      </c>
      <c r="J96">
        <f t="shared" si="27"/>
        <v>311</v>
      </c>
      <c r="K96">
        <f t="shared" si="28"/>
        <v>260</v>
      </c>
      <c r="L96">
        <f t="shared" si="22"/>
        <v>266.83715683720931</v>
      </c>
      <c r="M96">
        <f t="shared" si="23"/>
        <v>29376</v>
      </c>
      <c r="N96">
        <f t="shared" si="29"/>
        <v>29376</v>
      </c>
    </row>
    <row r="97" spans="8:14" x14ac:dyDescent="0.2">
      <c r="H97">
        <f t="shared" si="20"/>
        <v>0.94000000000000061</v>
      </c>
      <c r="I97">
        <f t="shared" si="21"/>
        <v>311.83781818181819</v>
      </c>
      <c r="J97">
        <f t="shared" si="27"/>
        <v>311</v>
      </c>
      <c r="K97">
        <f t="shared" si="28"/>
        <v>260</v>
      </c>
      <c r="L97">
        <f t="shared" si="22"/>
        <v>266.83715683720931</v>
      </c>
      <c r="M97">
        <f t="shared" si="23"/>
        <v>29376</v>
      </c>
      <c r="N97">
        <f t="shared" si="29"/>
        <v>29376</v>
      </c>
    </row>
    <row r="98" spans="8:14" x14ac:dyDescent="0.2">
      <c r="H98">
        <f t="shared" si="20"/>
        <v>0.95000000000000062</v>
      </c>
      <c r="I98">
        <f t="shared" si="21"/>
        <v>311.83781818181819</v>
      </c>
      <c r="J98">
        <f t="shared" si="27"/>
        <v>311</v>
      </c>
      <c r="K98">
        <f t="shared" si="28"/>
        <v>260</v>
      </c>
      <c r="L98">
        <f t="shared" si="22"/>
        <v>266.83715683720931</v>
      </c>
      <c r="M98">
        <f t="shared" si="23"/>
        <v>29376</v>
      </c>
      <c r="N98">
        <f t="shared" si="29"/>
        <v>29376</v>
      </c>
    </row>
    <row r="99" spans="8:14" x14ac:dyDescent="0.2">
      <c r="H99">
        <f t="shared" si="20"/>
        <v>0.96000000000000063</v>
      </c>
      <c r="I99">
        <f t="shared" si="21"/>
        <v>311.83781818181819</v>
      </c>
      <c r="J99">
        <f t="shared" si="27"/>
        <v>311</v>
      </c>
      <c r="K99">
        <f t="shared" si="28"/>
        <v>260</v>
      </c>
      <c r="L99">
        <f t="shared" si="22"/>
        <v>266.83715683720931</v>
      </c>
      <c r="M99">
        <f t="shared" si="23"/>
        <v>29376</v>
      </c>
      <c r="N99">
        <f t="shared" si="29"/>
        <v>29376</v>
      </c>
    </row>
    <row r="100" spans="8:14" x14ac:dyDescent="0.2">
      <c r="H100">
        <f t="shared" si="20"/>
        <v>0.97000000000000064</v>
      </c>
      <c r="I100">
        <f t="shared" si="21"/>
        <v>311.83781818181819</v>
      </c>
      <c r="J100">
        <f t="shared" si="27"/>
        <v>311</v>
      </c>
      <c r="K100">
        <f t="shared" si="28"/>
        <v>260</v>
      </c>
      <c r="L100">
        <f t="shared" si="22"/>
        <v>266.83715683720931</v>
      </c>
      <c r="M100">
        <f t="shared" si="23"/>
        <v>29376</v>
      </c>
      <c r="N100">
        <f t="shared" si="29"/>
        <v>29376</v>
      </c>
    </row>
    <row r="101" spans="8:14" x14ac:dyDescent="0.2">
      <c r="H101">
        <f t="shared" si="20"/>
        <v>0.98000000000000065</v>
      </c>
      <c r="I101">
        <f t="shared" si="21"/>
        <v>311.83781818181819</v>
      </c>
      <c r="J101">
        <f>IF(I101&gt;$E$7,$E$7,I101)</f>
        <v>311</v>
      </c>
      <c r="K101">
        <f>IF(L101&gt;$E$8,$E$8,L101)</f>
        <v>260</v>
      </c>
      <c r="L101">
        <f t="shared" si="22"/>
        <v>266.83715683720931</v>
      </c>
      <c r="M101">
        <f t="shared" si="23"/>
        <v>29376</v>
      </c>
      <c r="N101">
        <f>IF(I101&gt;$E$7,M101,0)</f>
        <v>29376</v>
      </c>
    </row>
    <row r="102" spans="8:14" x14ac:dyDescent="0.2">
      <c r="H102">
        <f t="shared" si="20"/>
        <v>0.99000000000000066</v>
      </c>
      <c r="I102">
        <f t="shared" si="21"/>
        <v>311.83781818181819</v>
      </c>
      <c r="J102">
        <f>IF(I102&gt;$E$7,$E$7,I102)</f>
        <v>311</v>
      </c>
      <c r="K102">
        <f>IF(L102&gt;$E$8,$E$8,L102)</f>
        <v>260</v>
      </c>
      <c r="L102">
        <f t="shared" si="22"/>
        <v>266.83715683720931</v>
      </c>
      <c r="M102">
        <f t="shared" si="23"/>
        <v>29376</v>
      </c>
      <c r="N102">
        <f>IF(I102&gt;$E$7,M102,0)</f>
        <v>29376</v>
      </c>
    </row>
    <row r="103" spans="8:14" x14ac:dyDescent="0.2">
      <c r="H103">
        <f t="shared" si="20"/>
        <v>1.0000000000000007</v>
      </c>
      <c r="I103">
        <f t="shared" si="21"/>
        <v>311.83781818181819</v>
      </c>
      <c r="J103">
        <f>IF(I103&gt;$E$7,$E$7,I103)</f>
        <v>311</v>
      </c>
      <c r="K103">
        <f>IF(L103&gt;$E$8,$E$8,L103)</f>
        <v>260</v>
      </c>
      <c r="L103">
        <f t="shared" si="22"/>
        <v>266.83715683720931</v>
      </c>
      <c r="M103">
        <f t="shared" si="23"/>
        <v>29376</v>
      </c>
      <c r="N103">
        <f>IF(I103&gt;$E$7,M103,0)</f>
        <v>29376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copies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NUMERIC1</vt:lpstr>
      <vt:lpstr>Area</vt:lpstr>
      <vt:lpstr>Cp</vt:lpstr>
      <vt:lpstr>FINDQ</vt:lpstr>
      <vt:lpstr>hfg</vt:lpstr>
      <vt:lpstr>hfw</vt:lpstr>
      <vt:lpstr>hs</vt:lpstr>
      <vt:lpstr>N</vt:lpstr>
      <vt:lpstr>Q</vt:lpstr>
      <vt:lpstr>Tpsat</vt:lpstr>
      <vt:lpstr>Ts</vt:lpstr>
      <vt:lpstr>U</vt:lpstr>
      <vt:lpstr>Wp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2007-03-11T20:41:58Z</dcterms:created>
  <dcterms:modified xsi:type="dcterms:W3CDTF">2017-10-19T13:03:44Z</dcterms:modified>
</cp:coreProperties>
</file>