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mc:AlternateContent xmlns:mc="http://schemas.openxmlformats.org/markup-compatibility/2006">
    <mc:Choice Requires="x15">
      <x15ac:absPath xmlns:x15ac="http://schemas.microsoft.com/office/spreadsheetml/2010/11/ac" url="C:\Users\xlParse\AppData\Local\Temp\2\"/>
    </mc:Choice>
  </mc:AlternateContent>
  <bookViews>
    <workbookView xWindow="1155" yWindow="-90" windowWidth="12120" windowHeight="8910"/>
  </bookViews>
  <sheets>
    <sheet name="Basic data" sheetId="8" r:id="rId1"/>
    <sheet name="Base Model" sheetId="19" r:id="rId2"/>
  </sheets>
  <definedNames>
    <definedName name="EffProdRate">'Basic data'!$D$38</definedName>
    <definedName name="EquipAvailable">'Basic data'!#REF!</definedName>
    <definedName name="EquipStaffing">'Basic data'!$D$39</definedName>
    <definedName name="Layoff_Cost">'Basic data'!$D$27</definedName>
    <definedName name="Material_Costs">'Basic data'!$D$25</definedName>
    <definedName name="MAxOvertime">'Basic data'!$D$37</definedName>
    <definedName name="OperatingDays">'Basic data'!$D$35</definedName>
    <definedName name="OvertimeWage">'Basic data'!$D$30</definedName>
    <definedName name="_xlnm.Print_Area" localSheetId="1">'Base Model'!$K$1:$P$20</definedName>
    <definedName name="RegularWage">'Basic data'!$D$28</definedName>
    <definedName name="solver_adj" localSheetId="1" hidden="1">'Base Model'!$C$7:$I$18</definedName>
    <definedName name="solver_cvg" localSheetId="1" hidden="1">0.001</definedName>
    <definedName name="solver_drv" localSheetId="1" hidden="1">1</definedName>
    <definedName name="solver_est" localSheetId="1" hidden="1">1</definedName>
    <definedName name="solver_itr" localSheetId="1" hidden="1">100</definedName>
    <definedName name="solver_lhs1" localSheetId="1" hidden="1">'Base Model'!$L$7:$M$18</definedName>
    <definedName name="solver_lhs2" localSheetId="1" hidden="1">'Base Model'!$N$7:$O$18</definedName>
    <definedName name="solver_lhs3" localSheetId="1" hidden="1">'Base Model'!$C$7:$I$18</definedName>
    <definedName name="solver_lhs4" localSheetId="1" hidden="1">'Base Model'!$E$7:$E$8</definedName>
    <definedName name="solver_lhs5" localSheetId="1" hidden="1">'Base Model'!$O$7:$O$18</definedName>
    <definedName name="solver_lhs6" localSheetId="1" hidden="1">'Base Model'!#REF!</definedName>
    <definedName name="solver_lhs7" localSheetId="1" hidden="1">'Base Model'!$L$8:$L$18</definedName>
    <definedName name="solver_lin" localSheetId="1" hidden="1">1</definedName>
    <definedName name="solver_neg" localSheetId="1" hidden="1">1</definedName>
    <definedName name="solver_num" localSheetId="1" hidden="1">3</definedName>
    <definedName name="solver_nwt" localSheetId="1" hidden="1">1</definedName>
    <definedName name="solver_opt" localSheetId="1" hidden="1">'Base Model'!$C$37</definedName>
    <definedName name="solver_pre" localSheetId="1" hidden="1">0.000001</definedName>
    <definedName name="solver_rel1" localSheetId="1" hidden="1">2</definedName>
    <definedName name="solver_rel2" localSheetId="1" hidden="1">3</definedName>
    <definedName name="solver_rel3" localSheetId="1" hidden="1">3</definedName>
    <definedName name="solver_rel4" localSheetId="1" hidden="1">4</definedName>
    <definedName name="solver_rel5" localSheetId="1" hidden="1">3</definedName>
    <definedName name="solver_rel6" localSheetId="1" hidden="1">3</definedName>
    <definedName name="solver_rel7" localSheetId="1" hidden="1">2</definedName>
    <definedName name="solver_rhs1" localSheetId="1" hidden="1">0</definedName>
    <definedName name="solver_rhs2" localSheetId="1" hidden="1">0</definedName>
    <definedName name="solver_rhs3" localSheetId="1" hidden="1">0</definedName>
    <definedName name="solver_rhs4" localSheetId="1" hidden="1">integer</definedName>
    <definedName name="solver_rhs5" localSheetId="1" hidden="1">0</definedName>
    <definedName name="solver_rhs6" localSheetId="1" hidden="1">0</definedName>
    <definedName name="solver_rhs7" localSheetId="1" hidden="1">0</definedName>
    <definedName name="solver_scl" localSheetId="1" hidden="1">2</definedName>
    <definedName name="solver_sho" localSheetId="1" hidden="1">2</definedName>
    <definedName name="solver_tim" localSheetId="1" hidden="1">100</definedName>
    <definedName name="solver_tmp" localSheetId="1" hidden="1">0</definedName>
    <definedName name="solver_tol" localSheetId="1" hidden="1">0.05</definedName>
    <definedName name="solver_typ" localSheetId="1" hidden="1">2</definedName>
    <definedName name="solver_val" localSheetId="1" hidden="1">0</definedName>
    <definedName name="SubcontractingCost">'Basic data'!$D$32</definedName>
    <definedName name="Training_Cost">'Basic data'!$D$26</definedName>
    <definedName name="TransportationCost">'Basic data'!#REF!</definedName>
    <definedName name="WorkingHours">'Basic data'!$D$36</definedName>
  </definedNames>
  <calcPr calcId="101716"/>
</workbook>
</file>

<file path=xl/calcChain.xml><?xml version="1.0" encoding="utf-8"?>
<calcChain xmlns="http://schemas.openxmlformats.org/spreadsheetml/2006/main">
  <c r="N18" i="19" l="1"/>
  <c r="N17" i="19"/>
  <c r="N16" i="19"/>
  <c r="N15" i="19"/>
  <c r="N14" i="19"/>
  <c r="N13" i="19"/>
  <c r="N12" i="19"/>
  <c r="N11" i="19"/>
  <c r="N10" i="19"/>
  <c r="N9" i="19"/>
  <c r="N8" i="19"/>
  <c r="N7" i="19"/>
  <c r="I35" i="19"/>
  <c r="I34" i="19"/>
  <c r="I33" i="19"/>
  <c r="I32" i="19"/>
  <c r="I31" i="19"/>
  <c r="I30" i="19"/>
  <c r="I29" i="19"/>
  <c r="I28" i="19"/>
  <c r="I27" i="19"/>
  <c r="I26" i="19"/>
  <c r="I25" i="19"/>
  <c r="I24" i="19"/>
  <c r="D24" i="19"/>
  <c r="D26" i="19"/>
  <c r="M7" i="19"/>
  <c r="B19" i="19"/>
  <c r="M18" i="19"/>
  <c r="M17" i="19"/>
  <c r="M16" i="19"/>
  <c r="M15" i="19"/>
  <c r="M14" i="19"/>
  <c r="M13" i="19"/>
  <c r="M12" i="19"/>
  <c r="M11" i="19"/>
  <c r="M10" i="19"/>
  <c r="M9" i="19"/>
  <c r="M8" i="19"/>
  <c r="L7" i="19"/>
  <c r="O18" i="19"/>
  <c r="O17" i="19"/>
  <c r="O16" i="19"/>
  <c r="O15" i="19"/>
  <c r="O14" i="19"/>
  <c r="O13" i="19"/>
  <c r="O12" i="19"/>
  <c r="O11" i="19"/>
  <c r="O10" i="19"/>
  <c r="O9" i="19"/>
  <c r="O8" i="19"/>
  <c r="O7" i="19"/>
  <c r="J18" i="19"/>
  <c r="J17" i="19"/>
  <c r="J16" i="19"/>
  <c r="J15" i="19"/>
  <c r="J14" i="19"/>
  <c r="J13" i="19"/>
  <c r="J12" i="19"/>
  <c r="J11" i="19"/>
  <c r="J10" i="19"/>
  <c r="J9" i="19"/>
  <c r="J8" i="19"/>
  <c r="J7" i="19"/>
  <c r="H24" i="19"/>
  <c r="H25" i="19"/>
  <c r="H26" i="19"/>
  <c r="H27" i="19"/>
  <c r="H28" i="19"/>
  <c r="H29" i="19"/>
  <c r="H30" i="19"/>
  <c r="H31" i="19"/>
  <c r="H32" i="19"/>
  <c r="H33" i="19"/>
  <c r="H34" i="19"/>
  <c r="H35" i="19"/>
  <c r="C40" i="19"/>
  <c r="C24" i="19"/>
  <c r="E24" i="19"/>
  <c r="F24" i="19"/>
  <c r="G24" i="19"/>
  <c r="C25" i="19"/>
  <c r="D25" i="19"/>
  <c r="E25" i="19"/>
  <c r="F25" i="19"/>
  <c r="G25" i="19"/>
  <c r="C26" i="19"/>
  <c r="E26" i="19"/>
  <c r="F26" i="19"/>
  <c r="G26" i="19"/>
  <c r="C27" i="19"/>
  <c r="D27" i="19"/>
  <c r="E27" i="19"/>
  <c r="F27" i="19"/>
  <c r="G27" i="19"/>
  <c r="C28" i="19"/>
  <c r="D28" i="19"/>
  <c r="E28" i="19"/>
  <c r="F28" i="19"/>
  <c r="G28" i="19"/>
  <c r="C29" i="19"/>
  <c r="D29" i="19"/>
  <c r="E29" i="19"/>
  <c r="F29" i="19"/>
  <c r="G29" i="19"/>
  <c r="C30" i="19"/>
  <c r="D30" i="19"/>
  <c r="E30" i="19"/>
  <c r="F30" i="19"/>
  <c r="G30" i="19"/>
  <c r="C31" i="19"/>
  <c r="D31" i="19"/>
  <c r="E31" i="19"/>
  <c r="F31" i="19"/>
  <c r="G31" i="19"/>
  <c r="C32" i="19"/>
  <c r="D32" i="19"/>
  <c r="E32" i="19"/>
  <c r="F32" i="19"/>
  <c r="G32" i="19"/>
  <c r="C33" i="19"/>
  <c r="D33" i="19"/>
  <c r="E33" i="19"/>
  <c r="F33" i="19"/>
  <c r="G33" i="19"/>
  <c r="C34" i="19"/>
  <c r="D34" i="19"/>
  <c r="E34" i="19"/>
  <c r="F34" i="19"/>
  <c r="G34" i="19"/>
  <c r="C35" i="19"/>
  <c r="D35" i="19"/>
  <c r="E35" i="19"/>
  <c r="F35" i="19"/>
  <c r="G35" i="19"/>
  <c r="C37" i="19"/>
  <c r="D40" i="19"/>
  <c r="C44" i="19"/>
  <c r="C43" i="19"/>
  <c r="C42" i="19"/>
  <c r="D42" i="19"/>
  <c r="D43" i="19"/>
  <c r="D44" i="19"/>
  <c r="C45" i="19"/>
  <c r="D45" i="19"/>
  <c r="C39" i="19"/>
  <c r="D39" i="19"/>
  <c r="D37" i="19"/>
  <c r="J19" i="19"/>
  <c r="H19" i="19"/>
  <c r="G19" i="19"/>
  <c r="F19" i="19"/>
  <c r="D19" i="19"/>
  <c r="C19" i="19"/>
  <c r="L8" i="19"/>
  <c r="L9" i="19"/>
  <c r="L10" i="19"/>
  <c r="L11" i="19"/>
  <c r="L12" i="19"/>
  <c r="L13" i="19"/>
  <c r="L14" i="19"/>
  <c r="L15" i="19"/>
  <c r="L16" i="19"/>
  <c r="L17" i="19"/>
  <c r="L18" i="19"/>
</calcChain>
</file>

<file path=xl/sharedStrings.xml><?xml version="1.0" encoding="utf-8"?>
<sst xmlns="http://schemas.openxmlformats.org/spreadsheetml/2006/main" count="105" uniqueCount="73">
  <si>
    <t>Period</t>
  </si>
  <si>
    <t># Hired</t>
  </si>
  <si>
    <t># Laid off</t>
  </si>
  <si>
    <t># Workforce</t>
  </si>
  <si>
    <t>Subcontract</t>
  </si>
  <si>
    <t>Production</t>
  </si>
  <si>
    <t>Aggregate Plan Costs</t>
  </si>
  <si>
    <t>Total Cost =</t>
  </si>
  <si>
    <t>Constraints</t>
  </si>
  <si>
    <t>Workforce</t>
  </si>
  <si>
    <t>Aggregate Plan Decision Variables</t>
  </si>
  <si>
    <t>Overtime</t>
  </si>
  <si>
    <t>1999/1</t>
  </si>
  <si>
    <t>1999/2</t>
  </si>
  <si>
    <t>1999/3</t>
  </si>
  <si>
    <t>1999/4</t>
  </si>
  <si>
    <t>2000/1</t>
  </si>
  <si>
    <t>2000/2</t>
  </si>
  <si>
    <t>2000/3</t>
  </si>
  <si>
    <t>2000/4</t>
  </si>
  <si>
    <t>2001/1</t>
  </si>
  <si>
    <t>2001/2</t>
  </si>
  <si>
    <t>2001/3</t>
  </si>
  <si>
    <t>2001/4</t>
  </si>
  <si>
    <t>Regular working hours</t>
  </si>
  <si>
    <t>Operating days per quarter</t>
  </si>
  <si>
    <t>Regular wage cost/hour</t>
  </si>
  <si>
    <t>Over time wage cost/hour</t>
  </si>
  <si>
    <t>Raw mateial cost per 1000 lbs</t>
  </si>
  <si>
    <t>Transportation cost to and from warehouse per 1000 lbs</t>
  </si>
  <si>
    <r>
      <t>C</t>
    </r>
    <r>
      <rPr>
        <b/>
        <sz val="10"/>
        <rFont val="Arial"/>
        <family val="2"/>
      </rPr>
      <t>t</t>
    </r>
  </si>
  <si>
    <t>Hiring/Firing</t>
  </si>
  <si>
    <t>Subcontracting cost per 1000 lbs</t>
  </si>
  <si>
    <t>=0</t>
  </si>
  <si>
    <t>Raw Material</t>
  </si>
  <si>
    <t>&gt;=0</t>
  </si>
  <si>
    <t>Maximum ovetime per worker and quarter (in hours)</t>
  </si>
  <si>
    <t>Layoff cost/worker</t>
  </si>
  <si>
    <t>Hiring and training cost/person</t>
  </si>
  <si>
    <t>Inventory</t>
  </si>
  <si>
    <t>Hiring</t>
  </si>
  <si>
    <t>Lay off</t>
  </si>
  <si>
    <t>Regular time</t>
  </si>
  <si>
    <t>Over time</t>
  </si>
  <si>
    <t>Material</t>
  </si>
  <si>
    <t>Warehouse</t>
  </si>
  <si>
    <t>Overtine</t>
  </si>
  <si>
    <t>Production ('000lbs)</t>
  </si>
  <si>
    <t>Subcontract ('000lbs)</t>
  </si>
  <si>
    <r>
      <t>H</t>
    </r>
    <r>
      <rPr>
        <b/>
        <sz val="10"/>
        <rFont val="Arial"/>
        <family val="2"/>
      </rPr>
      <t>t</t>
    </r>
  </si>
  <si>
    <r>
      <t>L</t>
    </r>
    <r>
      <rPr>
        <b/>
        <sz val="10"/>
        <rFont val="Arial"/>
        <family val="2"/>
      </rPr>
      <t>t</t>
    </r>
  </si>
  <si>
    <r>
      <t>W</t>
    </r>
    <r>
      <rPr>
        <b/>
        <sz val="10"/>
        <rFont val="Arial"/>
        <family val="2"/>
      </rPr>
      <t>t</t>
    </r>
  </si>
  <si>
    <r>
      <t>O</t>
    </r>
    <r>
      <rPr>
        <b/>
        <sz val="10"/>
        <rFont val="Arial"/>
        <family val="2"/>
      </rPr>
      <t>t</t>
    </r>
  </si>
  <si>
    <r>
      <t>I</t>
    </r>
    <r>
      <rPr>
        <b/>
        <sz val="10"/>
        <rFont val="Arial"/>
        <family val="2"/>
      </rPr>
      <t>t</t>
    </r>
  </si>
  <si>
    <t>Sales Forecast</t>
  </si>
  <si>
    <t>Labor</t>
  </si>
  <si>
    <t>Subcontracting</t>
  </si>
  <si>
    <t>Inventory Holding</t>
  </si>
  <si>
    <t>Public warehouse: storage charges per 1000 lbs</t>
  </si>
  <si>
    <t>Demand Met</t>
  </si>
  <si>
    <t>Sales ('000lbs)</t>
  </si>
  <si>
    <t xml:space="preserve">Production </t>
  </si>
  <si>
    <r>
      <t>P</t>
    </r>
    <r>
      <rPr>
        <b/>
        <sz val="10"/>
        <rFont val="Arial"/>
        <family val="2"/>
      </rPr>
      <t>t</t>
    </r>
  </si>
  <si>
    <t>Inventory &amp; Demand Satisfaction</t>
  </si>
  <si>
    <t>TOTAL:</t>
  </si>
  <si>
    <t>Hire&amp;Fire</t>
  </si>
  <si>
    <t>Regular</t>
  </si>
  <si>
    <t>OverTime</t>
  </si>
  <si>
    <t>Initial Staffing Size (# of workers)</t>
  </si>
  <si>
    <t>Effective productive rate (1000 lbs per worker per hour)</t>
  </si>
  <si>
    <t>Costs</t>
  </si>
  <si>
    <t>(The materail and transportation costs are included.)</t>
  </si>
  <si>
    <r>
      <t>sales</t>
    </r>
    <r>
      <rPr>
        <sz val="12"/>
        <rFont val="Arial"/>
        <family val="2"/>
      </rPr>
      <t>(000lbs)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</si>
</sst>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75" formatCode="_(* #,##0_);_(* \(#,##0\);_(* &quot;-&quot;??_);_(@_)"/>
    <numFmt numFmtId="177" formatCode="_(&quot;$&quot;* #,##0_);_(&quot;$&quot;* \(#,##0\);_(&quot;$&quot;* &quot;-&quot;??_);_(@_)"/>
  </numFmts>
  <fonts count="16" x14ac:knownFonts="1">
    <font>
      <sz val="10"/>
      <name val="Arial"/>
      <family val="2"/>
    </font>
    <font>
      <b/>
      <i/>
      <sz val="10"/>
      <name val="Arial"/>
      <family val="2"/>
    </font>
    <font>
      <sz val="10"/>
      <name val="Arial"/>
      <family val="2"/>
    </font>
    <font>
      <b/>
      <sz val="10"/>
      <name val="Arial"/>
      <family val="2"/>
    </font>
    <font>
      <b/>
      <u/>
      <sz val="10"/>
      <name val="Arial"/>
      <family val="2"/>
    </font>
    <font>
      <sz val="10"/>
      <name val="Arial"/>
      <family val="2"/>
    </font>
    <font>
      <b/>
      <sz val="14"/>
      <name val="Arial"/>
      <family val="2"/>
    </font>
    <font>
      <u/>
      <sz val="10"/>
      <name val="Arial"/>
      <family val="2"/>
    </font>
    <font>
      <b/>
      <i/>
      <sz val="10"/>
      <name val="Arial"/>
      <family val="2"/>
    </font>
    <font>
      <b/>
      <sz val="11"/>
      <name val="Arial"/>
      <family val="2"/>
    </font>
    <font>
      <b/>
      <u/>
      <sz val="12"/>
      <name val="Arial"/>
      <family val="2"/>
    </font>
    <font>
      <sz val="12"/>
      <name val="Arial"/>
      <family val="2"/>
    </font>
    <font>
      <b/>
      <sz val="12"/>
      <name val="Arial"/>
      <family val="2"/>
    </font>
    <font>
      <b/>
      <u/>
      <sz val="14"/>
      <color indexed="10"/>
      <name val="Arial"/>
      <family val="2"/>
    </font>
    <font>
      <sz val="14"/>
      <color indexed="10"/>
      <name val="Arial"/>
      <family val="2"/>
    </font>
    <font>
      <sz val="11"/>
      <name val="Arial"/>
      <family val="2"/>
    </font>
  </fonts>
  <fills count="9">
    <fill>
      <patternFill patternType="none"/>
    </fill>
    <fill>
      <patternFill patternType="gray125"/>
    </fill>
    <fill>
      <patternFill patternType="solid">
        <fgColor indexed="13"/>
        <bgColor indexed="64"/>
      </patternFill>
    </fill>
    <fill>
      <patternFill patternType="solid">
        <fgColor indexed="44"/>
        <bgColor indexed="64"/>
      </patternFill>
    </fill>
    <fill>
      <patternFill patternType="solid">
        <fgColor indexed="40"/>
        <bgColor indexed="64"/>
      </patternFill>
    </fill>
    <fill>
      <patternFill patternType="solid">
        <fgColor indexed="42"/>
        <bgColor indexed="64"/>
      </patternFill>
    </fill>
    <fill>
      <patternFill patternType="solid">
        <fgColor indexed="26"/>
        <bgColor indexed="64"/>
      </patternFill>
    </fill>
    <fill>
      <patternFill patternType="solid">
        <fgColor indexed="9"/>
        <bgColor indexed="64"/>
      </patternFill>
    </fill>
    <fill>
      <patternFill patternType="solid">
        <fgColor indexed="47"/>
        <bgColor indexed="64"/>
      </patternFill>
    </fill>
  </fills>
  <borders count="30">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diagonal/>
    </border>
    <border>
      <left/>
      <right style="thick">
        <color indexed="10"/>
      </right>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s>
  <cellStyleXfs count="4">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cellStyleXfs>
  <cellXfs count="96">
    <xf numFmtId="0" fontId="0" fillId="0" borderId="0" xfId="0"/>
    <xf numFmtId="0" fontId="3" fillId="0" borderId="0" xfId="0" applyFont="1" applyFill="1" applyBorder="1"/>
    <xf numFmtId="0" fontId="4" fillId="0" borderId="0" xfId="0" applyFont="1" applyFill="1" applyBorder="1"/>
    <xf numFmtId="0" fontId="5" fillId="0" borderId="0" xfId="0" applyFont="1" applyFill="1" applyBorder="1"/>
    <xf numFmtId="3" fontId="5" fillId="0" borderId="0" xfId="0" applyNumberFormat="1" applyFont="1" applyFill="1" applyBorder="1"/>
    <xf numFmtId="177" fontId="5" fillId="0" borderId="0" xfId="2" applyNumberFormat="1" applyFont="1" applyFill="1" applyBorder="1"/>
    <xf numFmtId="177" fontId="5" fillId="0" borderId="0" xfId="0" applyNumberFormat="1" applyFont="1" applyFill="1" applyBorder="1"/>
    <xf numFmtId="1" fontId="5" fillId="0" borderId="0" xfId="0" applyNumberFormat="1" applyFont="1" applyFill="1" applyBorder="1" applyAlignment="1">
      <alignment horizontal="center"/>
    </xf>
    <xf numFmtId="175" fontId="5" fillId="0" borderId="0" xfId="1" applyNumberFormat="1" applyFont="1" applyFill="1" applyBorder="1"/>
    <xf numFmtId="1" fontId="5" fillId="0" borderId="0" xfId="0" applyNumberFormat="1" applyFont="1" applyFill="1" applyBorder="1"/>
    <xf numFmtId="43" fontId="5" fillId="0" borderId="0" xfId="0" applyNumberFormat="1" applyFont="1" applyFill="1" applyBorder="1"/>
    <xf numFmtId="0" fontId="3" fillId="0" borderId="0" xfId="0" applyFont="1" applyFill="1" applyBorder="1" applyAlignment="1">
      <alignment horizontal="center"/>
    </xf>
    <xf numFmtId="0" fontId="5" fillId="0" borderId="1" xfId="0" applyFont="1" applyFill="1" applyBorder="1"/>
    <xf numFmtId="3" fontId="5" fillId="0" borderId="2" xfId="0" applyNumberFormat="1" applyFont="1" applyFill="1" applyBorder="1"/>
    <xf numFmtId="0" fontId="5" fillId="0" borderId="3" xfId="0" applyFont="1" applyFill="1" applyBorder="1"/>
    <xf numFmtId="175" fontId="5" fillId="0" borderId="4" xfId="1" applyNumberFormat="1" applyFont="1" applyFill="1" applyBorder="1"/>
    <xf numFmtId="3" fontId="5" fillId="0" borderId="1" xfId="0" applyNumberFormat="1" applyFont="1" applyFill="1" applyBorder="1"/>
    <xf numFmtId="4" fontId="5" fillId="0" borderId="0" xfId="0" applyNumberFormat="1" applyFont="1" applyFill="1" applyBorder="1"/>
    <xf numFmtId="177" fontId="5" fillId="0" borderId="5" xfId="2" applyNumberFormat="1" applyFont="1" applyFill="1" applyBorder="1"/>
    <xf numFmtId="177" fontId="5" fillId="0" borderId="6" xfId="2" applyNumberFormat="1" applyFont="1" applyFill="1" applyBorder="1"/>
    <xf numFmtId="0" fontId="5" fillId="0" borderId="0" xfId="0" applyFont="1" applyBorder="1"/>
    <xf numFmtId="0" fontId="7" fillId="0" borderId="0" xfId="0" applyFont="1" applyFill="1" applyBorder="1" applyAlignment="1">
      <alignment horizontal="center"/>
    </xf>
    <xf numFmtId="0" fontId="7" fillId="0" borderId="0" xfId="0" applyFont="1" applyFill="1" applyBorder="1"/>
    <xf numFmtId="0" fontId="5" fillId="0" borderId="1" xfId="0" applyFont="1" applyFill="1" applyBorder="1" applyAlignment="1">
      <alignment horizontal="center"/>
    </xf>
    <xf numFmtId="0" fontId="1" fillId="0" borderId="0" xfId="0" applyFont="1" applyBorder="1"/>
    <xf numFmtId="0" fontId="3" fillId="0" borderId="0" xfId="0" applyFont="1" applyFill="1" applyBorder="1" applyAlignment="1">
      <alignment textRotation="90" wrapText="1"/>
    </xf>
    <xf numFmtId="0" fontId="5" fillId="0" borderId="2" xfId="0" applyFont="1" applyFill="1" applyBorder="1"/>
    <xf numFmtId="0" fontId="5" fillId="0" borderId="7" xfId="0" applyFont="1" applyFill="1" applyBorder="1"/>
    <xf numFmtId="0" fontId="3" fillId="0" borderId="8" xfId="0" applyFont="1" applyFill="1" applyBorder="1"/>
    <xf numFmtId="0" fontId="6" fillId="0" borderId="9" xfId="0" applyFont="1" applyBorder="1" applyAlignment="1">
      <alignment horizontal="center"/>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3" fillId="0" borderId="12" xfId="0" applyFont="1" applyFill="1" applyBorder="1" applyAlignment="1">
      <alignment horizontal="center"/>
    </xf>
    <xf numFmtId="0" fontId="8" fillId="0" borderId="8" xfId="0" applyFont="1" applyBorder="1" applyAlignment="1">
      <alignment horizontal="center" wrapText="1"/>
    </xf>
    <xf numFmtId="0" fontId="8" fillId="0" borderId="13" xfId="0" applyFont="1" applyBorder="1" applyAlignment="1">
      <alignment horizontal="center" wrapText="1"/>
    </xf>
    <xf numFmtId="0" fontId="8" fillId="0" borderId="14" xfId="0" applyFont="1" applyBorder="1" applyAlignment="1">
      <alignment horizontal="center" wrapText="1"/>
    </xf>
    <xf numFmtId="0" fontId="8" fillId="0" borderId="15" xfId="0" applyFont="1" applyBorder="1" applyAlignment="1">
      <alignment horizontal="center" wrapText="1"/>
    </xf>
    <xf numFmtId="0" fontId="3" fillId="0" borderId="12" xfId="0" applyFont="1" applyFill="1" applyBorder="1" applyAlignment="1">
      <alignment textRotation="90" wrapText="1"/>
    </xf>
    <xf numFmtId="1" fontId="5" fillId="0" borderId="5" xfId="0" applyNumberFormat="1" applyFont="1" applyFill="1" applyBorder="1" applyAlignment="1">
      <alignment horizontal="center"/>
    </xf>
    <xf numFmtId="1" fontId="5" fillId="0" borderId="6" xfId="0" applyNumberFormat="1" applyFont="1" applyFill="1" applyBorder="1" applyAlignment="1">
      <alignment horizontal="center"/>
    </xf>
    <xf numFmtId="0" fontId="5" fillId="0" borderId="8" xfId="0" applyFont="1" applyFill="1" applyBorder="1"/>
    <xf numFmtId="0" fontId="5" fillId="0" borderId="14" xfId="0" applyFont="1" applyFill="1" applyBorder="1"/>
    <xf numFmtId="0" fontId="1" fillId="0" borderId="15" xfId="0" applyFont="1" applyBorder="1" applyAlignment="1">
      <alignment horizontal="center"/>
    </xf>
    <xf numFmtId="0" fontId="8" fillId="0" borderId="10" xfId="0" applyFont="1" applyBorder="1" applyAlignment="1">
      <alignment horizontal="center" wrapText="1"/>
    </xf>
    <xf numFmtId="0" fontId="8" fillId="0" borderId="12" xfId="0" applyFont="1" applyBorder="1" applyAlignment="1">
      <alignment horizontal="center" wrapText="1"/>
    </xf>
    <xf numFmtId="9" fontId="5" fillId="0" borderId="0" xfId="3" applyFont="1" applyFill="1" applyBorder="1"/>
    <xf numFmtId="0" fontId="10" fillId="0" borderId="0" xfId="0" applyFont="1" applyFill="1" applyBorder="1" applyAlignment="1">
      <alignment horizontal="left"/>
    </xf>
    <xf numFmtId="177" fontId="5" fillId="2" borderId="16" xfId="2" applyNumberFormat="1" applyFont="1" applyFill="1" applyBorder="1"/>
    <xf numFmtId="0" fontId="11" fillId="2" borderId="0" xfId="0" applyFont="1" applyFill="1" applyBorder="1"/>
    <xf numFmtId="0" fontId="12" fillId="2" borderId="0" xfId="0" applyFont="1" applyFill="1" applyBorder="1"/>
    <xf numFmtId="0" fontId="11" fillId="2" borderId="1" xfId="0" applyFont="1" applyFill="1" applyBorder="1" applyAlignment="1">
      <alignment horizontal="center"/>
    </xf>
    <xf numFmtId="0" fontId="12" fillId="2" borderId="8" xfId="0" applyFont="1" applyFill="1" applyBorder="1" applyAlignment="1">
      <alignment horizontal="center"/>
    </xf>
    <xf numFmtId="175" fontId="11" fillId="2" borderId="1" xfId="1" applyNumberFormat="1" applyFont="1" applyFill="1" applyBorder="1" applyAlignment="1">
      <alignment horizontal="center"/>
    </xf>
    <xf numFmtId="0" fontId="11" fillId="2" borderId="3" xfId="0" applyFont="1" applyFill="1" applyBorder="1" applyAlignment="1">
      <alignment horizontal="center"/>
    </xf>
    <xf numFmtId="175" fontId="11" fillId="2" borderId="3" xfId="1" applyNumberFormat="1" applyFont="1" applyFill="1" applyBorder="1" applyAlignment="1">
      <alignment horizontal="center"/>
    </xf>
    <xf numFmtId="177" fontId="11" fillId="0" borderId="0" xfId="2" applyNumberFormat="1" applyFont="1" applyFill="1" applyBorder="1" applyAlignment="1"/>
    <xf numFmtId="0" fontId="11" fillId="0" borderId="0" xfId="0" applyFont="1" applyBorder="1"/>
    <xf numFmtId="0" fontId="11" fillId="3" borderId="15" xfId="0" applyFont="1" applyFill="1" applyBorder="1"/>
    <xf numFmtId="0" fontId="13" fillId="2" borderId="0" xfId="0" applyFont="1" applyFill="1" applyBorder="1"/>
    <xf numFmtId="0" fontId="14" fillId="2" borderId="0" xfId="0" applyFont="1" applyFill="1" applyBorder="1"/>
    <xf numFmtId="44" fontId="11" fillId="4" borderId="14" xfId="2" applyNumberFormat="1" applyFont="1" applyFill="1" applyBorder="1" applyAlignment="1"/>
    <xf numFmtId="44" fontId="11" fillId="4" borderId="14" xfId="2" applyFont="1" applyFill="1" applyBorder="1"/>
    <xf numFmtId="0" fontId="11" fillId="4" borderId="14" xfId="0" applyFont="1" applyFill="1" applyBorder="1"/>
    <xf numFmtId="0" fontId="13" fillId="0" borderId="0" xfId="0" applyFont="1" applyFill="1" applyBorder="1" applyAlignment="1">
      <alignment horizontal="left"/>
    </xf>
    <xf numFmtId="3" fontId="3" fillId="5" borderId="15" xfId="0" applyNumberFormat="1" applyFont="1" applyFill="1" applyBorder="1" applyAlignment="1">
      <alignment horizontal="center"/>
    </xf>
    <xf numFmtId="1" fontId="5" fillId="6" borderId="17" xfId="0" quotePrefix="1" applyNumberFormat="1" applyFont="1" applyFill="1" applyBorder="1" applyAlignment="1">
      <alignment horizontal="center"/>
    </xf>
    <xf numFmtId="1" fontId="5" fillId="6" borderId="18" xfId="0" quotePrefix="1" applyNumberFormat="1" applyFont="1" applyFill="1" applyBorder="1" applyAlignment="1">
      <alignment horizontal="center"/>
    </xf>
    <xf numFmtId="1" fontId="5" fillId="6" borderId="19" xfId="0" quotePrefix="1" applyNumberFormat="1" applyFont="1" applyFill="1" applyBorder="1" applyAlignment="1">
      <alignment horizontal="center"/>
    </xf>
    <xf numFmtId="0" fontId="5" fillId="0" borderId="3" xfId="0" applyFont="1" applyFill="1" applyBorder="1" applyAlignment="1">
      <alignment horizontal="center"/>
    </xf>
    <xf numFmtId="0" fontId="3" fillId="0" borderId="13" xfId="0" applyFont="1" applyFill="1" applyBorder="1" applyAlignment="1">
      <alignment horizontal="center" wrapText="1"/>
    </xf>
    <xf numFmtId="3" fontId="5" fillId="4" borderId="20" xfId="0" applyNumberFormat="1" applyFont="1" applyFill="1" applyBorder="1" applyAlignment="1">
      <alignment horizontal="center"/>
    </xf>
    <xf numFmtId="3" fontId="3" fillId="5" borderId="6" xfId="0" applyNumberFormat="1" applyFont="1" applyFill="1" applyBorder="1" applyAlignment="1">
      <alignment horizontal="center"/>
    </xf>
    <xf numFmtId="3" fontId="5" fillId="5" borderId="6" xfId="0" applyNumberFormat="1" applyFont="1" applyFill="1" applyBorder="1"/>
    <xf numFmtId="3" fontId="5" fillId="7" borderId="2" xfId="0" applyNumberFormat="1" applyFont="1" applyFill="1" applyBorder="1" applyAlignment="1">
      <alignment horizontal="center"/>
    </xf>
    <xf numFmtId="0" fontId="5" fillId="0" borderId="8" xfId="0" applyFont="1" applyFill="1" applyBorder="1" applyAlignment="1">
      <alignment horizontal="center"/>
    </xf>
    <xf numFmtId="0" fontId="5" fillId="0" borderId="14" xfId="0" applyFont="1" applyFill="1" applyBorder="1" applyAlignment="1">
      <alignment horizontal="center"/>
    </xf>
    <xf numFmtId="3" fontId="5" fillId="0" borderId="21" xfId="0" applyNumberFormat="1" applyFont="1" applyFill="1" applyBorder="1"/>
    <xf numFmtId="0" fontId="3" fillId="5" borderId="14" xfId="0" applyFont="1" applyFill="1" applyBorder="1" applyAlignment="1">
      <alignment horizontal="center"/>
    </xf>
    <xf numFmtId="0" fontId="3" fillId="0" borderId="4" xfId="0" applyFont="1" applyFill="1" applyBorder="1" applyAlignment="1">
      <alignment horizontal="center"/>
    </xf>
    <xf numFmtId="0" fontId="9" fillId="5" borderId="13" xfId="0" applyFont="1" applyFill="1" applyBorder="1"/>
    <xf numFmtId="3" fontId="3" fillId="5" borderId="6" xfId="0" applyNumberFormat="1" applyFont="1" applyFill="1" applyBorder="1" applyAlignment="1">
      <alignment horizontal="right"/>
    </xf>
    <xf numFmtId="0" fontId="12" fillId="0" borderId="0" xfId="0" applyFont="1" applyFill="1" applyBorder="1"/>
    <xf numFmtId="0" fontId="15" fillId="0" borderId="0" xfId="0" quotePrefix="1" applyFont="1" applyFill="1" applyBorder="1"/>
    <xf numFmtId="2" fontId="0" fillId="8" borderId="22" xfId="0" applyNumberFormat="1" applyFill="1" applyBorder="1"/>
    <xf numFmtId="2" fontId="0" fillId="8" borderId="23" xfId="0" applyNumberFormat="1" applyFill="1" applyBorder="1"/>
    <xf numFmtId="2" fontId="0" fillId="8" borderId="24" xfId="0" applyNumberFormat="1" applyFill="1" applyBorder="1"/>
    <xf numFmtId="2" fontId="0" fillId="8" borderId="25" xfId="0" applyNumberFormat="1" applyFill="1" applyBorder="1"/>
    <xf numFmtId="2" fontId="0" fillId="8" borderId="0" xfId="0" applyNumberFormat="1" applyFill="1" applyBorder="1"/>
    <xf numFmtId="2" fontId="0" fillId="8" borderId="26" xfId="0" applyNumberFormat="1" applyFill="1" applyBorder="1"/>
    <xf numFmtId="2" fontId="0" fillId="8" borderId="27" xfId="0" applyNumberFormat="1" applyFill="1" applyBorder="1"/>
    <xf numFmtId="2" fontId="0" fillId="8" borderId="28" xfId="0" applyNumberFormat="1" applyFill="1" applyBorder="1"/>
    <xf numFmtId="2" fontId="0" fillId="8" borderId="29" xfId="0" applyNumberFormat="1" applyFill="1" applyBorder="1"/>
    <xf numFmtId="0" fontId="11" fillId="3" borderId="15" xfId="0" applyFont="1" applyFill="1" applyBorder="1"/>
    <xf numFmtId="0" fontId="11" fillId="0" borderId="0" xfId="0" applyFont="1" applyFill="1" applyBorder="1"/>
    <xf numFmtId="0" fontId="13" fillId="0" borderId="6" xfId="0" applyFont="1" applyFill="1"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Sales Forecast</a:t>
            </a:r>
          </a:p>
        </c:rich>
      </c:tx>
      <c:layout>
        <c:manualLayout>
          <c:xMode val="edge"/>
          <c:yMode val="edge"/>
          <c:x val="0.41013886409559824"/>
          <c:y val="3.2338387016059879E-2"/>
        </c:manualLayout>
      </c:layout>
      <c:overlay val="0"/>
      <c:spPr>
        <a:solidFill>
          <a:srgbClr val="FF0000"/>
        </a:solidFill>
        <a:ln w="25400">
          <a:noFill/>
        </a:ln>
      </c:spPr>
    </c:title>
    <c:autoTitleDeleted val="0"/>
    <c:plotArea>
      <c:layout>
        <c:manualLayout>
          <c:layoutTarget val="inner"/>
          <c:xMode val="edge"/>
          <c:yMode val="edge"/>
          <c:x val="0.15361006145902556"/>
          <c:y val="0.17910491270433163"/>
          <c:w val="0.62519295013823406"/>
          <c:h val="0.57960339805707317"/>
        </c:manualLayout>
      </c:layout>
      <c:lineChart>
        <c:grouping val="standard"/>
        <c:varyColors val="0"/>
        <c:ser>
          <c:idx val="0"/>
          <c:order val="0"/>
          <c:tx>
            <c:strRef>
              <c:f>'Basic data'!$B$9</c:f>
              <c:strCache>
                <c:ptCount val="1"/>
                <c:pt idx="0">
                  <c:v>sales(000lbs)</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'Basic data'!$A$10:$A$22</c:f>
              <c:strCache>
                <c:ptCount val="13"/>
                <c:pt idx="0">
                  <c:v>0</c:v>
                </c:pt>
                <c:pt idx="1">
                  <c:v>1999/1</c:v>
                </c:pt>
                <c:pt idx="2">
                  <c:v>1999/2</c:v>
                </c:pt>
                <c:pt idx="3">
                  <c:v>1999/3</c:v>
                </c:pt>
                <c:pt idx="4">
                  <c:v>1999/4</c:v>
                </c:pt>
                <c:pt idx="5">
                  <c:v>2000/1</c:v>
                </c:pt>
                <c:pt idx="6">
                  <c:v>2000/2</c:v>
                </c:pt>
                <c:pt idx="7">
                  <c:v>2000/3</c:v>
                </c:pt>
                <c:pt idx="8">
                  <c:v>2000/4</c:v>
                </c:pt>
                <c:pt idx="9">
                  <c:v>2001/1</c:v>
                </c:pt>
                <c:pt idx="10">
                  <c:v>2001/2</c:v>
                </c:pt>
                <c:pt idx="11">
                  <c:v>2001/3</c:v>
                </c:pt>
                <c:pt idx="12">
                  <c:v>2001/4</c:v>
                </c:pt>
              </c:strCache>
            </c:strRef>
          </c:cat>
          <c:val>
            <c:numRef>
              <c:f>'Basic data'!$B$10:$B$22</c:f>
              <c:numCache>
                <c:formatCode>_(* #,##0_);_(* \(#,##0\);_(* "-"??_);_(@_)</c:formatCode>
                <c:ptCount val="13"/>
                <c:pt idx="1">
                  <c:v>141120</c:v>
                </c:pt>
                <c:pt idx="2">
                  <c:v>228260</c:v>
                </c:pt>
                <c:pt idx="3">
                  <c:v>151870</c:v>
                </c:pt>
                <c:pt idx="4">
                  <c:v>178410</c:v>
                </c:pt>
                <c:pt idx="5">
                  <c:v>158580</c:v>
                </c:pt>
                <c:pt idx="6">
                  <c:v>255040</c:v>
                </c:pt>
                <c:pt idx="7">
                  <c:v>169470</c:v>
                </c:pt>
                <c:pt idx="8">
                  <c:v>199060</c:v>
                </c:pt>
                <c:pt idx="9">
                  <c:v>175020</c:v>
                </c:pt>
                <c:pt idx="10">
                  <c:v>281820</c:v>
                </c:pt>
                <c:pt idx="11">
                  <c:v>187080</c:v>
                </c:pt>
                <c:pt idx="12">
                  <c:v>219710</c:v>
                </c:pt>
              </c:numCache>
            </c:numRef>
          </c:val>
          <c:smooth val="0"/>
          <c:extLst>
            <c:ext xmlns:c16="http://schemas.microsoft.com/office/drawing/2014/chart" uri="{C3380CC4-5D6E-409C-BE32-E72D297353CC}">
              <c16:uniqueId val="{00000000-6236-49AD-B3E9-1A94FF08DFBE}"/>
            </c:ext>
          </c:extLst>
        </c:ser>
        <c:dLbls>
          <c:showLegendKey val="0"/>
          <c:showVal val="0"/>
          <c:showCatName val="0"/>
          <c:showSerName val="0"/>
          <c:showPercent val="0"/>
          <c:showBubbleSize val="0"/>
        </c:dLbls>
        <c:marker val="1"/>
        <c:smooth val="0"/>
        <c:axId val="131466920"/>
        <c:axId val="1"/>
      </c:lineChart>
      <c:catAx>
        <c:axId val="131466920"/>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Period</a:t>
                </a:r>
              </a:p>
            </c:rich>
          </c:tx>
          <c:layout>
            <c:manualLayout>
              <c:xMode val="edge"/>
              <c:yMode val="edge"/>
              <c:x val="0.42703597085609107"/>
              <c:y val="0.902987268217671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105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50" b="1" i="0" u="none" strike="noStrike" baseline="0">
                    <a:solidFill>
                      <a:srgbClr val="000000"/>
                    </a:solidFill>
                    <a:latin typeface="Arial"/>
                    <a:ea typeface="Arial"/>
                    <a:cs typeface="Arial"/>
                  </a:defRPr>
                </a:pPr>
                <a:r>
                  <a:rPr lang="en-US"/>
                  <a:t>Sales</a:t>
                </a:r>
              </a:p>
            </c:rich>
          </c:tx>
          <c:layout>
            <c:manualLayout>
              <c:xMode val="edge"/>
              <c:yMode val="edge"/>
              <c:x val="2.4577609833444092E-2"/>
              <c:y val="0.4154238947447692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31466920"/>
        <c:crosses val="autoZero"/>
        <c:crossBetween val="between"/>
      </c:valAx>
      <c:spPr>
        <a:solidFill>
          <a:srgbClr val="C0C0C0"/>
        </a:solidFill>
        <a:ln w="12700">
          <a:solidFill>
            <a:srgbClr val="808080"/>
          </a:solidFill>
          <a:prstDash val="solid"/>
        </a:ln>
      </c:spPr>
    </c:plotArea>
    <c:legend>
      <c:legendPos val="r"/>
      <c:layout>
        <c:manualLayout>
          <c:xMode val="edge"/>
          <c:yMode val="edge"/>
          <c:x val="0.79570011835775245"/>
          <c:y val="0.44029957706481526"/>
          <c:w val="0.19201257682378195"/>
          <c:h val="5.7214069336105934E-2"/>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00009375007324"/>
          <c:y val="7.2351603761920028E-2"/>
          <c:w val="0.64800050625039551"/>
          <c:h val="0.80620358477568022"/>
        </c:manualLayout>
      </c:layout>
      <c:areaChart>
        <c:grouping val="stacked"/>
        <c:varyColors val="0"/>
        <c:ser>
          <c:idx val="2"/>
          <c:order val="2"/>
          <c:tx>
            <c:strRef>
              <c:f>'Base Model'!$I$5</c:f>
              <c:strCache>
                <c:ptCount val="1"/>
                <c:pt idx="0">
                  <c:v>Inventory</c:v>
                </c:pt>
              </c:strCache>
            </c:strRef>
          </c:tx>
          <c:spPr>
            <a:solidFill>
              <a:srgbClr val="FFFFC0"/>
            </a:solidFill>
            <a:ln w="38100">
              <a:solidFill>
                <a:srgbClr val="FF0000"/>
              </a:solidFill>
              <a:prstDash val="solid"/>
            </a:ln>
          </c:spPr>
          <c:val>
            <c:numRef>
              <c:f>'Base Model'!$I$6:$I$18</c:f>
              <c:numCache>
                <c:formatCode>0.00</c:formatCode>
                <c:ptCount val="13"/>
                <c:pt idx="0" formatCode="#,##0">
                  <c:v>0</c:v>
                </c:pt>
                <c:pt idx="1">
                  <c:v>43569.999999999942</c:v>
                </c:pt>
                <c:pt idx="2">
                  <c:v>0</c:v>
                </c:pt>
                <c:pt idx="3">
                  <c:v>7300.1470588235561</c:v>
                </c:pt>
                <c:pt idx="4">
                  <c:v>0</c:v>
                </c:pt>
                <c:pt idx="5">
                  <c:v>48230</c:v>
                </c:pt>
                <c:pt idx="6">
                  <c:v>0</c:v>
                </c:pt>
                <c:pt idx="7">
                  <c:v>22133.382352941346</c:v>
                </c:pt>
                <c:pt idx="8">
                  <c:v>14676.76470588285</c:v>
                </c:pt>
                <c:pt idx="9">
                  <c:v>60738.382352941517</c:v>
                </c:pt>
                <c:pt idx="10">
                  <c:v>0</c:v>
                </c:pt>
                <c:pt idx="11">
                  <c:v>16315.000000000133</c:v>
                </c:pt>
                <c:pt idx="12">
                  <c:v>0</c:v>
                </c:pt>
              </c:numCache>
            </c:numRef>
          </c:val>
          <c:extLst>
            <c:ext xmlns:c16="http://schemas.microsoft.com/office/drawing/2014/chart" uri="{C3380CC4-5D6E-409C-BE32-E72D297353CC}">
              <c16:uniqueId val="{00000000-6497-4DE9-AF84-BB1CFF02E3F5}"/>
            </c:ext>
          </c:extLst>
        </c:ser>
        <c:dLbls>
          <c:showLegendKey val="0"/>
          <c:showVal val="0"/>
          <c:showCatName val="0"/>
          <c:showSerName val="0"/>
          <c:showPercent val="0"/>
          <c:showBubbleSize val="0"/>
        </c:dLbls>
        <c:axId val="131574752"/>
        <c:axId val="1"/>
      </c:areaChart>
      <c:lineChart>
        <c:grouping val="standard"/>
        <c:varyColors val="0"/>
        <c:ser>
          <c:idx val="0"/>
          <c:order val="0"/>
          <c:tx>
            <c:strRef>
              <c:f>'Base Model'!$G$5</c:f>
              <c:strCache>
                <c:ptCount val="1"/>
                <c:pt idx="0">
                  <c:v>Production ('000lbs)</c:v>
                </c:pt>
              </c:strCache>
            </c:strRef>
          </c:tx>
          <c:spPr>
            <a:ln w="38100">
              <a:solidFill>
                <a:srgbClr val="000080"/>
              </a:solidFill>
              <a:prstDash val="solid"/>
            </a:ln>
          </c:spPr>
          <c:marker>
            <c:symbol val="diamond"/>
            <c:size val="9"/>
            <c:spPr>
              <a:solidFill>
                <a:srgbClr val="000080"/>
              </a:solidFill>
              <a:ln>
                <a:solidFill>
                  <a:srgbClr val="000080"/>
                </a:solidFill>
                <a:prstDash val="solid"/>
              </a:ln>
            </c:spPr>
          </c:marker>
          <c:val>
            <c:numRef>
              <c:f>'Base Model'!$G$6:$G$18</c:f>
              <c:numCache>
                <c:formatCode>0.00</c:formatCode>
                <c:ptCount val="13"/>
                <c:pt idx="1">
                  <c:v>184690</c:v>
                </c:pt>
                <c:pt idx="2">
                  <c:v>184690</c:v>
                </c:pt>
                <c:pt idx="3">
                  <c:v>159170.14705882358</c:v>
                </c:pt>
                <c:pt idx="4">
                  <c:v>171109.85294117645</c:v>
                </c:pt>
                <c:pt idx="5">
                  <c:v>206810</c:v>
                </c:pt>
                <c:pt idx="6">
                  <c:v>206810</c:v>
                </c:pt>
                <c:pt idx="7">
                  <c:v>191603.38235294141</c:v>
                </c:pt>
                <c:pt idx="8">
                  <c:v>191603.38235294155</c:v>
                </c:pt>
                <c:pt idx="9">
                  <c:v>221081.61764705865</c:v>
                </c:pt>
                <c:pt idx="10">
                  <c:v>221081.61764705856</c:v>
                </c:pt>
                <c:pt idx="11">
                  <c:v>203395</c:v>
                </c:pt>
                <c:pt idx="12">
                  <c:v>203395</c:v>
                </c:pt>
              </c:numCache>
            </c:numRef>
          </c:val>
          <c:smooth val="0"/>
          <c:extLst>
            <c:ext xmlns:c16="http://schemas.microsoft.com/office/drawing/2014/chart" uri="{C3380CC4-5D6E-409C-BE32-E72D297353CC}">
              <c16:uniqueId val="{00000001-6497-4DE9-AF84-BB1CFF02E3F5}"/>
            </c:ext>
          </c:extLst>
        </c:ser>
        <c:ser>
          <c:idx val="1"/>
          <c:order val="1"/>
          <c:tx>
            <c:strRef>
              <c:f>'Base Model'!$H$5</c:f>
              <c:strCache>
                <c:ptCount val="1"/>
                <c:pt idx="0">
                  <c:v>Subcontract ('000lbs)</c:v>
                </c:pt>
              </c:strCache>
            </c:strRef>
          </c:tx>
          <c:spPr>
            <a:ln w="25400">
              <a:solidFill>
                <a:srgbClr val="FF00FF"/>
              </a:solidFill>
              <a:prstDash val="solid"/>
            </a:ln>
          </c:spPr>
          <c:marker>
            <c:symbol val="square"/>
            <c:size val="7"/>
            <c:spPr>
              <a:solidFill>
                <a:srgbClr val="FF00FF"/>
              </a:solidFill>
              <a:ln>
                <a:solidFill>
                  <a:srgbClr val="FF00FF"/>
                </a:solidFill>
                <a:prstDash val="solid"/>
              </a:ln>
            </c:spPr>
          </c:marker>
          <c:val>
            <c:numRef>
              <c:f>'Base Model'!$H$6:$H$18</c:f>
              <c:numCache>
                <c:formatCode>0.00</c:formatCode>
                <c:ptCount val="13"/>
                <c:pt idx="1">
                  <c:v>0</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2-6497-4DE9-AF84-BB1CFF02E3F5}"/>
            </c:ext>
          </c:extLst>
        </c:ser>
        <c:ser>
          <c:idx val="3"/>
          <c:order val="3"/>
          <c:tx>
            <c:strRef>
              <c:f>'Base Model'!$J$5</c:f>
              <c:strCache>
                <c:ptCount val="1"/>
                <c:pt idx="0">
                  <c:v>Sales ('000lbs)</c:v>
                </c:pt>
              </c:strCache>
            </c:strRef>
          </c:tx>
          <c:spPr>
            <a:ln w="25400">
              <a:solidFill>
                <a:srgbClr val="00CCFF"/>
              </a:solidFill>
              <a:prstDash val="solid"/>
            </a:ln>
          </c:spPr>
          <c:marker>
            <c:symbol val="x"/>
            <c:size val="7"/>
            <c:spPr>
              <a:noFill/>
              <a:ln>
                <a:solidFill>
                  <a:srgbClr val="00FFFF"/>
                </a:solidFill>
                <a:prstDash val="solid"/>
              </a:ln>
            </c:spPr>
          </c:marker>
          <c:val>
            <c:numRef>
              <c:f>'Base Model'!$J$6:$J$18</c:f>
              <c:numCache>
                <c:formatCode>#,##0</c:formatCode>
                <c:ptCount val="13"/>
                <c:pt idx="1">
                  <c:v>141120.00000000006</c:v>
                </c:pt>
                <c:pt idx="2">
                  <c:v>228259.99999999994</c:v>
                </c:pt>
                <c:pt idx="3">
                  <c:v>151870.00000000003</c:v>
                </c:pt>
                <c:pt idx="4">
                  <c:v>178410</c:v>
                </c:pt>
                <c:pt idx="5">
                  <c:v>158580</c:v>
                </c:pt>
                <c:pt idx="6">
                  <c:v>255040</c:v>
                </c:pt>
                <c:pt idx="7">
                  <c:v>169470.00000000006</c:v>
                </c:pt>
                <c:pt idx="8">
                  <c:v>199060.00000000006</c:v>
                </c:pt>
                <c:pt idx="9">
                  <c:v>175019.99999999997</c:v>
                </c:pt>
                <c:pt idx="10">
                  <c:v>281820.00000000006</c:v>
                </c:pt>
                <c:pt idx="11">
                  <c:v>187079.99999999985</c:v>
                </c:pt>
                <c:pt idx="12">
                  <c:v>219710.00000000015</c:v>
                </c:pt>
              </c:numCache>
            </c:numRef>
          </c:val>
          <c:smooth val="0"/>
          <c:extLst>
            <c:ext xmlns:c16="http://schemas.microsoft.com/office/drawing/2014/chart" uri="{C3380CC4-5D6E-409C-BE32-E72D297353CC}">
              <c16:uniqueId val="{00000003-6497-4DE9-AF84-BB1CFF02E3F5}"/>
            </c:ext>
          </c:extLst>
        </c:ser>
        <c:dLbls>
          <c:showLegendKey val="0"/>
          <c:showVal val="0"/>
          <c:showCatName val="0"/>
          <c:showSerName val="0"/>
          <c:showPercent val="0"/>
          <c:showBubbleSize val="0"/>
        </c:dLbls>
        <c:marker val="1"/>
        <c:smooth val="0"/>
        <c:axId val="131574752"/>
        <c:axId val="1"/>
      </c:lineChart>
      <c:catAx>
        <c:axId val="1315747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31574752"/>
        <c:crosses val="autoZero"/>
        <c:crossBetween val="midCat"/>
      </c:valAx>
      <c:spPr>
        <a:noFill/>
        <a:ln w="12700">
          <a:solidFill>
            <a:srgbClr val="808080"/>
          </a:solidFill>
          <a:prstDash val="solid"/>
        </a:ln>
      </c:spPr>
    </c:plotArea>
    <c:legend>
      <c:legendPos val="r"/>
      <c:layout>
        <c:manualLayout>
          <c:xMode val="edge"/>
          <c:yMode val="edge"/>
          <c:x val="0.79200061875048344"/>
          <c:y val="8.0103561307840021E-2"/>
          <c:w val="0.19200015000011719"/>
          <c:h val="0.79586764138112021"/>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C0"/>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466725</xdr:colOff>
      <xdr:row>10</xdr:row>
      <xdr:rowOff>104775</xdr:rowOff>
    </xdr:from>
    <xdr:to>
      <xdr:col>14</xdr:col>
      <xdr:colOff>276225</xdr:colOff>
      <xdr:row>19</xdr:row>
      <xdr:rowOff>171450</xdr:rowOff>
    </xdr:to>
    <xdr:sp macro="" textlink="">
      <xdr:nvSpPr>
        <xdr:cNvPr id="6148" name="Text Box 4">
          <a:extLst>
            <a:ext uri="{FF2B5EF4-FFF2-40B4-BE49-F238E27FC236}">
              <a16:creationId xmlns:a16="http://schemas.microsoft.com/office/drawing/2014/main" id="{EEFD894B-8CDD-42D2-B70E-54C7532ED242}"/>
            </a:ext>
          </a:extLst>
        </xdr:cNvPr>
        <xdr:cNvSpPr txBox="1">
          <a:spLocks noChangeArrowheads="1"/>
        </xdr:cNvSpPr>
      </xdr:nvSpPr>
      <xdr:spPr bwMode="auto">
        <a:xfrm>
          <a:off x="8543925" y="3686175"/>
          <a:ext cx="4686300" cy="2124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6576" rIns="0" bIns="0" anchor="t" upright="1"/>
        <a:lstStyle/>
        <a:p>
          <a:pPr algn="l" rtl="0">
            <a:defRPr sz="1000"/>
          </a:pPr>
          <a:r>
            <a:rPr lang="en-US" sz="2000" b="0" i="0" u="none" strike="noStrike" baseline="0">
              <a:solidFill>
                <a:srgbClr val="000000"/>
              </a:solidFill>
              <a:latin typeface="Arial"/>
              <a:cs typeface="Arial"/>
            </a:rPr>
            <a:t>Note: The LPs can be too large for Solver to handle in which case you might receive the following message: "The conditions for Assume Linear Model are not satisfied".  In this case, just run Solver again.</a:t>
          </a:r>
        </a:p>
      </xdr:txBody>
    </xdr:sp>
    <xdr:clientData/>
  </xdr:twoCellAnchor>
  <xdr:twoCellAnchor>
    <xdr:from>
      <xdr:col>2</xdr:col>
      <xdr:colOff>276225</xdr:colOff>
      <xdr:row>6</xdr:row>
      <xdr:rowOff>104775</xdr:rowOff>
    </xdr:from>
    <xdr:to>
      <xdr:col>6</xdr:col>
      <xdr:colOff>161925</xdr:colOff>
      <xdr:row>23</xdr:row>
      <xdr:rowOff>47625</xdr:rowOff>
    </xdr:to>
    <xdr:graphicFrame macro="">
      <xdr:nvGraphicFramePr>
        <xdr:cNvPr id="6149" name="Chart 5">
          <a:extLst>
            <a:ext uri="{FF2B5EF4-FFF2-40B4-BE49-F238E27FC236}">
              <a16:creationId xmlns:a16="http://schemas.microsoft.com/office/drawing/2014/main" id="{813F4ED9-04D2-47CF-BB27-200380C5E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28575</xdr:colOff>
      <xdr:row>0</xdr:row>
      <xdr:rowOff>95250</xdr:rowOff>
    </xdr:from>
    <xdr:to>
      <xdr:col>15</xdr:col>
      <xdr:colOff>200025</xdr:colOff>
      <xdr:row>5</xdr:row>
      <xdr:rowOff>190500</xdr:rowOff>
    </xdr:to>
    <xdr:sp macro="" textlink="">
      <xdr:nvSpPr>
        <xdr:cNvPr id="6150" name="Text Box 6">
          <a:extLst>
            <a:ext uri="{FF2B5EF4-FFF2-40B4-BE49-F238E27FC236}">
              <a16:creationId xmlns:a16="http://schemas.microsoft.com/office/drawing/2014/main" id="{F23E53A4-4F03-490C-B4F9-D65D4ECF8198}"/>
            </a:ext>
          </a:extLst>
        </xdr:cNvPr>
        <xdr:cNvSpPr txBox="1">
          <a:spLocks noChangeArrowheads="1"/>
        </xdr:cNvSpPr>
      </xdr:nvSpPr>
      <xdr:spPr bwMode="auto">
        <a:xfrm>
          <a:off x="28575" y="95250"/>
          <a:ext cx="13735050" cy="2533650"/>
        </a:xfrm>
        <a:prstGeom prst="rect">
          <a:avLst/>
        </a:prstGeom>
        <a:solidFill>
          <a:srgbClr xmlns:mc="http://schemas.openxmlformats.org/markup-compatibility/2006" xmlns:a14="http://schemas.microsoft.com/office/drawing/2010/main" val="CCFFCC" mc:Ignorable="a14" a14:legacySpreadsheetColorIndex="4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400" b="1" i="0" u="sng" strike="noStrike" baseline="0">
              <a:solidFill>
                <a:srgbClr val="FF0000"/>
              </a:solidFill>
              <a:latin typeface="Arial"/>
              <a:cs typeface="Arial"/>
            </a:rPr>
            <a:t>Supplemental Example 3: </a:t>
          </a:r>
          <a:endParaRPr lang="en-US" sz="1100" b="1"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The logistics manager, Jane is attempting to determine the plan of leasing public warehousing space for the coming three years for one of their hot-sale products. She has obtained a frecast of expected </a:t>
          </a:r>
        </a:p>
        <a:p>
          <a:pPr algn="l" rtl="0">
            <a:defRPr sz="1000"/>
          </a:pPr>
          <a:r>
            <a:rPr lang="en-US" sz="1100" b="0" i="0" u="none" strike="noStrike" baseline="0">
              <a:solidFill>
                <a:srgbClr val="000000"/>
              </a:solidFill>
              <a:latin typeface="Arial"/>
              <a:cs typeface="Arial"/>
            </a:rPr>
            <a:t>demand for the planning horizon (as shown below). Jene knows that warehousing decision has to be considered in conjunction with prodution capacity plan, mainly including workforce and outsourcing.  </a:t>
          </a:r>
        </a:p>
        <a:p>
          <a:pPr algn="l" rtl="0">
            <a:defRPr sz="1000"/>
          </a:pPr>
          <a:r>
            <a:rPr lang="en-US" sz="1100" b="0" i="0" u="none" strike="noStrike" baseline="0">
              <a:solidFill>
                <a:srgbClr val="000000"/>
              </a:solidFill>
              <a:latin typeface="Arial"/>
              <a:cs typeface="Arial"/>
            </a:rPr>
            <a:t>To find the best plan that minimizes the total operational cost, Jane has collected all the relavant cost data as below.  Now you are ivited to help Jane for the following:</a:t>
          </a:r>
        </a:p>
        <a:p>
          <a:pPr algn="l" rtl="0">
            <a:defRPr sz="1000"/>
          </a:pPr>
          <a:r>
            <a:rPr lang="en-US" sz="1100" b="0" i="0" u="none" strike="noStrike" baseline="0">
              <a:solidFill>
                <a:srgbClr val="000000"/>
              </a:solidFill>
              <a:latin typeface="Arial"/>
              <a:cs typeface="Arial"/>
            </a:rPr>
            <a:t>a.     Formulate the Excel model and use Solver to identify the optimal aggregate plan.</a:t>
          </a:r>
        </a:p>
        <a:p>
          <a:pPr algn="l" rtl="0">
            <a:defRPr sz="1000"/>
          </a:pPr>
          <a:r>
            <a:rPr lang="en-US" sz="1100" b="0" i="0" u="none" strike="noStrike" baseline="0">
              <a:solidFill>
                <a:srgbClr val="000000"/>
              </a:solidFill>
              <a:latin typeface="Arial"/>
              <a:cs typeface="Arial"/>
            </a:rPr>
            <a:t>b.     Interprete the Solver result and report to Jane the optimal plan and the associated costs.   </a:t>
          </a:r>
        </a:p>
        <a:p>
          <a:pPr algn="l" rtl="0">
            <a:defRPr sz="1000"/>
          </a:pPr>
          <a:r>
            <a:rPr lang="en-US" sz="1100" b="0" i="0" u="none" strike="noStrike" baseline="0">
              <a:solidFill>
                <a:srgbClr val="000000"/>
              </a:solidFill>
              <a:latin typeface="Arial"/>
              <a:cs typeface="Arial"/>
            </a:rPr>
            <a:t>c.     Jane also concerns about how to handle any potential error in the demand forecast. How do you recommend she handle these errors?</a:t>
          </a:r>
        </a:p>
        <a:p>
          <a:pPr algn="l" rtl="0">
            <a:defRPr sz="1000"/>
          </a:pPr>
          <a:r>
            <a:rPr lang="en-US" sz="1100" b="0" i="0" u="none" strike="noStrike" baseline="0">
              <a:solidFill>
                <a:srgbClr val="000000"/>
              </a:solidFill>
              <a:latin typeface="Arial"/>
              <a:cs typeface="Arial"/>
            </a:rPr>
            <a:t>d.     As outsourcing can significantly reduce the requirements in production capacity and logistics operations, the company wants to explore the possibility of partially or </a:t>
          </a:r>
        </a:p>
        <a:p>
          <a:pPr algn="l" rtl="0">
            <a:defRPr sz="1000"/>
          </a:pPr>
          <a:r>
            <a:rPr lang="en-US" sz="1100" b="0" i="0" u="none" strike="noStrike" baseline="0">
              <a:solidFill>
                <a:srgbClr val="000000"/>
              </a:solidFill>
              <a:latin typeface="Arial"/>
              <a:cs typeface="Arial"/>
            </a:rPr>
            <a:t>completely outsoucing the production (including transportation and warehousing). Since the price currently charged by the subcontractor is too high, Jane needs to find out the upper bound of the price(s) that is whorthwhile and acceptable for the company to negoniate with the subcontractor.  </a:t>
          </a:r>
          <a:r>
            <a:rPr lang="en-US" sz="1100" b="0" i="1" u="none" strike="noStrike" baseline="0">
              <a:solidFill>
                <a:srgbClr val="000000"/>
              </a:solidFill>
              <a:latin typeface="Arial"/>
              <a:cs typeface="Arial"/>
            </a:rPr>
            <a:t>(The negoniation price proposed should meet two conditions. Fristly, it should ensure that the production  through outsourcing, partially or completely,  is less costly than producing the product itself. Secondly, to Jane's company, the  outsourcing price is  the lower the better.To the subcontractor, however, the price is the higher the better. So the best price for both sides should be the highest price that just makes the outsourcing profitable.)</a:t>
          </a: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e.     Provide the LP models for your Excel model in a.  (Remember to define your variables clearly.)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xdr:colOff>
      <xdr:row>35</xdr:row>
      <xdr:rowOff>161925</xdr:rowOff>
    </xdr:from>
    <xdr:to>
      <xdr:col>13</xdr:col>
      <xdr:colOff>57150</xdr:colOff>
      <xdr:row>58</xdr:row>
      <xdr:rowOff>19050</xdr:rowOff>
    </xdr:to>
    <xdr:graphicFrame macro="">
      <xdr:nvGraphicFramePr>
        <xdr:cNvPr id="2059" name="Chart 11">
          <a:extLst>
            <a:ext uri="{FF2B5EF4-FFF2-40B4-BE49-F238E27FC236}">
              <a16:creationId xmlns:a16="http://schemas.microsoft.com/office/drawing/2014/main" id="{EA0A4651-DA10-4B42-8F8B-55B7FC8BC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28575</xdr:colOff>
      <xdr:row>46</xdr:row>
      <xdr:rowOff>47625</xdr:rowOff>
    </xdr:from>
    <xdr:ext cx="3708400" cy="1301750"/>
    <xdr:sp macro="" textlink="">
      <xdr:nvSpPr>
        <xdr:cNvPr id="2061" name="Text Box 13">
          <a:extLst>
            <a:ext uri="{FF2B5EF4-FFF2-40B4-BE49-F238E27FC236}">
              <a16:creationId xmlns:a16="http://schemas.microsoft.com/office/drawing/2014/main" id="{7245583C-5DD6-42AF-B073-941BEB3FF43A}"/>
            </a:ext>
          </a:extLst>
        </xdr:cNvPr>
        <xdr:cNvSpPr txBox="1">
          <a:spLocks noChangeArrowheads="1"/>
        </xdr:cNvSpPr>
      </xdr:nvSpPr>
      <xdr:spPr bwMode="auto">
        <a:xfrm>
          <a:off x="28575" y="8705850"/>
          <a:ext cx="3705225" cy="1276350"/>
        </a:xfrm>
        <a:prstGeom prst="rect">
          <a:avLst/>
        </a:prstGeom>
        <a:solidFill>
          <a:srgbClr xmlns:mc="http://schemas.openxmlformats.org/markup-compatibility/2006" xmlns:a14="http://schemas.microsoft.com/office/drawing/2010/main" val="FFFF99" mc:Ignorable="a14" a14:legacySpreadsheetColorIndex="4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100" b="0" i="0" u="none" strike="noStrike" baseline="0">
              <a:solidFill>
                <a:srgbClr val="000000"/>
              </a:solidFill>
              <a:latin typeface="Arial"/>
              <a:cs typeface="Arial"/>
            </a:rPr>
            <a:t>Note:</a:t>
          </a:r>
        </a:p>
        <a:p>
          <a:pPr algn="l" rtl="0">
            <a:defRPr sz="1000"/>
          </a:pPr>
          <a:r>
            <a:rPr lang="en-US" sz="1100" b="0" i="0" u="none" strike="noStrike" baseline="0">
              <a:solidFill>
                <a:srgbClr val="000000"/>
              </a:solidFill>
              <a:latin typeface="Arial"/>
              <a:cs typeface="Arial"/>
            </a:rPr>
            <a:t>For part d) of the problem, you can re-run Solver with </a:t>
          </a:r>
        </a:p>
        <a:p>
          <a:pPr algn="l" rtl="0">
            <a:defRPr sz="1000"/>
          </a:pPr>
          <a:r>
            <a:rPr lang="en-US" sz="1100" b="0" i="0" u="none" strike="noStrike" baseline="0">
              <a:solidFill>
                <a:srgbClr val="000000"/>
              </a:solidFill>
              <a:latin typeface="Arial"/>
              <a:cs typeface="Arial"/>
            </a:rPr>
            <a:t>decreased subcontracting cost and observe the values of </a:t>
          </a:r>
        </a:p>
        <a:p>
          <a:pPr algn="l" rtl="0">
            <a:defRPr sz="1000"/>
          </a:pPr>
          <a:r>
            <a:rPr lang="en-US" sz="1100" b="0" i="0" u="none" strike="noStrike" baseline="0">
              <a:solidFill>
                <a:srgbClr val="000000"/>
              </a:solidFill>
              <a:latin typeface="Arial"/>
              <a:cs typeface="Arial"/>
            </a:rPr>
            <a:t>subcontracting Ct in the obtained solution until some Ct</a:t>
          </a:r>
        </a:p>
        <a:p>
          <a:pPr algn="l" rtl="0">
            <a:defRPr sz="1000"/>
          </a:pPr>
          <a:r>
            <a:rPr lang="en-US" sz="1100" b="0" i="0" u="none" strike="noStrike" baseline="0">
              <a:solidFill>
                <a:srgbClr val="000000"/>
              </a:solidFill>
              <a:latin typeface="Arial"/>
              <a:cs typeface="Arial"/>
            </a:rPr>
            <a:t>become non-zero. </a:t>
          </a:r>
        </a:p>
        <a:p>
          <a:pPr algn="l" rtl="0">
            <a:defRPr sz="1000"/>
          </a:pPr>
          <a:r>
            <a:rPr lang="en-US" sz="1100" b="0" i="0" u="none" strike="noStrike" baseline="0">
              <a:solidFill>
                <a:srgbClr val="000000"/>
              </a:solidFill>
              <a:latin typeface="Arial"/>
              <a:cs typeface="Arial"/>
            </a:rPr>
            <a:t>[You may lower the subcontracting cost to $19.89, $19.88,</a:t>
          </a:r>
        </a:p>
        <a:p>
          <a:pPr algn="l" rtl="0">
            <a:defRPr sz="1000"/>
          </a:pPr>
          <a:r>
            <a:rPr lang="en-US" sz="1100" b="0" i="0" u="none" strike="noStrike" baseline="0">
              <a:solidFill>
                <a:srgbClr val="000000"/>
              </a:solidFill>
              <a:latin typeface="Arial"/>
              <a:cs typeface="Arial"/>
            </a:rPr>
            <a:t>and $15...  and observe the differences.]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9"/>
  <sheetViews>
    <sheetView tabSelected="1" zoomScale="75" workbookViewId="0">
      <selection activeCell="J35" sqref="J35"/>
    </sheetView>
  </sheetViews>
  <sheetFormatPr defaultRowHeight="18" customHeight="1" x14ac:dyDescent="0.2"/>
  <cols>
    <col min="1" max="1" width="11.42578125" style="20" customWidth="1"/>
    <col min="2" max="2" width="15" style="20" customWidth="1"/>
    <col min="3" max="3" width="42.85546875" style="20" customWidth="1"/>
    <col min="4" max="4" width="21.5703125" style="20" customWidth="1"/>
    <col min="5" max="5" width="21.140625" style="20" customWidth="1"/>
    <col min="6" max="16384" width="9.140625" style="20"/>
  </cols>
  <sheetData>
    <row r="1" spans="1:16" ht="120" customHeight="1" x14ac:dyDescent="0.2"/>
    <row r="5" spans="1:16" ht="18" customHeight="1" x14ac:dyDescent="0.25">
      <c r="D5" s="47"/>
      <c r="F5" s="21"/>
      <c r="G5" s="21"/>
    </row>
    <row r="6" spans="1:16" ht="18" customHeight="1" x14ac:dyDescent="0.2">
      <c r="D6" s="21"/>
      <c r="F6" s="21"/>
      <c r="G6" s="21"/>
    </row>
    <row r="7" spans="1:16" ht="18" customHeight="1" x14ac:dyDescent="0.25">
      <c r="A7" s="59" t="s">
        <v>54</v>
      </c>
      <c r="B7" s="60"/>
      <c r="G7" s="3"/>
    </row>
    <row r="8" spans="1:16" ht="18" customHeight="1" x14ac:dyDescent="0.25">
      <c r="A8" s="50"/>
      <c r="B8" s="49"/>
      <c r="G8" s="3"/>
    </row>
    <row r="9" spans="1:16" ht="18" customHeight="1" x14ac:dyDescent="0.25">
      <c r="A9" s="52" t="s">
        <v>0</v>
      </c>
      <c r="B9" s="52" t="s">
        <v>72</v>
      </c>
      <c r="G9" s="3"/>
      <c r="H9" s="3"/>
      <c r="I9" s="22"/>
      <c r="J9" s="3"/>
      <c r="K9" s="3"/>
      <c r="L9" s="3"/>
      <c r="M9" s="3"/>
      <c r="N9" s="3"/>
      <c r="O9" s="3"/>
      <c r="P9" s="3"/>
    </row>
    <row r="10" spans="1:16" ht="18" customHeight="1" x14ac:dyDescent="0.2">
      <c r="A10" s="51">
        <v>0</v>
      </c>
      <c r="B10" s="51"/>
      <c r="G10" s="3"/>
      <c r="I10" s="22"/>
      <c r="J10" s="21"/>
    </row>
    <row r="11" spans="1:16" ht="18" customHeight="1" x14ac:dyDescent="0.2">
      <c r="A11" s="51" t="s">
        <v>12</v>
      </c>
      <c r="B11" s="53">
        <v>141120</v>
      </c>
      <c r="C11" s="8"/>
      <c r="G11" s="3"/>
      <c r="I11" s="22"/>
      <c r="J11" s="3"/>
    </row>
    <row r="12" spans="1:16" ht="18" customHeight="1" x14ac:dyDescent="0.2">
      <c r="A12" s="51" t="s">
        <v>13</v>
      </c>
      <c r="B12" s="53">
        <v>228260</v>
      </c>
      <c r="C12" s="8"/>
      <c r="G12" s="3"/>
      <c r="I12" s="3"/>
      <c r="J12" s="3"/>
    </row>
    <row r="13" spans="1:16" ht="18" customHeight="1" x14ac:dyDescent="0.2">
      <c r="A13" s="51" t="s">
        <v>14</v>
      </c>
      <c r="B13" s="53">
        <v>151870</v>
      </c>
      <c r="C13" s="8"/>
      <c r="G13" s="3"/>
      <c r="I13" s="3"/>
      <c r="J13" s="3"/>
    </row>
    <row r="14" spans="1:16" ht="18" customHeight="1" x14ac:dyDescent="0.2">
      <c r="A14" s="51" t="s">
        <v>15</v>
      </c>
      <c r="B14" s="53">
        <v>178410</v>
      </c>
      <c r="C14" s="8"/>
      <c r="G14" s="3"/>
      <c r="I14" s="3"/>
      <c r="J14" s="3"/>
    </row>
    <row r="15" spans="1:16" ht="18" customHeight="1" x14ac:dyDescent="0.2">
      <c r="A15" s="51" t="s">
        <v>16</v>
      </c>
      <c r="B15" s="53">
        <v>158580</v>
      </c>
      <c r="C15" s="8"/>
      <c r="G15" s="3"/>
      <c r="I15" s="3"/>
      <c r="J15" s="3"/>
    </row>
    <row r="16" spans="1:16" ht="18" customHeight="1" x14ac:dyDescent="0.2">
      <c r="A16" s="51" t="s">
        <v>17</v>
      </c>
      <c r="B16" s="53">
        <v>255040</v>
      </c>
      <c r="C16" s="8"/>
      <c r="G16" s="3"/>
      <c r="I16" s="3"/>
      <c r="J16" s="3"/>
    </row>
    <row r="17" spans="1:16" ht="18" customHeight="1" x14ac:dyDescent="0.2">
      <c r="A17" s="51" t="s">
        <v>18</v>
      </c>
      <c r="B17" s="53">
        <v>169470</v>
      </c>
      <c r="C17" s="8"/>
      <c r="G17" s="3"/>
      <c r="I17" s="3"/>
      <c r="J17" s="3"/>
    </row>
    <row r="18" spans="1:16" ht="18" customHeight="1" x14ac:dyDescent="0.2">
      <c r="A18" s="51" t="s">
        <v>19</v>
      </c>
      <c r="B18" s="53">
        <v>199060</v>
      </c>
      <c r="C18" s="8"/>
      <c r="G18" s="3"/>
      <c r="I18" s="3"/>
      <c r="J18" s="3"/>
    </row>
    <row r="19" spans="1:16" ht="18" customHeight="1" x14ac:dyDescent="0.2">
      <c r="A19" s="51" t="s">
        <v>20</v>
      </c>
      <c r="B19" s="53">
        <v>175020</v>
      </c>
      <c r="C19" s="8"/>
      <c r="G19" s="3"/>
      <c r="I19" s="3"/>
      <c r="J19" s="3"/>
    </row>
    <row r="20" spans="1:16" ht="18" customHeight="1" x14ac:dyDescent="0.2">
      <c r="A20" s="51" t="s">
        <v>21</v>
      </c>
      <c r="B20" s="53">
        <v>281820</v>
      </c>
      <c r="C20" s="8"/>
      <c r="I20" s="3"/>
      <c r="J20" s="3"/>
    </row>
    <row r="21" spans="1:16" ht="18" customHeight="1" x14ac:dyDescent="0.2">
      <c r="A21" s="51" t="s">
        <v>22</v>
      </c>
      <c r="B21" s="53">
        <v>187080</v>
      </c>
      <c r="C21" s="8"/>
      <c r="I21" s="3"/>
      <c r="J21" s="3"/>
    </row>
    <row r="22" spans="1:16" ht="18" customHeight="1" x14ac:dyDescent="0.2">
      <c r="A22" s="54" t="s">
        <v>23</v>
      </c>
      <c r="B22" s="55">
        <v>219710</v>
      </c>
      <c r="C22" s="15"/>
      <c r="I22" s="3"/>
      <c r="J22" s="3"/>
    </row>
    <row r="23" spans="1:16" ht="18" customHeight="1" x14ac:dyDescent="0.2">
      <c r="A23" s="1"/>
      <c r="G23" s="3"/>
      <c r="H23" s="3"/>
      <c r="I23" s="3"/>
      <c r="J23" s="3"/>
    </row>
    <row r="24" spans="1:16" ht="18" customHeight="1" x14ac:dyDescent="0.25">
      <c r="A24" s="64" t="s">
        <v>70</v>
      </c>
      <c r="B24" s="56"/>
      <c r="C24" s="3"/>
      <c r="H24" s="3"/>
      <c r="I24" s="3"/>
      <c r="J24" s="3"/>
    </row>
    <row r="25" spans="1:16" ht="18" customHeight="1" x14ac:dyDescent="0.2">
      <c r="A25" s="93" t="s">
        <v>28</v>
      </c>
      <c r="B25" s="93"/>
      <c r="C25" s="93"/>
      <c r="D25" s="61">
        <v>10</v>
      </c>
      <c r="E25" s="3"/>
      <c r="G25" s="3"/>
      <c r="H25" s="3"/>
      <c r="I25" s="3"/>
      <c r="J25" s="3"/>
    </row>
    <row r="26" spans="1:16" ht="18" customHeight="1" x14ac:dyDescent="0.2">
      <c r="A26" s="93" t="s">
        <v>38</v>
      </c>
      <c r="B26" s="93"/>
      <c r="C26" s="93"/>
      <c r="D26" s="61">
        <v>8000</v>
      </c>
      <c r="E26" s="3"/>
      <c r="G26" s="3"/>
      <c r="H26" s="3"/>
      <c r="I26" s="10"/>
      <c r="J26" s="3"/>
      <c r="K26" s="3"/>
      <c r="L26" s="3"/>
      <c r="M26" s="3"/>
      <c r="N26" s="3"/>
      <c r="O26" s="3"/>
      <c r="P26" s="3"/>
    </row>
    <row r="27" spans="1:16" ht="18" customHeight="1" x14ac:dyDescent="0.2">
      <c r="A27" s="93" t="s">
        <v>37</v>
      </c>
      <c r="B27" s="93"/>
      <c r="C27" s="93"/>
      <c r="D27" s="61">
        <v>10500</v>
      </c>
      <c r="E27" s="3"/>
    </row>
    <row r="28" spans="1:16" ht="18" customHeight="1" x14ac:dyDescent="0.2">
      <c r="A28" s="93" t="s">
        <v>26</v>
      </c>
      <c r="B28" s="93"/>
      <c r="C28" s="93"/>
      <c r="D28" s="61">
        <v>25</v>
      </c>
      <c r="E28" s="3"/>
    </row>
    <row r="29" spans="1:16" ht="18" customHeight="1" x14ac:dyDescent="0.2">
      <c r="A29" s="58" t="s">
        <v>29</v>
      </c>
      <c r="B29" s="58"/>
      <c r="C29" s="58"/>
      <c r="D29" s="61">
        <v>1</v>
      </c>
      <c r="E29" s="3"/>
    </row>
    <row r="30" spans="1:16" ht="18" customHeight="1" x14ac:dyDescent="0.2">
      <c r="A30" s="93" t="s">
        <v>27</v>
      </c>
      <c r="B30" s="93"/>
      <c r="C30" s="93"/>
      <c r="D30" s="61">
        <v>24</v>
      </c>
      <c r="E30" s="3"/>
    </row>
    <row r="31" spans="1:16" ht="18" customHeight="1" x14ac:dyDescent="0.2">
      <c r="A31" s="93" t="s">
        <v>58</v>
      </c>
      <c r="B31" s="93"/>
      <c r="C31" s="93"/>
      <c r="D31" s="61">
        <v>2</v>
      </c>
      <c r="E31" s="3"/>
    </row>
    <row r="32" spans="1:16" ht="18" customHeight="1" x14ac:dyDescent="0.2">
      <c r="A32" s="93" t="s">
        <v>32</v>
      </c>
      <c r="B32" s="93"/>
      <c r="C32" s="93"/>
      <c r="D32" s="62">
        <v>60</v>
      </c>
      <c r="E32" s="83" t="s">
        <v>71</v>
      </c>
    </row>
    <row r="33" spans="1:4" ht="18" customHeight="1" x14ac:dyDescent="0.2">
      <c r="A33" s="94"/>
      <c r="B33" s="94"/>
      <c r="C33" s="94"/>
      <c r="D33" s="57"/>
    </row>
    <row r="34" spans="1:4" ht="18" customHeight="1" x14ac:dyDescent="0.25">
      <c r="A34" s="95" t="s">
        <v>8</v>
      </c>
      <c r="B34" s="95"/>
      <c r="C34" s="95"/>
      <c r="D34" s="57"/>
    </row>
    <row r="35" spans="1:4" ht="18" customHeight="1" x14ac:dyDescent="0.2">
      <c r="A35" s="93" t="s">
        <v>25</v>
      </c>
      <c r="B35" s="93"/>
      <c r="C35" s="93"/>
      <c r="D35" s="63">
        <v>63</v>
      </c>
    </row>
    <row r="36" spans="1:4" ht="18" customHeight="1" x14ac:dyDescent="0.2">
      <c r="A36" s="93" t="s">
        <v>24</v>
      </c>
      <c r="B36" s="93"/>
      <c r="C36" s="93"/>
      <c r="D36" s="63">
        <v>8</v>
      </c>
    </row>
    <row r="37" spans="1:4" ht="18" customHeight="1" x14ac:dyDescent="0.2">
      <c r="A37" s="93" t="s">
        <v>36</v>
      </c>
      <c r="B37" s="93"/>
      <c r="C37" s="93"/>
      <c r="D37" s="63">
        <v>40</v>
      </c>
    </row>
    <row r="38" spans="1:4" ht="18" customHeight="1" x14ac:dyDescent="0.2">
      <c r="A38" s="93" t="s">
        <v>69</v>
      </c>
      <c r="B38" s="93"/>
      <c r="C38" s="93"/>
      <c r="D38" s="63">
        <v>5</v>
      </c>
    </row>
    <row r="39" spans="1:4" ht="18" customHeight="1" x14ac:dyDescent="0.2">
      <c r="A39" s="93" t="s">
        <v>68</v>
      </c>
      <c r="B39" s="93"/>
      <c r="C39" s="93"/>
      <c r="D39" s="63">
        <v>65</v>
      </c>
    </row>
  </sheetData>
  <mergeCells count="14">
    <mergeCell ref="A25:C25"/>
    <mergeCell ref="A26:C26"/>
    <mergeCell ref="A27:C27"/>
    <mergeCell ref="A31:C31"/>
    <mergeCell ref="A32:C32"/>
    <mergeCell ref="A28:C28"/>
    <mergeCell ref="A30:C30"/>
    <mergeCell ref="A39:C39"/>
    <mergeCell ref="A37:C37"/>
    <mergeCell ref="A38:C38"/>
    <mergeCell ref="A33:C33"/>
    <mergeCell ref="A34:C34"/>
    <mergeCell ref="A35:C35"/>
    <mergeCell ref="A36:C36"/>
  </mergeCells>
  <phoneticPr fontId="0" type="noConversion"/>
  <pageMargins left="0.75" right="0.75" top="1" bottom="1" header="0.5" footer="0.5"/>
  <pageSetup paperSize="9" scale="50" orientation="portrait" horizontalDpi="300" verticalDpi="300" r:id="rId1"/>
  <headerFooter alignWithMargins="0">
    <oddHeader>&amp;A</oddHead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5"/>
  <sheetViews>
    <sheetView zoomScale="75" zoomScaleNormal="75" workbookViewId="0">
      <selection activeCell="A56" sqref="A56"/>
    </sheetView>
  </sheetViews>
  <sheetFormatPr defaultRowHeight="12.75" x14ac:dyDescent="0.2"/>
  <cols>
    <col min="1" max="1" width="8.5703125" style="3" customWidth="1"/>
    <col min="2" max="2" width="11.7109375" style="3" customWidth="1"/>
    <col min="3" max="3" width="15.85546875" style="3" customWidth="1"/>
    <col min="4" max="4" width="11.42578125" style="3" customWidth="1"/>
    <col min="5" max="5" width="15.85546875" style="3" customWidth="1"/>
    <col min="6" max="6" width="11.140625" style="3" customWidth="1"/>
    <col min="7" max="7" width="13.28515625" style="3" customWidth="1"/>
    <col min="8" max="8" width="13.85546875" style="3" customWidth="1"/>
    <col min="9" max="9" width="12.5703125" style="3" customWidth="1"/>
    <col min="10" max="10" width="13.28515625" style="3" customWidth="1"/>
    <col min="11" max="11" width="6" style="3" customWidth="1"/>
    <col min="12" max="12" width="8.5703125" style="3" customWidth="1"/>
    <col min="13" max="13" width="10.7109375" style="3" customWidth="1"/>
    <col min="14" max="14" width="10.42578125" style="3" customWidth="1"/>
    <col min="15" max="15" width="10.85546875" style="3" customWidth="1"/>
    <col min="16" max="16384" width="9.140625" style="3"/>
  </cols>
  <sheetData>
    <row r="1" spans="1:15" x14ac:dyDescent="0.2">
      <c r="A1" s="1" t="s">
        <v>10</v>
      </c>
    </row>
    <row r="2" spans="1:15" x14ac:dyDescent="0.2">
      <c r="B2" s="1"/>
      <c r="M2" s="1"/>
    </row>
    <row r="3" spans="1:15" s="2" customFormat="1" x14ac:dyDescent="0.2">
      <c r="A3" s="2" t="s">
        <v>54</v>
      </c>
      <c r="C3" s="2" t="s">
        <v>31</v>
      </c>
      <c r="G3" s="2" t="s">
        <v>61</v>
      </c>
      <c r="I3" s="2" t="s">
        <v>45</v>
      </c>
      <c r="J3" s="2" t="s">
        <v>59</v>
      </c>
    </row>
    <row r="4" spans="1:15" s="1" customFormat="1" ht="18" x14ac:dyDescent="0.25">
      <c r="C4" s="29" t="s">
        <v>49</v>
      </c>
      <c r="D4" s="30" t="s">
        <v>50</v>
      </c>
      <c r="E4" s="30" t="s">
        <v>51</v>
      </c>
      <c r="F4" s="31" t="s">
        <v>52</v>
      </c>
      <c r="G4" s="29" t="s">
        <v>62</v>
      </c>
      <c r="H4" s="31" t="s">
        <v>30</v>
      </c>
      <c r="I4" s="32" t="s">
        <v>53</v>
      </c>
      <c r="J4" s="33"/>
      <c r="K4" s="11"/>
      <c r="L4" s="82" t="s">
        <v>8</v>
      </c>
    </row>
    <row r="5" spans="1:15" s="1" customFormat="1" ht="74.25" customHeight="1" thickBot="1" x14ac:dyDescent="0.25">
      <c r="A5" s="28" t="s">
        <v>0</v>
      </c>
      <c r="B5" s="70" t="s">
        <v>54</v>
      </c>
      <c r="C5" s="34" t="s">
        <v>1</v>
      </c>
      <c r="D5" s="35" t="s">
        <v>2</v>
      </c>
      <c r="E5" s="44" t="s">
        <v>3</v>
      </c>
      <c r="F5" s="36" t="s">
        <v>11</v>
      </c>
      <c r="G5" s="34" t="s">
        <v>47</v>
      </c>
      <c r="H5" s="36" t="s">
        <v>48</v>
      </c>
      <c r="I5" s="45" t="s">
        <v>39</v>
      </c>
      <c r="J5" s="37" t="s">
        <v>60</v>
      </c>
      <c r="K5" s="25"/>
      <c r="L5" s="38" t="s">
        <v>9</v>
      </c>
      <c r="M5" s="38" t="s">
        <v>63</v>
      </c>
      <c r="N5" s="38" t="s">
        <v>5</v>
      </c>
      <c r="O5" s="38" t="s">
        <v>46</v>
      </c>
    </row>
    <row r="6" spans="1:15" ht="22.5" customHeight="1" thickBot="1" x14ac:dyDescent="0.25">
      <c r="A6" s="75">
        <v>0</v>
      </c>
      <c r="B6" s="76"/>
      <c r="C6" s="16"/>
      <c r="D6" s="4"/>
      <c r="E6" s="71">
        <v>65</v>
      </c>
      <c r="F6" s="13"/>
      <c r="G6" s="16"/>
      <c r="H6" s="4"/>
      <c r="I6" s="71">
        <v>0</v>
      </c>
      <c r="J6" s="77"/>
      <c r="K6" s="4"/>
      <c r="L6" s="66" t="s">
        <v>33</v>
      </c>
      <c r="M6" s="67" t="s">
        <v>33</v>
      </c>
      <c r="N6" s="67" t="s">
        <v>35</v>
      </c>
      <c r="O6" s="68" t="s">
        <v>35</v>
      </c>
    </row>
    <row r="7" spans="1:15" ht="13.5" thickTop="1" x14ac:dyDescent="0.2">
      <c r="A7" s="23" t="s">
        <v>12</v>
      </c>
      <c r="B7" s="11">
        <v>141120</v>
      </c>
      <c r="C7" s="84">
        <v>2.9007352941175801</v>
      </c>
      <c r="D7" s="85">
        <v>0</v>
      </c>
      <c r="E7" s="85">
        <v>67.900735294117609</v>
      </c>
      <c r="F7" s="85">
        <v>2716.0294117647049</v>
      </c>
      <c r="G7" s="85">
        <v>184690</v>
      </c>
      <c r="H7" s="85">
        <v>0</v>
      </c>
      <c r="I7" s="86">
        <v>43569.999999999942</v>
      </c>
      <c r="J7" s="74">
        <f>I6+G7+H7-I7</f>
        <v>141120.00000000006</v>
      </c>
      <c r="K7" s="17"/>
      <c r="L7" s="39">
        <f>E6+C7-D7-E7</f>
        <v>0</v>
      </c>
      <c r="M7" s="39">
        <f>I6+G7+H7-I7-B7</f>
        <v>0</v>
      </c>
      <c r="N7" s="39">
        <f>(E7*OperatingDays*WorkingHours)+F7-(G7/EffProdRate)</f>
        <v>0</v>
      </c>
      <c r="O7" s="39">
        <f>E7*MAxOvertime-F7</f>
        <v>0</v>
      </c>
    </row>
    <row r="8" spans="1:15" x14ac:dyDescent="0.2">
      <c r="A8" s="23" t="s">
        <v>13</v>
      </c>
      <c r="B8" s="11">
        <v>228260</v>
      </c>
      <c r="C8" s="87">
        <v>0</v>
      </c>
      <c r="D8" s="88">
        <v>0</v>
      </c>
      <c r="E8" s="88">
        <v>67.900735294117581</v>
      </c>
      <c r="F8" s="88">
        <v>2716.0294117647045</v>
      </c>
      <c r="G8" s="88">
        <v>184690</v>
      </c>
      <c r="H8" s="88">
        <v>0</v>
      </c>
      <c r="I8" s="89">
        <v>0</v>
      </c>
      <c r="J8" s="74">
        <f t="shared" ref="J8:J18" si="0">I7+G8+H8-I8</f>
        <v>228259.99999999994</v>
      </c>
      <c r="K8" s="17"/>
      <c r="L8" s="39">
        <f t="shared" ref="L8:L18" si="1">E7+C8-D8-E8</f>
        <v>0</v>
      </c>
      <c r="M8" s="39">
        <f t="shared" ref="M8:M18" si="2">I7+G8+H8-I8-B8</f>
        <v>0</v>
      </c>
      <c r="N8" s="39">
        <f t="shared" ref="N8:N18" si="3">(E8*OperatingDays*WorkingHours)+F8-(G8/EffProdRate)</f>
        <v>0</v>
      </c>
      <c r="O8" s="39">
        <f t="shared" ref="O8:O18" si="4">E8*MAxOvertime-F8</f>
        <v>0</v>
      </c>
    </row>
    <row r="9" spans="1:15" x14ac:dyDescent="0.2">
      <c r="A9" s="23" t="s">
        <v>14</v>
      </c>
      <c r="B9" s="11">
        <v>151870</v>
      </c>
      <c r="C9" s="87">
        <v>0</v>
      </c>
      <c r="D9" s="88">
        <v>0</v>
      </c>
      <c r="E9" s="88">
        <v>67.900735294117581</v>
      </c>
      <c r="F9" s="88">
        <v>0</v>
      </c>
      <c r="G9" s="88">
        <v>159170.14705882358</v>
      </c>
      <c r="H9" s="88">
        <v>0</v>
      </c>
      <c r="I9" s="89">
        <v>7300.1470588235561</v>
      </c>
      <c r="J9" s="74">
        <f t="shared" si="0"/>
        <v>151870.00000000003</v>
      </c>
      <c r="K9" s="17"/>
      <c r="L9" s="39">
        <f t="shared" si="1"/>
        <v>0</v>
      </c>
      <c r="M9" s="39">
        <f t="shared" si="2"/>
        <v>0</v>
      </c>
      <c r="N9" s="39">
        <f t="shared" si="3"/>
        <v>2387.9411764705401</v>
      </c>
      <c r="O9" s="39">
        <f t="shared" si="4"/>
        <v>2716.0294117647031</v>
      </c>
    </row>
    <row r="10" spans="1:15" x14ac:dyDescent="0.2">
      <c r="A10" s="23" t="s">
        <v>15</v>
      </c>
      <c r="B10" s="11">
        <v>178410</v>
      </c>
      <c r="C10" s="87">
        <v>0</v>
      </c>
      <c r="D10" s="88">
        <v>0</v>
      </c>
      <c r="E10" s="88">
        <v>67.900735294117609</v>
      </c>
      <c r="F10" s="88">
        <v>0</v>
      </c>
      <c r="G10" s="88">
        <v>171109.85294117645</v>
      </c>
      <c r="H10" s="88">
        <v>0</v>
      </c>
      <c r="I10" s="89">
        <v>0</v>
      </c>
      <c r="J10" s="74">
        <f t="shared" si="0"/>
        <v>178410</v>
      </c>
      <c r="K10" s="17"/>
      <c r="L10" s="39">
        <f t="shared" si="1"/>
        <v>0</v>
      </c>
      <c r="M10" s="39">
        <f t="shared" si="2"/>
        <v>0</v>
      </c>
      <c r="N10" s="39">
        <f t="shared" si="3"/>
        <v>0</v>
      </c>
      <c r="O10" s="39">
        <f t="shared" si="4"/>
        <v>2716.0294117647045</v>
      </c>
    </row>
    <row r="11" spans="1:15" x14ac:dyDescent="0.2">
      <c r="A11" s="23" t="s">
        <v>16</v>
      </c>
      <c r="B11" s="11">
        <v>158580</v>
      </c>
      <c r="C11" s="87">
        <v>8.1323529411764923</v>
      </c>
      <c r="D11" s="88">
        <v>0</v>
      </c>
      <c r="E11" s="88">
        <v>76.033088235294116</v>
      </c>
      <c r="F11" s="88">
        <v>3041.3235294117649</v>
      </c>
      <c r="G11" s="88">
        <v>206810</v>
      </c>
      <c r="H11" s="88">
        <v>0</v>
      </c>
      <c r="I11" s="89">
        <v>48230</v>
      </c>
      <c r="J11" s="74">
        <f t="shared" si="0"/>
        <v>158580</v>
      </c>
      <c r="K11" s="17"/>
      <c r="L11" s="39">
        <f t="shared" si="1"/>
        <v>0</v>
      </c>
      <c r="M11" s="39">
        <f t="shared" si="2"/>
        <v>0</v>
      </c>
      <c r="N11" s="39">
        <f t="shared" si="3"/>
        <v>0</v>
      </c>
      <c r="O11" s="39">
        <f t="shared" si="4"/>
        <v>0</v>
      </c>
    </row>
    <row r="12" spans="1:15" x14ac:dyDescent="0.2">
      <c r="A12" s="23" t="s">
        <v>17</v>
      </c>
      <c r="B12" s="11">
        <v>255040</v>
      </c>
      <c r="C12" s="87">
        <v>0</v>
      </c>
      <c r="D12" s="88">
        <v>0</v>
      </c>
      <c r="E12" s="88">
        <v>76.033088235294159</v>
      </c>
      <c r="F12" s="88">
        <v>3041.3235294117621</v>
      </c>
      <c r="G12" s="88">
        <v>206810</v>
      </c>
      <c r="H12" s="88">
        <v>0</v>
      </c>
      <c r="I12" s="89">
        <v>0</v>
      </c>
      <c r="J12" s="74">
        <f t="shared" si="0"/>
        <v>255040</v>
      </c>
      <c r="K12" s="17"/>
      <c r="L12" s="39">
        <f t="shared" si="1"/>
        <v>0</v>
      </c>
      <c r="M12" s="39">
        <f t="shared" si="2"/>
        <v>0</v>
      </c>
      <c r="N12" s="39">
        <f t="shared" si="3"/>
        <v>0</v>
      </c>
      <c r="O12" s="39">
        <f t="shared" si="4"/>
        <v>4.0927261579781771E-12</v>
      </c>
    </row>
    <row r="13" spans="1:15" x14ac:dyDescent="0.2">
      <c r="A13" s="23" t="s">
        <v>18</v>
      </c>
      <c r="B13" s="11">
        <v>169470</v>
      </c>
      <c r="C13" s="87">
        <v>0</v>
      </c>
      <c r="D13" s="88">
        <v>0</v>
      </c>
      <c r="E13" s="88">
        <v>76.033088235294187</v>
      </c>
      <c r="F13" s="88">
        <v>0</v>
      </c>
      <c r="G13" s="88">
        <v>191603.38235294141</v>
      </c>
      <c r="H13" s="88">
        <v>0</v>
      </c>
      <c r="I13" s="89">
        <v>22133.382352941346</v>
      </c>
      <c r="J13" s="74">
        <f t="shared" si="0"/>
        <v>169470.00000000006</v>
      </c>
      <c r="K13" s="17"/>
      <c r="L13" s="39">
        <f t="shared" si="1"/>
        <v>0</v>
      </c>
      <c r="M13" s="39">
        <f t="shared" si="2"/>
        <v>0</v>
      </c>
      <c r="N13" s="39">
        <f t="shared" si="3"/>
        <v>0</v>
      </c>
      <c r="O13" s="39">
        <f t="shared" si="4"/>
        <v>3041.3235294117676</v>
      </c>
    </row>
    <row r="14" spans="1:15" x14ac:dyDescent="0.2">
      <c r="A14" s="23" t="s">
        <v>19</v>
      </c>
      <c r="B14" s="11">
        <v>199060</v>
      </c>
      <c r="C14" s="87">
        <v>0</v>
      </c>
      <c r="D14" s="88">
        <v>0</v>
      </c>
      <c r="E14" s="88">
        <v>76.033088235294258</v>
      </c>
      <c r="F14" s="88">
        <v>0</v>
      </c>
      <c r="G14" s="88">
        <v>191603.38235294155</v>
      </c>
      <c r="H14" s="88">
        <v>0</v>
      </c>
      <c r="I14" s="89">
        <v>14676.76470588285</v>
      </c>
      <c r="J14" s="74">
        <f t="shared" si="0"/>
        <v>199060.00000000006</v>
      </c>
      <c r="K14" s="17"/>
      <c r="L14" s="39">
        <f t="shared" si="1"/>
        <v>0</v>
      </c>
      <c r="M14" s="39">
        <f t="shared" si="2"/>
        <v>0</v>
      </c>
      <c r="N14" s="39">
        <f t="shared" si="3"/>
        <v>0</v>
      </c>
      <c r="O14" s="39">
        <f t="shared" si="4"/>
        <v>3041.3235294117703</v>
      </c>
    </row>
    <row r="15" spans="1:15" x14ac:dyDescent="0.2">
      <c r="A15" s="23" t="s">
        <v>20</v>
      </c>
      <c r="B15" s="11">
        <v>175020</v>
      </c>
      <c r="C15" s="87">
        <v>5.2469182525949227</v>
      </c>
      <c r="D15" s="88">
        <v>0</v>
      </c>
      <c r="E15" s="88">
        <v>81.280006487889239</v>
      </c>
      <c r="F15" s="88">
        <v>3251.2002595155686</v>
      </c>
      <c r="G15" s="88">
        <v>221081.61764705865</v>
      </c>
      <c r="H15" s="88">
        <v>0</v>
      </c>
      <c r="I15" s="89">
        <v>60738.382352941517</v>
      </c>
      <c r="J15" s="74">
        <f t="shared" si="0"/>
        <v>175019.99999999997</v>
      </c>
      <c r="K15" s="17"/>
      <c r="L15" s="39">
        <f t="shared" si="1"/>
        <v>0</v>
      </c>
      <c r="M15" s="39">
        <f t="shared" si="2"/>
        <v>0</v>
      </c>
      <c r="N15" s="39">
        <f t="shared" si="3"/>
        <v>0</v>
      </c>
      <c r="O15" s="39">
        <f t="shared" si="4"/>
        <v>0</v>
      </c>
    </row>
    <row r="16" spans="1:15" x14ac:dyDescent="0.2">
      <c r="A16" s="23" t="s">
        <v>21</v>
      </c>
      <c r="B16" s="11">
        <v>281820</v>
      </c>
      <c r="C16" s="87">
        <v>0</v>
      </c>
      <c r="D16" s="88">
        <v>0</v>
      </c>
      <c r="E16" s="88">
        <v>81.280006487889182</v>
      </c>
      <c r="F16" s="88">
        <v>3251.2002595155668</v>
      </c>
      <c r="G16" s="88">
        <v>221081.61764705856</v>
      </c>
      <c r="H16" s="88">
        <v>0</v>
      </c>
      <c r="I16" s="89">
        <v>0</v>
      </c>
      <c r="J16" s="74">
        <f t="shared" si="0"/>
        <v>281820.00000000006</v>
      </c>
      <c r="K16" s="17"/>
      <c r="L16" s="39">
        <f t="shared" si="1"/>
        <v>0</v>
      </c>
      <c r="M16" s="39">
        <f t="shared" si="2"/>
        <v>0</v>
      </c>
      <c r="N16" s="39">
        <f t="shared" si="3"/>
        <v>0</v>
      </c>
      <c r="O16" s="39">
        <f t="shared" si="4"/>
        <v>0</v>
      </c>
    </row>
    <row r="17" spans="1:15" x14ac:dyDescent="0.2">
      <c r="A17" s="23" t="s">
        <v>22</v>
      </c>
      <c r="B17" s="11">
        <v>187080</v>
      </c>
      <c r="C17" s="87">
        <v>0</v>
      </c>
      <c r="D17" s="88">
        <v>0.56770490058756551</v>
      </c>
      <c r="E17" s="88">
        <v>80.71230158730161</v>
      </c>
      <c r="F17" s="88">
        <v>0</v>
      </c>
      <c r="G17" s="88">
        <v>203395</v>
      </c>
      <c r="H17" s="88">
        <v>0</v>
      </c>
      <c r="I17" s="89">
        <v>16315.000000000133</v>
      </c>
      <c r="J17" s="74">
        <f t="shared" si="0"/>
        <v>187079.99999999985</v>
      </c>
      <c r="K17" s="17"/>
      <c r="L17" s="39">
        <f t="shared" si="1"/>
        <v>0</v>
      </c>
      <c r="M17" s="39">
        <f t="shared" si="2"/>
        <v>0</v>
      </c>
      <c r="N17" s="39">
        <f t="shared" si="3"/>
        <v>0</v>
      </c>
      <c r="O17" s="39">
        <f t="shared" si="4"/>
        <v>3228.4920634920645</v>
      </c>
    </row>
    <row r="18" spans="1:15" ht="13.5" thickBot="1" x14ac:dyDescent="0.25">
      <c r="A18" s="69" t="s">
        <v>23</v>
      </c>
      <c r="B18" s="79">
        <v>219710</v>
      </c>
      <c r="C18" s="90">
        <v>0</v>
      </c>
      <c r="D18" s="91">
        <v>0</v>
      </c>
      <c r="E18" s="91">
        <v>80.712301587301525</v>
      </c>
      <c r="F18" s="91">
        <v>0</v>
      </c>
      <c r="G18" s="91">
        <v>203395</v>
      </c>
      <c r="H18" s="91">
        <v>0</v>
      </c>
      <c r="I18" s="92">
        <v>0</v>
      </c>
      <c r="J18" s="74">
        <f t="shared" si="0"/>
        <v>219710.00000000015</v>
      </c>
      <c r="K18" s="17"/>
      <c r="L18" s="40">
        <f t="shared" si="1"/>
        <v>0</v>
      </c>
      <c r="M18" s="40">
        <f t="shared" si="2"/>
        <v>0</v>
      </c>
      <c r="N18" s="40">
        <f t="shared" si="3"/>
        <v>0</v>
      </c>
      <c r="O18" s="40">
        <f t="shared" si="4"/>
        <v>3228.4920634920609</v>
      </c>
    </row>
    <row r="19" spans="1:15" ht="21.75" customHeight="1" thickTop="1" x14ac:dyDescent="0.25">
      <c r="A19" s="80" t="s">
        <v>64</v>
      </c>
      <c r="B19" s="78">
        <f>SUM(B7:B18)</f>
        <v>2345440</v>
      </c>
      <c r="C19" s="72">
        <f>SUM(C7:C18)</f>
        <v>16.280006487888997</v>
      </c>
      <c r="D19" s="72">
        <f>SUM(D7:D18)</f>
        <v>0.56770490058756551</v>
      </c>
      <c r="E19" s="73"/>
      <c r="F19" s="72">
        <f>SUM(F7:F18)</f>
        <v>18017.106401384073</v>
      </c>
      <c r="G19" s="72">
        <f>SUM(G7:G18)</f>
        <v>2345440</v>
      </c>
      <c r="H19" s="81">
        <f>SUM(H7:H18)</f>
        <v>0</v>
      </c>
      <c r="I19" s="73"/>
      <c r="J19" s="65">
        <f>SUM(J7:J18)</f>
        <v>2345440</v>
      </c>
      <c r="K19" s="17"/>
      <c r="L19" s="7"/>
      <c r="M19" s="7"/>
      <c r="N19" s="7"/>
      <c r="O19" s="7"/>
    </row>
    <row r="20" spans="1:15" x14ac:dyDescent="0.2">
      <c r="I20" s="9"/>
    </row>
    <row r="21" spans="1:15" x14ac:dyDescent="0.2">
      <c r="A21" s="1" t="s">
        <v>6</v>
      </c>
      <c r="B21" s="1"/>
      <c r="J21" s="24"/>
      <c r="K21" s="24"/>
    </row>
    <row r="23" spans="1:15" x14ac:dyDescent="0.2">
      <c r="A23" s="41" t="s">
        <v>0</v>
      </c>
      <c r="B23" s="42"/>
      <c r="C23" s="43" t="s">
        <v>40</v>
      </c>
      <c r="D23" s="43" t="s">
        <v>41</v>
      </c>
      <c r="E23" s="43" t="s">
        <v>42</v>
      </c>
      <c r="F23" s="43" t="s">
        <v>43</v>
      </c>
      <c r="G23" s="43" t="s">
        <v>44</v>
      </c>
      <c r="H23" s="43" t="s">
        <v>4</v>
      </c>
      <c r="I23" s="43" t="s">
        <v>39</v>
      </c>
      <c r="J23" s="5"/>
      <c r="K23" s="5"/>
    </row>
    <row r="24" spans="1:15" x14ac:dyDescent="0.2">
      <c r="A24" s="12" t="s">
        <v>12</v>
      </c>
      <c r="B24" s="26"/>
      <c r="C24" s="18">
        <f t="shared" ref="C24:C35" si="5">Training_Cost*C7</f>
        <v>23205.88235294064</v>
      </c>
      <c r="D24" s="18">
        <f>Layoff_Cost*D7</f>
        <v>0</v>
      </c>
      <c r="E24" s="18">
        <f t="shared" ref="E24:E35" si="6">E7*RegularWage*OperatingDays*WorkingHours</f>
        <v>855549.26470588194</v>
      </c>
      <c r="F24" s="18">
        <f t="shared" ref="F24:F35" si="7">F7*OvertimeWage</f>
        <v>65184.705882352922</v>
      </c>
      <c r="G24" s="18">
        <f t="shared" ref="G24:G35" si="8">Material_Costs*G7</f>
        <v>1846900</v>
      </c>
      <c r="H24" s="18">
        <f>H7*SubcontractingCost</f>
        <v>0</v>
      </c>
      <c r="I24" s="18">
        <f>I7*('Basic data'!$D$31+'Basic data'!$D$29)</f>
        <v>130709.99999999983</v>
      </c>
      <c r="J24" s="5"/>
      <c r="K24" s="5"/>
    </row>
    <row r="25" spans="1:15" x14ac:dyDescent="0.2">
      <c r="A25" s="12" t="s">
        <v>13</v>
      </c>
      <c r="B25" s="26"/>
      <c r="C25" s="18">
        <f t="shared" si="5"/>
        <v>0</v>
      </c>
      <c r="D25" s="18">
        <f t="shared" ref="D25:D35" si="9">Layoff_Cost*D8</f>
        <v>0</v>
      </c>
      <c r="E25" s="18">
        <f t="shared" si="6"/>
        <v>855549.26470588159</v>
      </c>
      <c r="F25" s="18">
        <f t="shared" si="7"/>
        <v>65184.705882352908</v>
      </c>
      <c r="G25" s="18">
        <f t="shared" si="8"/>
        <v>1846900</v>
      </c>
      <c r="H25" s="18">
        <f t="shared" ref="H25:H35" si="10">H8*SubcontractingCost</f>
        <v>0</v>
      </c>
      <c r="I25" s="18">
        <f>I8*('Basic data'!$D$31+'Basic data'!$D$29)</f>
        <v>0</v>
      </c>
      <c r="J25" s="5"/>
      <c r="K25" s="5"/>
    </row>
    <row r="26" spans="1:15" x14ac:dyDescent="0.2">
      <c r="A26" s="12" t="s">
        <v>14</v>
      </c>
      <c r="B26" s="26"/>
      <c r="C26" s="18">
        <f t="shared" si="5"/>
        <v>0</v>
      </c>
      <c r="D26" s="18">
        <f>Layoff_Cost*D9</f>
        <v>0</v>
      </c>
      <c r="E26" s="18">
        <f t="shared" si="6"/>
        <v>855549.26470588159</v>
      </c>
      <c r="F26" s="18">
        <f t="shared" si="7"/>
        <v>0</v>
      </c>
      <c r="G26" s="18">
        <f t="shared" si="8"/>
        <v>1591701.4705882359</v>
      </c>
      <c r="H26" s="18">
        <f t="shared" si="10"/>
        <v>0</v>
      </c>
      <c r="I26" s="18">
        <f>I9*('Basic data'!$D$31+'Basic data'!$D$29)</f>
        <v>21900.441176470667</v>
      </c>
      <c r="J26" s="5"/>
      <c r="K26" s="5"/>
    </row>
    <row r="27" spans="1:15" x14ac:dyDescent="0.2">
      <c r="A27" s="12" t="s">
        <v>15</v>
      </c>
      <c r="B27" s="26"/>
      <c r="C27" s="18">
        <f t="shared" si="5"/>
        <v>0</v>
      </c>
      <c r="D27" s="18">
        <f t="shared" si="9"/>
        <v>0</v>
      </c>
      <c r="E27" s="18">
        <f t="shared" si="6"/>
        <v>855549.26470588194</v>
      </c>
      <c r="F27" s="18">
        <f t="shared" si="7"/>
        <v>0</v>
      </c>
      <c r="G27" s="18">
        <f t="shared" si="8"/>
        <v>1711098.5294117643</v>
      </c>
      <c r="H27" s="18">
        <f t="shared" si="10"/>
        <v>0</v>
      </c>
      <c r="I27" s="18">
        <f>I10*('Basic data'!$D$31+'Basic data'!$D$29)</f>
        <v>0</v>
      </c>
      <c r="J27" s="5"/>
      <c r="K27" s="5"/>
    </row>
    <row r="28" spans="1:15" x14ac:dyDescent="0.2">
      <c r="A28" s="12" t="s">
        <v>16</v>
      </c>
      <c r="B28" s="26"/>
      <c r="C28" s="18">
        <f t="shared" si="5"/>
        <v>65058.823529411937</v>
      </c>
      <c r="D28" s="18">
        <f t="shared" si="9"/>
        <v>0</v>
      </c>
      <c r="E28" s="18">
        <f t="shared" si="6"/>
        <v>958016.9117647059</v>
      </c>
      <c r="F28" s="18">
        <f t="shared" si="7"/>
        <v>72991.76470588235</v>
      </c>
      <c r="G28" s="18">
        <f t="shared" si="8"/>
        <v>2068100</v>
      </c>
      <c r="H28" s="18">
        <f t="shared" si="10"/>
        <v>0</v>
      </c>
      <c r="I28" s="18">
        <f>I11*('Basic data'!$D$31+'Basic data'!$D$29)</f>
        <v>144690</v>
      </c>
      <c r="J28" s="5"/>
      <c r="K28" s="5"/>
    </row>
    <row r="29" spans="1:15" x14ac:dyDescent="0.2">
      <c r="A29" s="12" t="s">
        <v>17</v>
      </c>
      <c r="B29" s="26"/>
      <c r="C29" s="18">
        <f t="shared" si="5"/>
        <v>0</v>
      </c>
      <c r="D29" s="18">
        <f t="shared" si="9"/>
        <v>0</v>
      </c>
      <c r="E29" s="18">
        <f t="shared" si="6"/>
        <v>958016.91176470648</v>
      </c>
      <c r="F29" s="18">
        <f t="shared" si="7"/>
        <v>72991.764705882291</v>
      </c>
      <c r="G29" s="18">
        <f t="shared" si="8"/>
        <v>2068100</v>
      </c>
      <c r="H29" s="18">
        <f t="shared" si="10"/>
        <v>0</v>
      </c>
      <c r="I29" s="18">
        <f>I12*('Basic data'!$D$31+'Basic data'!$D$29)</f>
        <v>0</v>
      </c>
      <c r="J29" s="5"/>
      <c r="K29" s="5"/>
    </row>
    <row r="30" spans="1:15" x14ac:dyDescent="0.2">
      <c r="A30" s="12" t="s">
        <v>18</v>
      </c>
      <c r="B30" s="26"/>
      <c r="C30" s="18">
        <f t="shared" si="5"/>
        <v>0</v>
      </c>
      <c r="D30" s="18">
        <f t="shared" si="9"/>
        <v>0</v>
      </c>
      <c r="E30" s="18">
        <f t="shared" si="6"/>
        <v>958016.91176470683</v>
      </c>
      <c r="F30" s="18">
        <f t="shared" si="7"/>
        <v>0</v>
      </c>
      <c r="G30" s="18">
        <f t="shared" si="8"/>
        <v>1916033.8235294141</v>
      </c>
      <c r="H30" s="18">
        <f t="shared" si="10"/>
        <v>0</v>
      </c>
      <c r="I30" s="18">
        <f>I13*('Basic data'!$D$31+'Basic data'!$D$29)</f>
        <v>66400.147058824034</v>
      </c>
      <c r="J30" s="5"/>
      <c r="K30" s="5"/>
    </row>
    <row r="31" spans="1:15" x14ac:dyDescent="0.2">
      <c r="A31" s="12" t="s">
        <v>19</v>
      </c>
      <c r="B31" s="26"/>
      <c r="C31" s="18">
        <f t="shared" si="5"/>
        <v>0</v>
      </c>
      <c r="D31" s="18">
        <f t="shared" si="9"/>
        <v>0</v>
      </c>
      <c r="E31" s="18">
        <f t="shared" si="6"/>
        <v>958016.91176470765</v>
      </c>
      <c r="F31" s="18">
        <f t="shared" si="7"/>
        <v>0</v>
      </c>
      <c r="G31" s="18">
        <f t="shared" si="8"/>
        <v>1916033.8235294155</v>
      </c>
      <c r="H31" s="18">
        <f t="shared" si="10"/>
        <v>0</v>
      </c>
      <c r="I31" s="18">
        <f>I14*('Basic data'!$D$31+'Basic data'!$D$29)</f>
        <v>44030.294117648547</v>
      </c>
      <c r="J31" s="5"/>
      <c r="K31" s="5"/>
    </row>
    <row r="32" spans="1:15" x14ac:dyDescent="0.2">
      <c r="A32" s="12" t="s">
        <v>20</v>
      </c>
      <c r="B32" s="26"/>
      <c r="C32" s="18">
        <f t="shared" si="5"/>
        <v>41975.346020759382</v>
      </c>
      <c r="D32" s="18">
        <f t="shared" si="9"/>
        <v>0</v>
      </c>
      <c r="E32" s="18">
        <f t="shared" si="6"/>
        <v>1024128.0817474044</v>
      </c>
      <c r="F32" s="18">
        <f t="shared" si="7"/>
        <v>78028.806228373651</v>
      </c>
      <c r="G32" s="18">
        <f t="shared" si="8"/>
        <v>2210816.1764705866</v>
      </c>
      <c r="H32" s="18">
        <f t="shared" si="10"/>
        <v>0</v>
      </c>
      <c r="I32" s="18">
        <f>I15*('Basic data'!$D$31+'Basic data'!$D$29)</f>
        <v>182215.14705882454</v>
      </c>
      <c r="J32" s="5"/>
      <c r="K32" s="5"/>
    </row>
    <row r="33" spans="1:11" x14ac:dyDescent="0.2">
      <c r="A33" s="12" t="s">
        <v>21</v>
      </c>
      <c r="B33" s="26"/>
      <c r="C33" s="18">
        <f t="shared" si="5"/>
        <v>0</v>
      </c>
      <c r="D33" s="18">
        <f t="shared" si="9"/>
        <v>0</v>
      </c>
      <c r="E33" s="18">
        <f t="shared" si="6"/>
        <v>1024128.0817474037</v>
      </c>
      <c r="F33" s="18">
        <f t="shared" si="7"/>
        <v>78028.806228373607</v>
      </c>
      <c r="G33" s="18">
        <f t="shared" si="8"/>
        <v>2210816.1764705856</v>
      </c>
      <c r="H33" s="18">
        <f t="shared" si="10"/>
        <v>0</v>
      </c>
      <c r="I33" s="18">
        <f>I16*('Basic data'!$D$31+'Basic data'!$D$29)</f>
        <v>0</v>
      </c>
      <c r="J33" s="5"/>
      <c r="K33" s="5"/>
    </row>
    <row r="34" spans="1:11" x14ac:dyDescent="0.2">
      <c r="A34" s="12" t="s">
        <v>22</v>
      </c>
      <c r="B34" s="26"/>
      <c r="C34" s="18">
        <f t="shared" si="5"/>
        <v>0</v>
      </c>
      <c r="D34" s="18">
        <f t="shared" si="9"/>
        <v>5960.9014561694376</v>
      </c>
      <c r="E34" s="18">
        <f t="shared" si="6"/>
        <v>1016975.0000000002</v>
      </c>
      <c r="F34" s="18">
        <f t="shared" si="7"/>
        <v>0</v>
      </c>
      <c r="G34" s="18">
        <f t="shared" si="8"/>
        <v>2033950</v>
      </c>
      <c r="H34" s="18">
        <f t="shared" si="10"/>
        <v>0</v>
      </c>
      <c r="I34" s="18">
        <f>I17*('Basic data'!$D$31+'Basic data'!$D$29)</f>
        <v>48945.0000000004</v>
      </c>
      <c r="J34" s="5"/>
      <c r="K34" s="5"/>
    </row>
    <row r="35" spans="1:11" x14ac:dyDescent="0.2">
      <c r="A35" s="14" t="s">
        <v>23</v>
      </c>
      <c r="B35" s="27"/>
      <c r="C35" s="19">
        <f t="shared" si="5"/>
        <v>0</v>
      </c>
      <c r="D35" s="19">
        <f t="shared" si="9"/>
        <v>0</v>
      </c>
      <c r="E35" s="19">
        <f t="shared" si="6"/>
        <v>1016974.9999999992</v>
      </c>
      <c r="F35" s="19">
        <f t="shared" si="7"/>
        <v>0</v>
      </c>
      <c r="G35" s="19">
        <f t="shared" si="8"/>
        <v>2033950</v>
      </c>
      <c r="H35" s="19">
        <f t="shared" si="10"/>
        <v>0</v>
      </c>
      <c r="I35" s="19">
        <f>I18*('Basic data'!$D$31+'Basic data'!$D$29)</f>
        <v>0</v>
      </c>
      <c r="J35" s="5"/>
      <c r="K35" s="5"/>
    </row>
    <row r="36" spans="1:11" ht="13.5" thickBot="1" x14ac:dyDescent="0.25">
      <c r="C36" s="4"/>
      <c r="D36" s="4"/>
      <c r="E36" s="4"/>
      <c r="F36" s="4"/>
      <c r="G36" s="4"/>
      <c r="H36" s="4"/>
      <c r="I36" s="4"/>
      <c r="J36" s="4"/>
      <c r="K36" s="4"/>
    </row>
    <row r="37" spans="1:11" ht="20.25" customHeight="1" thickBot="1" x14ac:dyDescent="0.25">
      <c r="A37" s="1" t="s">
        <v>7</v>
      </c>
      <c r="B37" s="1"/>
      <c r="C37" s="48">
        <f>SUM(C24:I35)</f>
        <v>35998373.405781426</v>
      </c>
      <c r="D37" s="46">
        <f>C37/$C$37</f>
        <v>1</v>
      </c>
      <c r="E37" s="5"/>
      <c r="F37" s="5"/>
      <c r="G37" s="5"/>
      <c r="H37" s="5"/>
      <c r="I37" s="4"/>
      <c r="J37" s="4"/>
      <c r="K37" s="4"/>
    </row>
    <row r="39" spans="1:11" x14ac:dyDescent="0.2">
      <c r="A39" s="1" t="s">
        <v>34</v>
      </c>
      <c r="B39" s="1"/>
      <c r="C39" s="6">
        <f>SUM(G24:G35)</f>
        <v>23454400</v>
      </c>
      <c r="D39" s="46">
        <f t="shared" ref="D39:D44" si="11">C39/$C$37</f>
        <v>0.65154054978031772</v>
      </c>
      <c r="E39" s="5"/>
      <c r="F39" s="5"/>
      <c r="G39" s="5"/>
      <c r="H39" s="5"/>
    </row>
    <row r="40" spans="1:11" x14ac:dyDescent="0.2">
      <c r="A40" s="1" t="s">
        <v>56</v>
      </c>
      <c r="B40" s="1"/>
      <c r="C40" s="6">
        <f>SUM(H24:H35)</f>
        <v>0</v>
      </c>
      <c r="D40" s="46">
        <f t="shared" si="11"/>
        <v>0</v>
      </c>
      <c r="E40" s="6"/>
      <c r="F40" s="6"/>
      <c r="G40" s="6"/>
      <c r="H40" s="6"/>
    </row>
    <row r="41" spans="1:11" x14ac:dyDescent="0.2">
      <c r="A41" s="1" t="s">
        <v>55</v>
      </c>
      <c r="C41" s="6"/>
      <c r="D41" s="46"/>
    </row>
    <row r="42" spans="1:11" x14ac:dyDescent="0.2">
      <c r="B42" s="3" t="s">
        <v>65</v>
      </c>
      <c r="C42" s="6">
        <f>SUM(C24:D35)</f>
        <v>136200.95335928138</v>
      </c>
      <c r="D42" s="46">
        <f t="shared" si="11"/>
        <v>3.7835307674598203E-3</v>
      </c>
    </row>
    <row r="43" spans="1:11" x14ac:dyDescent="0.2">
      <c r="B43" s="3" t="s">
        <v>66</v>
      </c>
      <c r="C43" s="6">
        <f>SUM(E24:E35)</f>
        <v>11336470.86937716</v>
      </c>
      <c r="D43" s="46">
        <f t="shared" si="11"/>
        <v>0.31491619750676003</v>
      </c>
    </row>
    <row r="44" spans="1:11" x14ac:dyDescent="0.2">
      <c r="B44" s="3" t="s">
        <v>67</v>
      </c>
      <c r="C44" s="6">
        <f>SUM(F24:F35)</f>
        <v>432410.55363321776</v>
      </c>
      <c r="D44" s="46">
        <f t="shared" si="11"/>
        <v>1.2011947005465852E-2</v>
      </c>
    </row>
    <row r="45" spans="1:11" x14ac:dyDescent="0.2">
      <c r="A45" s="1" t="s">
        <v>57</v>
      </c>
      <c r="C45" s="6">
        <f>SUM(I24:I35)</f>
        <v>638891.02941176796</v>
      </c>
      <c r="D45" s="46">
        <f>C45/$C$37</f>
        <v>1.7747774939996609E-2</v>
      </c>
    </row>
  </sheetData>
  <phoneticPr fontId="0" type="noConversion"/>
  <pageMargins left="0.75" right="0.75" top="0.5" bottom="0.5" header="0.5" footer="0.5"/>
  <pageSetup orientation="landscape" horizontalDpi="300" verticalDpi="300" r:id="rId1"/>
  <headerFooter alignWithMargins="0">
    <oddFooter>&amp;LCR - &amp;D &amp;T&amp;CPage &amp;P&amp;R&amp;F  -  &amp;A</oddFooter>
  </headerFooter>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Basic data</vt:lpstr>
      <vt:lpstr>Base Model</vt:lpstr>
      <vt:lpstr>EffProdRate</vt:lpstr>
      <vt:lpstr>EquipStaffing</vt:lpstr>
      <vt:lpstr>Layoff_Cost</vt:lpstr>
      <vt:lpstr>Material_Costs</vt:lpstr>
      <vt:lpstr>MAxOvertime</vt:lpstr>
      <vt:lpstr>OperatingDays</vt:lpstr>
      <vt:lpstr>OvertimeWage</vt:lpstr>
      <vt:lpstr>'Base Model'!Print_Area</vt:lpstr>
      <vt:lpstr>RegularWage</vt:lpstr>
      <vt:lpstr>SubcontractingCost</vt:lpstr>
      <vt:lpstr>Training_Cost</vt:lpstr>
      <vt:lpstr>WorkingHours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2002-02-21T06:27:09Z</cp:lastPrinted>
  <dcterms:created xsi:type="dcterms:W3CDTF">1997-07-17T14:28:53Z</dcterms:created>
  <dcterms:modified xsi:type="dcterms:W3CDTF">2017-10-01T07:15:45Z</dcterms:modified>
</cp:coreProperties>
</file>