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F616CE96-2EA6-45DB-8E72-C7AB0258FCB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  <sheet name="Feuil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 s="1"/>
  <c r="M12" i="1" s="1"/>
  <c r="M13" i="1" s="1"/>
  <c r="K25" i="1"/>
  <c r="L25" i="1" s="1"/>
  <c r="N25" i="1" s="1"/>
  <c r="K24" i="1"/>
  <c r="K23" i="1"/>
  <c r="K27" i="1"/>
  <c r="L27" i="1" s="1"/>
  <c r="N27" i="1" s="1"/>
  <c r="K22" i="1"/>
  <c r="L22" i="1" s="1"/>
  <c r="N22" i="1" s="1"/>
  <c r="L24" i="1"/>
  <c r="N24" i="1" s="1"/>
  <c r="L18" i="1"/>
  <c r="J18" i="1"/>
  <c r="L20" i="1"/>
  <c r="J20" i="1"/>
  <c r="L23" i="1"/>
  <c r="J17" i="1"/>
  <c r="L17" i="1"/>
  <c r="K21" i="1"/>
  <c r="L21" i="1" s="1"/>
  <c r="L19" i="1"/>
  <c r="J19" i="1"/>
  <c r="K16" i="1"/>
  <c r="K14" i="1"/>
  <c r="L16" i="1"/>
  <c r="J13" i="1"/>
  <c r="J11" i="1"/>
  <c r="L6" i="1"/>
  <c r="L7" i="1"/>
  <c r="L10" i="1"/>
  <c r="L11" i="1"/>
  <c r="L13" i="1"/>
  <c r="J10" i="1"/>
  <c r="J7" i="1"/>
  <c r="J6" i="1"/>
  <c r="L12" i="1"/>
  <c r="J12" i="1"/>
  <c r="N23" i="1" l="1"/>
  <c r="N21" i="1"/>
  <c r="N16" i="1"/>
  <c r="L14" i="1"/>
  <c r="N14" i="1" s="1"/>
  <c r="M14" i="1" l="1"/>
  <c r="K15" i="1"/>
  <c r="L15" i="1" s="1"/>
  <c r="N15" i="1" s="1"/>
  <c r="M15" i="1" l="1"/>
  <c r="M16" i="1" s="1"/>
  <c r="M17" i="1" s="1"/>
  <c r="M18" i="1" s="1"/>
  <c r="M19" i="1" s="1"/>
  <c r="M20" i="1" l="1"/>
  <c r="M21" i="1" s="1"/>
  <c r="K26" i="1"/>
  <c r="L26" i="1"/>
  <c r="N26" i="1" s="1"/>
  <c r="N28" i="1" s="1"/>
  <c r="M22" i="1" l="1"/>
  <c r="M23" i="1" s="1"/>
  <c r="M24" i="1" s="1"/>
  <c r="M25" i="1" s="1"/>
  <c r="M26" i="1" s="1"/>
  <c r="M27" i="1" s="1"/>
  <c r="N32" i="1"/>
  <c r="L29" i="1"/>
  <c r="L30" i="1"/>
</calcChain>
</file>

<file path=xl/sharedStrings.xml><?xml version="1.0" encoding="utf-8"?>
<sst xmlns="http://schemas.openxmlformats.org/spreadsheetml/2006/main" count="138" uniqueCount="92">
  <si>
    <t>Budget :</t>
  </si>
  <si>
    <t>Frais fixe :</t>
  </si>
  <si>
    <t>0,25%</t>
  </si>
  <si>
    <t>Limite par ordre :</t>
  </si>
  <si>
    <t>Indice</t>
  </si>
  <si>
    <t>Position</t>
  </si>
  <si>
    <t>Date</t>
  </si>
  <si>
    <t>Valeur (sans spread)</t>
  </si>
  <si>
    <t>Valeur (avec délai)</t>
  </si>
  <si>
    <t>Quantité</t>
  </si>
  <si>
    <t>Mise/Retrait</t>
  </si>
  <si>
    <t>Prix total (frais déduits)</t>
  </si>
  <si>
    <t>Solde</t>
  </si>
  <si>
    <t>Profit / Perte</t>
  </si>
  <si>
    <t>BNP.PA</t>
  </si>
  <si>
    <t>ACHAT</t>
  </si>
  <si>
    <t>2024-11-18T10:48:00+01:00</t>
  </si>
  <si>
    <t>VIV.PA</t>
  </si>
  <si>
    <t>2024-11-18T10:50:00+01:00</t>
  </si>
  <si>
    <t>/</t>
  </si>
  <si>
    <t>AJOUT CLIENT</t>
  </si>
  <si>
    <t>2024-12-02T9:00:00+01:00</t>
  </si>
  <si>
    <t>ENGI.PA</t>
  </si>
  <si>
    <t>2024-12-02T9:30:00+01:00</t>
  </si>
  <si>
    <t>EURUSD=X</t>
  </si>
  <si>
    <t>2024-12-02T9:35:22+01:01</t>
  </si>
  <si>
    <t>AIR.PA</t>
  </si>
  <si>
    <t>2024-12-02T9:52:50+01:01</t>
  </si>
  <si>
    <t>ETH-EUR</t>
  </si>
  <si>
    <t>2024-12-02T11:30:40+01:01</t>
  </si>
  <si>
    <t>VENTE</t>
  </si>
  <si>
    <t>2024-12-02T13:18:00+01:01</t>
  </si>
  <si>
    <t>2024-12-02T14:27:40+01:01</t>
  </si>
  <si>
    <t>2024-12-02T15:07:00+01:01</t>
  </si>
  <si>
    <t>STLAP.PA</t>
  </si>
  <si>
    <t>2024-12-02T16:07:00+01:01</t>
  </si>
  <si>
    <t>MC.PA</t>
  </si>
  <si>
    <t>2024-12-02T16:35:00+01:01</t>
  </si>
  <si>
    <t>2024-12-03T10:03:00+01:01</t>
  </si>
  <si>
    <t>2024-12-03T14:32:00+01:01</t>
  </si>
  <si>
    <t>2024-12-04T9:56:00+01:01</t>
  </si>
  <si>
    <t>2024-12-04T10:18:00+01:01</t>
  </si>
  <si>
    <t>2024-12-04T10:19:00+01:01</t>
  </si>
  <si>
    <t>2024-12-04T10:46:00+01:01</t>
  </si>
  <si>
    <t>2024-12-04T13:16:00+01:01</t>
  </si>
  <si>
    <t>Plus/Moins value :</t>
  </si>
  <si>
    <t>Total :</t>
  </si>
  <si>
    <t>Capital inital :</t>
  </si>
  <si>
    <t>Avec ajout clients</t>
  </si>
  <si>
    <t>Capital / Rendement client 1 :</t>
  </si>
  <si>
    <t>2,5M / 75000 €</t>
  </si>
  <si>
    <t>Registre des indices :</t>
  </si>
  <si>
    <t>Capital / Rendement client 2 :</t>
  </si>
  <si>
    <t>4M     / 40000 €</t>
  </si>
  <si>
    <t>Nom</t>
  </si>
  <si>
    <t>Alias</t>
  </si>
  <si>
    <t>Code ISIN</t>
  </si>
  <si>
    <t>Total après redistribution :</t>
  </si>
  <si>
    <t>LVMH</t>
  </si>
  <si>
    <t>FR0000121014</t>
  </si>
  <si>
    <t>L'Oréal</t>
  </si>
  <si>
    <t>OR.PA</t>
  </si>
  <si>
    <t>FR0000120321</t>
  </si>
  <si>
    <t>Airbus</t>
  </si>
  <si>
    <t>NL0000235190</t>
  </si>
  <si>
    <t>Sanofi</t>
  </si>
  <si>
    <t>SAN.PA</t>
  </si>
  <si>
    <t>FR0000120578</t>
  </si>
  <si>
    <t>BNP Paribas</t>
  </si>
  <si>
    <t>FR0000131104</t>
  </si>
  <si>
    <t>Société Générale</t>
  </si>
  <si>
    <t>GLE.PA</t>
  </si>
  <si>
    <t>FR0000130809</t>
  </si>
  <si>
    <t>Engie</t>
  </si>
  <si>
    <t>FR0010208488</t>
  </si>
  <si>
    <t>Vivendi</t>
  </si>
  <si>
    <t>FR0000127771</t>
  </si>
  <si>
    <t>Stellantis</t>
  </si>
  <si>
    <t>NL00150001Q9</t>
  </si>
  <si>
    <t>Saint-Gobain</t>
  </si>
  <si>
    <t>SGO.PA</t>
  </si>
  <si>
    <t>FR0000125007</t>
  </si>
  <si>
    <t>Crédit Agricole</t>
  </si>
  <si>
    <t>CA.PA</t>
  </si>
  <si>
    <t>FR0000045072</t>
  </si>
  <si>
    <t>Euro-Dollar</t>
  </si>
  <si>
    <t>N/A</t>
  </si>
  <si>
    <t>Livre-Dollar</t>
  </si>
  <si>
    <t>GBPUSD=X</t>
  </si>
  <si>
    <t>Bitcoin</t>
  </si>
  <si>
    <t>BTC-EUR</t>
  </si>
  <si>
    <t>Ethereum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</si>
</sst>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4">
    <font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0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5"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5" formatCode="[$-F800]dddd\,\ mmmm\ dd\,\ 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B6D6E-7277-41A8-95BC-77A73E9B6B34}" name="Tableau1" displayName="Tableau1" ref="E5:N27" totalsRowShown="0">
  <autoFilter ref="E5:N27" xr:uid="{F75B6D6E-7277-41A8-95BC-77A73E9B6B34}"/>
  <tableColumns count="10">
    <tableColumn id="1" xr3:uid="{D893DB6D-AE99-4151-86BC-0A0DF1D68971}" name="Indice"/>
    <tableColumn id="2" xr3:uid="{895804C1-F6CC-4125-845C-2F2F24104C9F}" name="Position"/>
    <tableColumn id="3" xr3:uid="{F4CA1436-FC7C-474E-A3DB-4F3D84897338}" name="Date" dataDxfId="4"/>
    <tableColumn id="4" xr3:uid="{3DCC01E0-F289-4624-AACA-D2147831DFA8}" name="Valeur (sans spread)"/>
    <tableColumn id="8" xr3:uid="{D91BB50C-F174-4330-9FB5-F7AE3A56F735}" name="Valeur (avec délai)"/>
    <tableColumn id="5" xr3:uid="{9EDFD560-2950-41B6-8508-3FBD7B8FB1A6}" name="Quantité"/>
    <tableColumn id="6" xr3:uid="{70EB22F4-2C44-4354-B1B1-5D835A0F9A2D}" name="Mise/Retrait" dataDxfId="3"/>
    <tableColumn id="9" xr3:uid="{AA3145AF-F550-41B9-97D8-BD445C901FCC}" name="Prix total (frais déduits)" dataDxfId="2">
      <calculatedColumnFormula>Tableau1[[#This Row],[Mise/Retrait]]-(Tableau1[[#This Row],[Mise/Retrait]]*0.25%)</calculatedColumnFormula>
    </tableColumn>
    <tableColumn id="7" xr3:uid="{9BB68252-701E-4342-A3E4-C4BE42040D46}" name="Solde" dataDxfId="1"/>
    <tableColumn id="10" xr3:uid="{22883087-BC61-4BB0-A8F5-782EB48CBD3D}" name="Profit / Perte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B75C1B-4EC8-4F51-921A-7082CDA8C7C6}" name="Tableau2" displayName="Tableau2" ref="B32:D47" totalsRowShown="0">
  <autoFilter ref="B32:D47" xr:uid="{4BB75C1B-4EC8-4F51-921A-7082CDA8C7C6}"/>
  <tableColumns count="3">
    <tableColumn id="1" xr3:uid="{989C7C38-4D71-4A47-AC95-DDCEDABF2759}" name="Nom"/>
    <tableColumn id="2" xr3:uid="{8755344F-D6EC-4CF3-87E0-2755223AB33D}" name="Alias"/>
    <tableColumn id="3" xr3:uid="{491EA3BD-276B-400E-BC5E-CC6E39BD9DD0}" name="Code ISIN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7"/>
  <sheetViews>
    <sheetView tabSelected="1" workbookViewId="0">
      <selection activeCell="B6" sqref="B6:C15"/>
    </sheetView>
  </sheetViews>
  <sheetFormatPr defaultRowHeight="15"/>
  <cols>
    <col min="2" max="2" width="20.140625" customWidth="1"/>
    <col min="3" max="3" width="16.140625" bestFit="1" customWidth="1"/>
    <col min="4" max="4" width="19.42578125" customWidth="1"/>
    <col min="5" max="6" width="13" customWidth="1"/>
    <col min="7" max="7" width="29.7109375" customWidth="1"/>
    <col min="8" max="9" width="21.85546875" customWidth="1"/>
    <col min="10" max="10" width="11.42578125" bestFit="1" customWidth="1"/>
    <col min="11" max="12" width="19.7109375" customWidth="1"/>
    <col min="13" max="13" width="25.85546875" customWidth="1"/>
    <col min="14" max="14" width="16.140625" customWidth="1"/>
    <col min="15" max="15" width="9.28515625" bestFit="1" customWidth="1"/>
    <col min="16" max="16" width="15" customWidth="1"/>
    <col min="17" max="17" width="9.28515625" bestFit="1" customWidth="1"/>
  </cols>
  <sheetData>
    <row r="2" spans="2:15">
      <c r="B2" t="s">
        <v>0</v>
      </c>
      <c r="C2" s="1">
        <v>10000000</v>
      </c>
      <c r="E2" t="s">
        <v>1</v>
      </c>
      <c r="F2" s="2" t="s">
        <v>2</v>
      </c>
      <c r="J2" s="3"/>
    </row>
    <row r="3" spans="2:15">
      <c r="B3" t="s">
        <v>3</v>
      </c>
      <c r="C3" s="2">
        <v>0.1</v>
      </c>
    </row>
    <row r="5" spans="2:15"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</row>
    <row r="6" spans="2:15">
      <c r="E6" t="s">
        <v>14</v>
      </c>
      <c r="F6" t="s">
        <v>15</v>
      </c>
      <c r="G6" s="4" t="s">
        <v>16</v>
      </c>
      <c r="H6">
        <v>56.07</v>
      </c>
      <c r="I6">
        <v>56.11</v>
      </c>
      <c r="J6" s="3">
        <f>(K6-(K6*0.25%))/I6</f>
        <v>17777.579754054535</v>
      </c>
      <c r="K6" s="1">
        <v>1000000</v>
      </c>
      <c r="L6" s="1">
        <f>Tableau1[[#This Row],[Mise/Retrait]]-(Tableau1[[#This Row],[Mise/Retrait]]*0.25%)</f>
        <v>997500</v>
      </c>
      <c r="M6" s="1">
        <v>9000000</v>
      </c>
      <c r="N6" s="1"/>
    </row>
    <row r="7" spans="2:15">
      <c r="E7" t="s">
        <v>17</v>
      </c>
      <c r="F7" t="s">
        <v>15</v>
      </c>
      <c r="G7" s="4" t="s">
        <v>18</v>
      </c>
      <c r="H7">
        <v>8.8219999999999992</v>
      </c>
      <c r="I7">
        <v>8.8179999999999996</v>
      </c>
      <c r="J7" s="3">
        <f>(K7-(K7*0.25%))/I7</f>
        <v>113120.88909049671</v>
      </c>
      <c r="K7" s="1">
        <v>1000000</v>
      </c>
      <c r="L7" s="1">
        <f>Tableau1[[#This Row],[Mise/Retrait]]-(Tableau1[[#This Row],[Mise/Retrait]]*0.25%)</f>
        <v>997500</v>
      </c>
      <c r="M7" s="1">
        <v>8000000</v>
      </c>
      <c r="N7" s="1"/>
    </row>
    <row r="8" spans="2:15">
      <c r="E8" t="s">
        <v>19</v>
      </c>
      <c r="F8" t="s">
        <v>20</v>
      </c>
      <c r="G8" s="4" t="s">
        <v>21</v>
      </c>
      <c r="J8" s="3"/>
      <c r="K8" s="1">
        <v>2500000</v>
      </c>
      <c r="L8" s="1"/>
      <c r="M8" s="1">
        <v>10500000</v>
      </c>
      <c r="N8" s="1"/>
    </row>
    <row r="9" spans="2:15">
      <c r="E9" t="s">
        <v>19</v>
      </c>
      <c r="F9" t="s">
        <v>20</v>
      </c>
      <c r="G9" s="4" t="s">
        <v>21</v>
      </c>
      <c r="J9" s="3"/>
      <c r="K9" s="1">
        <v>4000000</v>
      </c>
      <c r="L9" s="1"/>
      <c r="M9" s="1">
        <v>14500000</v>
      </c>
      <c r="N9" s="1"/>
    </row>
    <row r="10" spans="2:15">
      <c r="E10" t="s">
        <v>22</v>
      </c>
      <c r="F10" t="s">
        <v>15</v>
      </c>
      <c r="G10" s="4" t="s">
        <v>23</v>
      </c>
      <c r="H10">
        <v>14.92</v>
      </c>
      <c r="I10">
        <v>14.88</v>
      </c>
      <c r="J10" s="3">
        <f>(K10-(K10*0.25%))/I10</f>
        <v>67036.290322580637</v>
      </c>
      <c r="K10" s="1">
        <v>1000000</v>
      </c>
      <c r="L10" s="1">
        <f>Tableau1[[#This Row],[Mise/Retrait]]-(Tableau1[[#This Row],[Mise/Retrait]]*0.25%)</f>
        <v>997500</v>
      </c>
      <c r="M10" s="1">
        <f>M9-Tableau1[[#This Row],[Mise/Retrait]]</f>
        <v>13500000</v>
      </c>
      <c r="N10" s="1"/>
    </row>
    <row r="11" spans="2:15">
      <c r="E11" t="s">
        <v>24</v>
      </c>
      <c r="F11" t="s">
        <v>15</v>
      </c>
      <c r="G11" s="4" t="s">
        <v>25</v>
      </c>
      <c r="H11">
        <v>1.05017</v>
      </c>
      <c r="I11">
        <v>1.0499700000000001</v>
      </c>
      <c r="J11" s="3">
        <f>(K11-(K11*0.25%))/I11</f>
        <v>237506.78590816879</v>
      </c>
      <c r="K11" s="1">
        <v>250000</v>
      </c>
      <c r="L11" s="1">
        <f>Tableau1[[#This Row],[Mise/Retrait]]-(Tableau1[[#This Row],[Mise/Retrait]]*0.25%)</f>
        <v>249375</v>
      </c>
      <c r="M11" s="1">
        <f>M10-Tableau1[[#This Row],[Mise/Retrait]]</f>
        <v>13250000</v>
      </c>
      <c r="N11" s="1"/>
    </row>
    <row r="12" spans="2:15">
      <c r="E12" t="s">
        <v>26</v>
      </c>
      <c r="F12" t="s">
        <v>15</v>
      </c>
      <c r="G12" s="4" t="s">
        <v>27</v>
      </c>
      <c r="H12">
        <v>147.62</v>
      </c>
      <c r="I12">
        <v>147.6</v>
      </c>
      <c r="J12" s="3">
        <f>(K12-(K12*0.25%))/I12</f>
        <v>3379.0650406504064</v>
      </c>
      <c r="K12" s="1">
        <v>500000</v>
      </c>
      <c r="L12" s="1">
        <f>Tableau1[[#This Row],[Mise/Retrait]]-(Tableau1[[#This Row],[Mise/Retrait]]*0.25%)</f>
        <v>498750</v>
      </c>
      <c r="M12" s="1">
        <f>M11-Tableau1[[#This Row],[Mise/Retrait]]</f>
        <v>12750000</v>
      </c>
      <c r="N12" s="1"/>
    </row>
    <row r="13" spans="2:15">
      <c r="E13" t="s">
        <v>28</v>
      </c>
      <c r="F13" t="s">
        <v>15</v>
      </c>
      <c r="G13" s="4" t="s">
        <v>29</v>
      </c>
      <c r="H13">
        <v>3465.41</v>
      </c>
      <c r="I13">
        <v>3472.26</v>
      </c>
      <c r="J13" s="3">
        <f t="shared" ref="J13" si="0">(K13-(K13*0.25%))/I13</f>
        <v>287.27687442760623</v>
      </c>
      <c r="K13" s="1">
        <v>1000000</v>
      </c>
      <c r="L13" s="1">
        <f>Tableau1[[#This Row],[Mise/Retrait]]-(Tableau1[[#This Row],[Mise/Retrait]]*0.25%)</f>
        <v>997500</v>
      </c>
      <c r="M13" s="1">
        <f>M12-Tableau1[[#This Row],[Mise/Retrait]]</f>
        <v>11750000</v>
      </c>
      <c r="N13" s="1"/>
    </row>
    <row r="14" spans="2:15">
      <c r="E14" t="s">
        <v>14</v>
      </c>
      <c r="F14" s="6" t="s">
        <v>30</v>
      </c>
      <c r="G14" s="4" t="s">
        <v>31</v>
      </c>
      <c r="H14">
        <v>56.67</v>
      </c>
      <c r="I14" s="5">
        <v>56.67</v>
      </c>
      <c r="J14" s="3">
        <v>17778</v>
      </c>
      <c r="K14" s="1">
        <f>Tableau1[[#This Row],[Valeur (avec délai)]]*Tableau1[[#This Row],[Quantité]]</f>
        <v>1007479.26</v>
      </c>
      <c r="L14" s="1">
        <f>Tableau1[[#This Row],[Mise/Retrait]]-(Tableau1[[#This Row],[Mise/Retrait]]*0.25%)</f>
        <v>1004960.5618500001</v>
      </c>
      <c r="M14" s="1">
        <f>M13+Tableau1[[#This Row],[Prix total (frais déduits)]]</f>
        <v>12754960.56185</v>
      </c>
      <c r="N14" s="6">
        <f>Tableau1[[#This Row],[Prix total (frais déduits)]]-K6</f>
        <v>4960.5618500000564</v>
      </c>
    </row>
    <row r="15" spans="2:15">
      <c r="E15" t="s">
        <v>24</v>
      </c>
      <c r="F15" s="7" t="s">
        <v>30</v>
      </c>
      <c r="G15" s="4" t="s">
        <v>32</v>
      </c>
      <c r="H15">
        <v>1.0527</v>
      </c>
      <c r="I15">
        <v>1.0528</v>
      </c>
      <c r="J15" s="3">
        <v>237507</v>
      </c>
      <c r="K15" s="1">
        <f>Tableau1[[#This Row],[Valeur (avec délai)]]*Tableau1[[#This Row],[Quantité]]</f>
        <v>250047.36959999998</v>
      </c>
      <c r="L15" s="1">
        <f>Tableau1[[#This Row],[Mise/Retrait]]-(Tableau1[[#This Row],[Mise/Retrait]]*0.25%)</f>
        <v>249422.25117599999</v>
      </c>
      <c r="M15" s="1">
        <f>M14+Tableau1[[#This Row],[Prix total (frais déduits)]]</f>
        <v>13004382.813026</v>
      </c>
      <c r="N15" s="7">
        <f>Tableau1[[#This Row],[Prix total (frais déduits)]]-K11</f>
        <v>-577.74882400000934</v>
      </c>
    </row>
    <row r="16" spans="2:15">
      <c r="E16" t="s">
        <v>17</v>
      </c>
      <c r="F16" s="7" t="s">
        <v>30</v>
      </c>
      <c r="G16" s="4" t="s">
        <v>33</v>
      </c>
      <c r="H16">
        <v>8.6259999999999994</v>
      </c>
      <c r="I16">
        <v>8.6359999999999992</v>
      </c>
      <c r="J16" s="3">
        <v>113121</v>
      </c>
      <c r="K16" s="1">
        <f>Tableau1[[#This Row],[Valeur (avec délai)]]*Tableau1[[#This Row],[Quantité]]</f>
        <v>976912.95599999989</v>
      </c>
      <c r="L16" s="1">
        <f>Tableau1[[#This Row],[Mise/Retrait]]-(Tableau1[[#This Row],[Mise/Retrait]]*0.25%)</f>
        <v>974470.67360999994</v>
      </c>
      <c r="M16" s="1">
        <f>M15+Tableau1[[#This Row],[Prix total (frais déduits)]]</f>
        <v>13978853.486636</v>
      </c>
      <c r="N16" s="8">
        <f>Tableau1[[#This Row],[Prix total (frais déduits)]]-K7</f>
        <v>-25529.32639000006</v>
      </c>
      <c r="O16" s="1"/>
    </row>
    <row r="17" spans="2:15">
      <c r="E17" t="s">
        <v>34</v>
      </c>
      <c r="F17" t="s">
        <v>15</v>
      </c>
      <c r="G17" s="4" t="s">
        <v>35</v>
      </c>
      <c r="H17">
        <v>11.63</v>
      </c>
      <c r="I17">
        <v>11.58</v>
      </c>
      <c r="J17" s="3">
        <f>(K17-(K17*0.25%))/I17</f>
        <v>86139.896373056996</v>
      </c>
      <c r="K17" s="1">
        <v>1000000</v>
      </c>
      <c r="L17" s="1">
        <f>Tableau1[[#This Row],[Mise/Retrait]]-(Tableau1[[#This Row],[Mise/Retrait]]*0.25%)</f>
        <v>997500</v>
      </c>
      <c r="M17" s="1">
        <f>M16-Tableau1[[#This Row],[Mise/Retrait]]</f>
        <v>12978853.486636</v>
      </c>
    </row>
    <row r="18" spans="2:15">
      <c r="E18" t="s">
        <v>34</v>
      </c>
      <c r="F18" t="s">
        <v>15</v>
      </c>
      <c r="G18" s="4" t="s">
        <v>35</v>
      </c>
      <c r="H18">
        <v>11.63</v>
      </c>
      <c r="I18">
        <v>11.58</v>
      </c>
      <c r="J18" s="3">
        <f>(K18-(K18*0.25%))/I18</f>
        <v>86139.896373056996</v>
      </c>
      <c r="K18" s="1">
        <v>1000000</v>
      </c>
      <c r="L18" s="1">
        <f>Tableau1[[#This Row],[Mise/Retrait]]-(Tableau1[[#This Row],[Mise/Retrait]]*0.25%)</f>
        <v>997500</v>
      </c>
      <c r="M18" s="1">
        <f>M17-Tableau1[[#This Row],[Mise/Retrait]]</f>
        <v>11978853.486636</v>
      </c>
    </row>
    <row r="19" spans="2:15">
      <c r="E19" t="s">
        <v>36</v>
      </c>
      <c r="F19" t="s">
        <v>15</v>
      </c>
      <c r="G19" s="4" t="s">
        <v>37</v>
      </c>
      <c r="H19">
        <v>603.49</v>
      </c>
      <c r="I19">
        <v>603.5</v>
      </c>
      <c r="J19" s="3">
        <f>(K19-(K19*0.25%))/I19</f>
        <v>1652.8583264291633</v>
      </c>
      <c r="K19" s="1">
        <v>1000000</v>
      </c>
      <c r="L19" s="1">
        <f>Tableau1[[#This Row],[Mise/Retrait]]-(Tableau1[[#This Row],[Mise/Retrait]]*0.25%)</f>
        <v>997500</v>
      </c>
      <c r="M19" s="1">
        <f>M18-Tableau1[[#This Row],[Mise/Retrait]]</f>
        <v>10978853.486636</v>
      </c>
    </row>
    <row r="20" spans="2:15">
      <c r="E20" t="s">
        <v>36</v>
      </c>
      <c r="F20" t="s">
        <v>15</v>
      </c>
      <c r="G20" s="4" t="s">
        <v>37</v>
      </c>
      <c r="H20">
        <v>603.49</v>
      </c>
      <c r="I20">
        <v>603.5</v>
      </c>
      <c r="J20" s="3">
        <f>(K20-(K20*0.25%))/I20</f>
        <v>1652.8583264291633</v>
      </c>
      <c r="K20" s="1">
        <v>1000000</v>
      </c>
      <c r="L20" s="1">
        <f>Tableau1[[#This Row],[Mise/Retrait]]-(Tableau1[[#This Row],[Mise/Retrait]]*0.25%)</f>
        <v>997500</v>
      </c>
      <c r="M20" s="1">
        <f>M19-Tableau1[[#This Row],[Mise/Retrait]]</f>
        <v>9978853.4866359998</v>
      </c>
    </row>
    <row r="21" spans="2:15">
      <c r="E21" t="s">
        <v>36</v>
      </c>
      <c r="F21" s="6" t="s">
        <v>30</v>
      </c>
      <c r="G21" s="4" t="s">
        <v>38</v>
      </c>
      <c r="H21">
        <v>618.66999999999996</v>
      </c>
      <c r="I21">
        <v>618.38</v>
      </c>
      <c r="J21" s="3">
        <v>1653</v>
      </c>
      <c r="K21" s="1">
        <f>Tableau1[[#This Row],[Valeur (avec délai)]]*Tableau1[[#This Row],[Quantité]]</f>
        <v>1022182.14</v>
      </c>
      <c r="L21" s="1">
        <f>Tableau1[[#This Row],[Mise/Retrait]]-(Tableau1[[#This Row],[Mise/Retrait]]*0.25%)</f>
        <v>1019626.6846500001</v>
      </c>
      <c r="M21" s="1">
        <f>M20+Tableau1[[#This Row],[Prix total (frais déduits)]]</f>
        <v>10998480.171286</v>
      </c>
      <c r="N21" s="6">
        <f>Tableau1[[#This Row],[Prix total (frais déduits)]]-K19</f>
        <v>19626.684650000068</v>
      </c>
      <c r="O21" s="1"/>
    </row>
    <row r="22" spans="2:15">
      <c r="E22" t="s">
        <v>34</v>
      </c>
      <c r="F22" s="6" t="s">
        <v>30</v>
      </c>
      <c r="G22" s="4" t="s">
        <v>39</v>
      </c>
      <c r="H22">
        <v>12.028</v>
      </c>
      <c r="I22">
        <v>12.03</v>
      </c>
      <c r="J22" s="3">
        <v>86140</v>
      </c>
      <c r="K22" s="1">
        <f>Tableau1[[#This Row],[Valeur (avec délai)]]*Tableau1[[#This Row],[Quantité]]</f>
        <v>1036264.2</v>
      </c>
      <c r="L22" s="1">
        <f>Tableau1[[#This Row],[Mise/Retrait]]-(Tableau1[[#This Row],[Mise/Retrait]]*0.25%)</f>
        <v>1033673.5395</v>
      </c>
      <c r="M22" s="1">
        <f>M21+Tableau1[[#This Row],[Prix total (frais déduits)]]</f>
        <v>12032153.710786</v>
      </c>
      <c r="N22" s="6">
        <f>Tableau1[[#This Row],[Prix total (frais déduits)]]-K17</f>
        <v>33673.539499999955</v>
      </c>
      <c r="O22" s="1"/>
    </row>
    <row r="23" spans="2:15">
      <c r="E23" t="s">
        <v>36</v>
      </c>
      <c r="F23" s="6" t="s">
        <v>30</v>
      </c>
      <c r="G23" s="4" t="s">
        <v>40</v>
      </c>
      <c r="H23">
        <v>612.66999999999996</v>
      </c>
      <c r="I23">
        <v>612.9</v>
      </c>
      <c r="J23" s="3">
        <v>1653</v>
      </c>
      <c r="K23" s="1">
        <f>Tableau1[[#This Row],[Valeur (avec délai)]]*Tableau1[[#This Row],[Quantité]]</f>
        <v>1013123.7</v>
      </c>
      <c r="L23" s="1">
        <f>Tableau1[[#This Row],[Mise/Retrait]]-(Tableau1[[#This Row],[Mise/Retrait]]*0.25%)</f>
        <v>1010590.8907499999</v>
      </c>
      <c r="M23" s="1">
        <f>M22+Tableau1[[#This Row],[Prix total (frais déduits)]]</f>
        <v>13042744.601536</v>
      </c>
      <c r="N23" s="6">
        <f>Tableau1[[#This Row],[Prix total (frais déduits)]]-K20</f>
        <v>10590.890749999904</v>
      </c>
    </row>
    <row r="24" spans="2:15">
      <c r="E24" t="s">
        <v>26</v>
      </c>
      <c r="F24" s="6" t="s">
        <v>30</v>
      </c>
      <c r="G24" s="4" t="s">
        <v>41</v>
      </c>
      <c r="H24">
        <v>153.02000000000001</v>
      </c>
      <c r="I24">
        <v>153.04</v>
      </c>
      <c r="J24" s="3">
        <v>3379</v>
      </c>
      <c r="K24" s="1">
        <f>Tableau1[[#This Row],[Valeur (avec délai)]]*Tableau1[[#This Row],[Quantité]]</f>
        <v>517122.16</v>
      </c>
      <c r="L24" s="1">
        <f>Tableau1[[#This Row],[Mise/Retrait]]-(Tableau1[[#This Row],[Mise/Retrait]]*0.25%)</f>
        <v>515829.35459999996</v>
      </c>
      <c r="M24" s="1">
        <f>M23+Tableau1[[#This Row],[Prix total (frais déduits)]]</f>
        <v>13558573.956135999</v>
      </c>
      <c r="N24" s="6">
        <f>Tableau1[[#This Row],[Prix total (frais déduits)]]-K12</f>
        <v>15829.354599999962</v>
      </c>
    </row>
    <row r="25" spans="2:15">
      <c r="E25" t="s">
        <v>22</v>
      </c>
      <c r="F25" s="6" t="s">
        <v>30</v>
      </c>
      <c r="G25" s="4" t="s">
        <v>42</v>
      </c>
      <c r="H25">
        <v>15.01</v>
      </c>
      <c r="I25">
        <v>15.015000000000001</v>
      </c>
      <c r="J25" s="3">
        <v>67036</v>
      </c>
      <c r="K25" s="1">
        <f>Tableau1[[#This Row],[Valeur (avec délai)]]*Tableau1[[#This Row],[Quantité]]</f>
        <v>1006545.54</v>
      </c>
      <c r="L25" s="1">
        <f>Tableau1[[#This Row],[Mise/Retrait]]-(Tableau1[[#This Row],[Mise/Retrait]]*0.25%)</f>
        <v>1004029.1761500001</v>
      </c>
      <c r="M25" s="1">
        <f>M24+Tableau1[[#This Row],[Prix total (frais déduits)]]</f>
        <v>14562603.132285999</v>
      </c>
      <c r="N25" s="6">
        <f>Tableau1[[#This Row],[Prix total (frais déduits)]]-K10</f>
        <v>4029.1761500000721</v>
      </c>
    </row>
    <row r="26" spans="2:15">
      <c r="E26" t="s">
        <v>28</v>
      </c>
      <c r="F26" s="6" t="s">
        <v>30</v>
      </c>
      <c r="G26" s="4" t="s">
        <v>43</v>
      </c>
      <c r="H26">
        <v>3544.31</v>
      </c>
      <c r="I26">
        <v>3549.44</v>
      </c>
      <c r="J26" s="3">
        <v>287</v>
      </c>
      <c r="K26" s="1">
        <f>Tableau1[[#This Row],[Valeur (avec délai)]]*Tableau1[[#This Row],[Quantité]]</f>
        <v>1018689.28</v>
      </c>
      <c r="L26" s="1">
        <f>Tableau1[[#This Row],[Mise/Retrait]]-(Tableau1[[#This Row],[Mise/Retrait]]*0.25%)</f>
        <v>1016142.5568</v>
      </c>
      <c r="M26" s="1">
        <f>M25+Tableau1[[#This Row],[Prix total (frais déduits)]]</f>
        <v>15578745.689086</v>
      </c>
      <c r="N26" s="6">
        <f>Tableau1[[#This Row],[Prix total (frais déduits)]]-K13</f>
        <v>16142.55680000002</v>
      </c>
    </row>
    <row r="27" spans="2:15">
      <c r="E27" t="s">
        <v>34</v>
      </c>
      <c r="F27" s="6" t="s">
        <v>30</v>
      </c>
      <c r="G27" s="4" t="s">
        <v>44</v>
      </c>
      <c r="H27">
        <v>12.143000000000001</v>
      </c>
      <c r="I27">
        <v>12.15</v>
      </c>
      <c r="J27" s="3">
        <v>86140</v>
      </c>
      <c r="K27" s="1">
        <f>Tableau1[[#This Row],[Valeur (avec délai)]]*Tableau1[[#This Row],[Quantité]]</f>
        <v>1046601</v>
      </c>
      <c r="L27" s="1">
        <f>Tableau1[[#This Row],[Mise/Retrait]]-(Tableau1[[#This Row],[Mise/Retrait]]*0.25%)</f>
        <v>1043984.4975000001</v>
      </c>
      <c r="M27" s="1">
        <f>M26+Tableau1[[#This Row],[Prix total (frais déduits)]]</f>
        <v>16622730.186586</v>
      </c>
      <c r="N27" s="6">
        <f>Tableau1[[#This Row],[Prix total (frais déduits)]]-K18</f>
        <v>43984.497500000056</v>
      </c>
    </row>
    <row r="28" spans="2:15">
      <c r="K28" s="11" t="s">
        <v>45</v>
      </c>
      <c r="L28" s="11"/>
      <c r="M28" s="10" t="s">
        <v>46</v>
      </c>
      <c r="N28" s="1">
        <f>SUM(N6:N27)</f>
        <v>122730.18658600003</v>
      </c>
    </row>
    <row r="29" spans="2:15">
      <c r="K29" t="s">
        <v>47</v>
      </c>
      <c r="L29" s="9">
        <f>(C2+N28-C2)/C2</f>
        <v>1.2273018658600003E-2</v>
      </c>
    </row>
    <row r="30" spans="2:15">
      <c r="K30" t="s">
        <v>48</v>
      </c>
      <c r="L30" s="9">
        <f>(C2+K8+K9+N28-(C2+K8+K9))/(C2+K8+K9)</f>
        <v>7.4381931264242435E-3</v>
      </c>
      <c r="M30" t="s">
        <v>49</v>
      </c>
      <c r="N30" t="s">
        <v>50</v>
      </c>
    </row>
    <row r="31" spans="2:15">
      <c r="B31" t="s">
        <v>51</v>
      </c>
      <c r="M31" t="s">
        <v>52</v>
      </c>
      <c r="N31" t="s">
        <v>53</v>
      </c>
    </row>
    <row r="32" spans="2:15">
      <c r="B32" t="s">
        <v>54</v>
      </c>
      <c r="C32" t="s">
        <v>55</v>
      </c>
      <c r="D32" t="s">
        <v>56</v>
      </c>
      <c r="M32" t="s">
        <v>57</v>
      </c>
      <c r="N32" s="1">
        <f>N28-(2500000*3%+4000000*1%)</f>
        <v>7730.1865860000253</v>
      </c>
    </row>
    <row r="33" spans="2:12">
      <c r="B33" t="s">
        <v>58</v>
      </c>
      <c r="C33" t="s">
        <v>36</v>
      </c>
      <c r="D33" t="s">
        <v>59</v>
      </c>
    </row>
    <row r="34" spans="2:12">
      <c r="B34" t="s">
        <v>60</v>
      </c>
      <c r="C34" t="s">
        <v>61</v>
      </c>
      <c r="D34" t="s">
        <v>62</v>
      </c>
      <c r="L34" s="1"/>
    </row>
    <row r="35" spans="2:12">
      <c r="B35" t="s">
        <v>63</v>
      </c>
      <c r="C35" t="s">
        <v>26</v>
      </c>
      <c r="D35" t="s">
        <v>64</v>
      </c>
    </row>
    <row r="36" spans="2:12">
      <c r="B36" t="s">
        <v>65</v>
      </c>
      <c r="C36" t="s">
        <v>66</v>
      </c>
      <c r="D36" t="s">
        <v>67</v>
      </c>
    </row>
    <row r="37" spans="2:12">
      <c r="B37" t="s">
        <v>68</v>
      </c>
      <c r="C37" t="s">
        <v>14</v>
      </c>
      <c r="D37" t="s">
        <v>69</v>
      </c>
    </row>
    <row r="38" spans="2:12">
      <c r="B38" t="s">
        <v>70</v>
      </c>
      <c r="C38" t="s">
        <v>71</v>
      </c>
      <c r="D38" t="s">
        <v>72</v>
      </c>
    </row>
    <row r="39" spans="2:12">
      <c r="B39" t="s">
        <v>73</v>
      </c>
      <c r="C39" t="s">
        <v>22</v>
      </c>
      <c r="D39" t="s">
        <v>74</v>
      </c>
    </row>
    <row r="40" spans="2:12">
      <c r="B40" t="s">
        <v>75</v>
      </c>
      <c r="C40" t="s">
        <v>17</v>
      </c>
      <c r="D40" t="s">
        <v>76</v>
      </c>
    </row>
    <row r="41" spans="2:12">
      <c r="B41" t="s">
        <v>77</v>
      </c>
      <c r="C41" t="s">
        <v>34</v>
      </c>
      <c r="D41" t="s">
        <v>78</v>
      </c>
    </row>
    <row r="42" spans="2:12">
      <c r="B42" t="s">
        <v>79</v>
      </c>
      <c r="C42" t="s">
        <v>80</v>
      </c>
      <c r="D42" t="s">
        <v>81</v>
      </c>
    </row>
    <row r="43" spans="2:12">
      <c r="B43" t="s">
        <v>82</v>
      </c>
      <c r="C43" t="s">
        <v>83</v>
      </c>
      <c r="D43" t="s">
        <v>84</v>
      </c>
    </row>
    <row r="44" spans="2:12">
      <c r="B44" t="s">
        <v>85</v>
      </c>
      <c r="C44" t="s">
        <v>24</v>
      </c>
      <c r="D44" t="s">
        <v>86</v>
      </c>
    </row>
    <row r="45" spans="2:12">
      <c r="B45" t="s">
        <v>87</v>
      </c>
      <c r="C45" t="s">
        <v>88</v>
      </c>
      <c r="D45" t="s">
        <v>86</v>
      </c>
    </row>
    <row r="46" spans="2:12">
      <c r="B46" t="s">
        <v>89</v>
      </c>
      <c r="C46" t="s">
        <v>90</v>
      </c>
      <c r="D46" t="s">
        <v>86</v>
      </c>
    </row>
    <row r="47" spans="2:12">
      <c r="B47" t="s">
        <v>91</v>
      </c>
      <c r="C47" t="s">
        <v>28</v>
      </c>
      <c r="D47" t="s">
        <v>86</v>
      </c>
    </row>
  </sheetData>
  <mergeCells count="1">
    <mergeCell ref="K28:L28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89666-8BCA-420F-86A0-404A3DA98628}">
  <dimension ref="A1"/>
  <sheetViews>
    <sheetView workbookViewId="0">
      <selection activeCell="B2" sqref="B2"/>
    </sheetView>
  </sheetViews>
  <sheetFormatPr defaultRowHeight="15"/>
  <cols>
    <col min="2" max="2" width="16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2024-11-28T08:07:53Z</dcterms:created>
  <dcterms:modified xsi:type="dcterms:W3CDTF">2024-12-05T15:30:52Z</dcterms:modified>
  <cp:category/>
  <cp:contentStatus/>
</cp:coreProperties>
</file>