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c\Desktop\2 rok 1 semestr\Statistics\Zadania CH 1-5\"/>
    </mc:Choice>
  </mc:AlternateContent>
  <xr:revisionPtr revIDLastSave="0" documentId="13_ncr:1_{61FD00EE-AFDC-4853-BC30-8C18EC740156}" xr6:coauthVersionLast="47" xr6:coauthVersionMax="47" xr10:uidLastSave="{00000000-0000-0000-0000-000000000000}"/>
  <bookViews>
    <workbookView xWindow="-96" yWindow="0" windowWidth="11712" windowHeight="12336" activeTab="1" xr2:uid="{05E9AA19-18E4-403A-9B9C-3C0D82BF2C32}"/>
  </bookViews>
  <sheets>
    <sheet name="28" sheetId="1" r:id="rId1"/>
    <sheet name="29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2" l="1"/>
  <c r="C56" i="2"/>
  <c r="I31" i="2"/>
  <c r="I30" i="2"/>
  <c r="I29" i="2"/>
  <c r="I28" i="2"/>
  <c r="I27" i="2"/>
  <c r="I23" i="2"/>
  <c r="M5" i="2"/>
  <c r="M6" i="2"/>
  <c r="M7" i="2"/>
  <c r="M8" i="2"/>
  <c r="M4" i="2"/>
  <c r="H17" i="2"/>
  <c r="I38" i="1"/>
  <c r="I39" i="1"/>
  <c r="G31" i="1"/>
  <c r="G30" i="1"/>
  <c r="C30" i="1"/>
  <c r="G24" i="1"/>
  <c r="C23" i="1"/>
  <c r="G23" i="1"/>
  <c r="I8" i="1"/>
  <c r="I9" i="1"/>
  <c r="I10" i="1"/>
  <c r="I7" i="1"/>
  <c r="M46" i="2"/>
  <c r="M42" i="2"/>
  <c r="M47" i="2" s="1"/>
  <c r="L43" i="2"/>
  <c r="M43" i="2" s="1"/>
  <c r="L44" i="2"/>
  <c r="M44" i="2" s="1"/>
  <c r="L45" i="2"/>
  <c r="M45" i="2" s="1"/>
  <c r="L46" i="2"/>
  <c r="L42" i="2"/>
  <c r="K43" i="2"/>
  <c r="K44" i="2"/>
  <c r="C63" i="2" s="1"/>
  <c r="K42" i="2"/>
  <c r="I42" i="2"/>
  <c r="J42" i="2" s="1"/>
  <c r="D53" i="2"/>
  <c r="D52" i="2"/>
  <c r="G47" i="2"/>
  <c r="F47" i="2"/>
  <c r="H46" i="2"/>
  <c r="K46" i="2" s="1"/>
  <c r="H45" i="2"/>
  <c r="K45" i="2" s="1"/>
  <c r="H44" i="2"/>
  <c r="H43" i="2"/>
  <c r="H42" i="2"/>
  <c r="L5" i="2"/>
  <c r="L6" i="2"/>
  <c r="L7" i="2"/>
  <c r="L8" i="2"/>
  <c r="L4" i="2"/>
  <c r="L9" i="2" s="1"/>
  <c r="D31" i="2" s="1"/>
  <c r="D32" i="2" s="1"/>
  <c r="D33" i="2" s="1"/>
  <c r="K6" i="2"/>
  <c r="K7" i="2"/>
  <c r="K8" i="2"/>
  <c r="K5" i="2"/>
  <c r="K4" i="2"/>
  <c r="F9" i="2"/>
  <c r="D27" i="2" s="1"/>
  <c r="E9" i="2"/>
  <c r="I4" i="2"/>
  <c r="J4" i="2" s="1"/>
  <c r="H5" i="2"/>
  <c r="H6" i="2"/>
  <c r="H7" i="2"/>
  <c r="D17" i="2" s="1"/>
  <c r="H8" i="2"/>
  <c r="H4" i="2"/>
  <c r="G5" i="2"/>
  <c r="G6" i="2"/>
  <c r="G7" i="2"/>
  <c r="G8" i="2"/>
  <c r="G4" i="2"/>
  <c r="H8" i="1"/>
  <c r="H9" i="1"/>
  <c r="H10" i="1"/>
  <c r="G8" i="1"/>
  <c r="G9" i="1"/>
  <c r="G10" i="1"/>
  <c r="G7" i="1"/>
  <c r="H7" i="1" s="1"/>
  <c r="D11" i="1"/>
  <c r="F7" i="1" s="1"/>
  <c r="E7" i="1"/>
  <c r="E8" i="1" s="1"/>
  <c r="C43" i="1" l="1"/>
  <c r="C31" i="1"/>
  <c r="E9" i="1"/>
  <c r="F8" i="1"/>
  <c r="D68" i="2"/>
  <c r="D69" i="2" s="1"/>
  <c r="D70" i="2" s="1"/>
  <c r="I5" i="2"/>
  <c r="I43" i="2"/>
  <c r="I44" i="2" l="1"/>
  <c r="J43" i="2"/>
  <c r="I6" i="2"/>
  <c r="J5" i="2"/>
  <c r="E10" i="1"/>
  <c r="F10" i="1" s="1"/>
  <c r="F9" i="1"/>
  <c r="C24" i="1" l="1"/>
  <c r="C38" i="1"/>
  <c r="I7" i="2"/>
  <c r="J6" i="2"/>
  <c r="I45" i="2"/>
  <c r="J44" i="2"/>
  <c r="C60" i="2" s="1"/>
  <c r="I46" i="2" l="1"/>
  <c r="J46" i="2" s="1"/>
  <c r="J45" i="2"/>
  <c r="I8" i="2"/>
  <c r="J8" i="2" s="1"/>
  <c r="J7" i="2"/>
  <c r="F23" i="2" s="1"/>
</calcChain>
</file>

<file path=xl/sharedStrings.xml><?xml version="1.0" encoding="utf-8"?>
<sst xmlns="http://schemas.openxmlformats.org/spreadsheetml/2006/main" count="123" uniqueCount="76">
  <si>
    <t>X: budget thousands euros</t>
  </si>
  <si>
    <t>Li-1</t>
  </si>
  <si>
    <t>Li</t>
  </si>
  <si>
    <t>ni</t>
  </si>
  <si>
    <t>Y=0,1X</t>
  </si>
  <si>
    <t>Z=0,15X</t>
  </si>
  <si>
    <t>maintanance</t>
  </si>
  <si>
    <t>Laundry</t>
  </si>
  <si>
    <t>Ni</t>
  </si>
  <si>
    <t>Fi</t>
  </si>
  <si>
    <t>Total</t>
  </si>
  <si>
    <t>a)</t>
  </si>
  <si>
    <t>Me(X)</t>
  </si>
  <si>
    <t>Fi&gt;=0,5</t>
  </si>
  <si>
    <t>Me is within 110-180</t>
  </si>
  <si>
    <t>Me</t>
  </si>
  <si>
    <t>Me(Y)</t>
  </si>
  <si>
    <t>Me(y)=0,1*Me(X)</t>
  </si>
  <si>
    <t>Thoussands of euros</t>
  </si>
  <si>
    <t>b)</t>
  </si>
  <si>
    <t>ai</t>
  </si>
  <si>
    <t>Mo(Z)=0,15Mo(X)</t>
  </si>
  <si>
    <t>di=ni/ai</t>
  </si>
  <si>
    <t>Mo(X) is within 110-180</t>
  </si>
  <si>
    <t>thousands of euros</t>
  </si>
  <si>
    <t>Mo(Z)</t>
  </si>
  <si>
    <t>c)</t>
  </si>
  <si>
    <t>X'=X+2</t>
  </si>
  <si>
    <t>in thousand euros</t>
  </si>
  <si>
    <t>Y'=0,1X'=0,1(x+2)=0,1X+0,2</t>
  </si>
  <si>
    <t>Me(Y')</t>
  </si>
  <si>
    <t>Me(Y')=0,1Me(X)+0,2</t>
  </si>
  <si>
    <t>d)</t>
  </si>
  <si>
    <t>Z'=0,15X'=0,15(X+2)=0,15X+0,3</t>
  </si>
  <si>
    <t>M0(Z')=0,15Mo(X)+0,3</t>
  </si>
  <si>
    <t>Category</t>
  </si>
  <si>
    <t>A</t>
  </si>
  <si>
    <t>B</t>
  </si>
  <si>
    <t>D</t>
  </si>
  <si>
    <t>E</t>
  </si>
  <si>
    <t>C</t>
  </si>
  <si>
    <t>xini</t>
  </si>
  <si>
    <t>Thousands</t>
  </si>
  <si>
    <t>Mo is within 165-190</t>
  </si>
  <si>
    <t>Mo(X)</t>
  </si>
  <si>
    <t>NI</t>
  </si>
  <si>
    <t>FI</t>
  </si>
  <si>
    <t>Me is within165-190</t>
  </si>
  <si>
    <t>euros</t>
  </si>
  <si>
    <t xml:space="preserve">euros </t>
  </si>
  <si>
    <t>mean</t>
  </si>
  <si>
    <t>thousands</t>
  </si>
  <si>
    <t>VX</t>
  </si>
  <si>
    <t>thousand</t>
  </si>
  <si>
    <t>xi=(xini)/ni</t>
  </si>
  <si>
    <t>xi^2*ni</t>
  </si>
  <si>
    <t>Var(X)</t>
  </si>
  <si>
    <t>SX</t>
  </si>
  <si>
    <t>thousands euros^2</t>
  </si>
  <si>
    <t>Vx</t>
  </si>
  <si>
    <t>Sx/mean</t>
  </si>
  <si>
    <t>Vx is lower than 0,3---&gt; the mean is represent</t>
  </si>
  <si>
    <t>n'D</t>
  </si>
  <si>
    <t>n'E</t>
  </si>
  <si>
    <t>Fi=Ni/N</t>
  </si>
  <si>
    <t>Me is within 135-165</t>
  </si>
  <si>
    <t>is within 135-165</t>
  </si>
  <si>
    <t>e)</t>
  </si>
  <si>
    <t>xI^2*ni</t>
  </si>
  <si>
    <t>Var5(X)</t>
  </si>
  <si>
    <t>VX&gt;0,5  the mean is not representative</t>
  </si>
  <si>
    <t>fi</t>
  </si>
  <si>
    <t>Mo</t>
  </si>
  <si>
    <t>var</t>
  </si>
  <si>
    <t>St var</t>
  </si>
  <si>
    <t>coef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</si>
</sst>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C80E-0950-4F7A-A70C-E3BC6AF2604F}">
  <dimension ref="A2:I43"/>
  <sheetViews>
    <sheetView zoomScale="70" zoomScaleNormal="70" workbookViewId="0">
      <selection activeCell="I38" sqref="I38"/>
    </sheetView>
  </sheetViews>
  <sheetFormatPr defaultColWidth="11.44140625" defaultRowHeight="15.6" x14ac:dyDescent="0.3"/>
  <cols>
    <col min="1" max="1" width="11.44140625" style="2"/>
    <col min="2" max="2" width="25.88671875" style="2" bestFit="1" customWidth="1"/>
    <col min="3" max="3" width="17.6640625" style="2" bestFit="1" customWidth="1"/>
    <col min="4" max="6" width="11.44140625" style="2"/>
    <col min="7" max="7" width="11.77734375" style="2" customWidth="1"/>
    <col min="8" max="16384" width="11.44140625" style="2"/>
  </cols>
  <sheetData>
    <row r="2" spans="1:9" x14ac:dyDescent="0.3">
      <c r="B2" s="2" t="s">
        <v>0</v>
      </c>
    </row>
    <row r="3" spans="1:9" x14ac:dyDescent="0.3">
      <c r="A3" s="2" t="s">
        <v>4</v>
      </c>
      <c r="C3" s="2" t="s">
        <v>6</v>
      </c>
    </row>
    <row r="4" spans="1:9" x14ac:dyDescent="0.3">
      <c r="A4" s="2" t="s">
        <v>5</v>
      </c>
      <c r="C4" s="2" t="s">
        <v>7</v>
      </c>
    </row>
    <row r="6" spans="1:9" x14ac:dyDescent="0.3">
      <c r="B6" s="2" t="s">
        <v>1</v>
      </c>
      <c r="C6" s="2" t="s">
        <v>2</v>
      </c>
      <c r="D6" s="2" t="s">
        <v>3</v>
      </c>
      <c r="E6" s="2" t="s">
        <v>8</v>
      </c>
      <c r="F6" s="2" t="s">
        <v>9</v>
      </c>
      <c r="G6" s="2" t="s">
        <v>20</v>
      </c>
      <c r="H6" s="2" t="s">
        <v>22</v>
      </c>
      <c r="I6" s="2" t="s">
        <v>71</v>
      </c>
    </row>
    <row r="7" spans="1:9" x14ac:dyDescent="0.3">
      <c r="B7" s="2">
        <v>0</v>
      </c>
      <c r="C7" s="2">
        <v>50</v>
      </c>
      <c r="D7" s="2">
        <v>8</v>
      </c>
      <c r="E7" s="2">
        <f>D7</f>
        <v>8</v>
      </c>
      <c r="F7" s="2">
        <f>(E7/$D$11)</f>
        <v>0.17777777777777778</v>
      </c>
      <c r="G7" s="2">
        <f>(C7-B7)</f>
        <v>50</v>
      </c>
      <c r="H7" s="2">
        <f>D7/G7</f>
        <v>0.16</v>
      </c>
      <c r="I7" s="2">
        <f>D7/$D$11</f>
        <v>0.17777777777777778</v>
      </c>
    </row>
    <row r="8" spans="1:9" x14ac:dyDescent="0.3">
      <c r="B8" s="2">
        <v>50</v>
      </c>
      <c r="C8" s="2">
        <v>110</v>
      </c>
      <c r="D8" s="2">
        <v>12</v>
      </c>
      <c r="E8" s="2">
        <f>E7+D8</f>
        <v>20</v>
      </c>
      <c r="F8" s="2">
        <f t="shared" ref="F8:F10" si="0">(E8/$D$11)</f>
        <v>0.44444444444444442</v>
      </c>
      <c r="G8" s="2">
        <f t="shared" ref="G8:G10" si="1">(C8-B8)</f>
        <v>60</v>
      </c>
      <c r="H8" s="2">
        <f t="shared" ref="H8:H10" si="2">D8/G8</f>
        <v>0.2</v>
      </c>
      <c r="I8" s="2">
        <f t="shared" ref="I8:I10" si="3">D8/$D$11</f>
        <v>0.26666666666666666</v>
      </c>
    </row>
    <row r="9" spans="1:9" x14ac:dyDescent="0.3">
      <c r="B9" s="4">
        <v>110</v>
      </c>
      <c r="C9" s="4">
        <v>180</v>
      </c>
      <c r="D9" s="2">
        <v>15</v>
      </c>
      <c r="E9" s="2">
        <f t="shared" ref="E9:E10" si="4">E8+D9</f>
        <v>35</v>
      </c>
      <c r="F9" s="2">
        <f t="shared" si="0"/>
        <v>0.77777777777777779</v>
      </c>
      <c r="G9" s="2">
        <f t="shared" si="1"/>
        <v>70</v>
      </c>
      <c r="H9" s="4">
        <f t="shared" si="2"/>
        <v>0.21428571428571427</v>
      </c>
      <c r="I9" s="2">
        <f t="shared" si="3"/>
        <v>0.33333333333333331</v>
      </c>
    </row>
    <row r="10" spans="1:9" x14ac:dyDescent="0.3">
      <c r="B10" s="2">
        <v>180</v>
      </c>
      <c r="C10" s="2">
        <v>250</v>
      </c>
      <c r="D10" s="2">
        <v>10</v>
      </c>
      <c r="E10" s="2">
        <f t="shared" si="4"/>
        <v>45</v>
      </c>
      <c r="F10" s="2">
        <f t="shared" si="0"/>
        <v>1</v>
      </c>
      <c r="G10" s="2">
        <f t="shared" si="1"/>
        <v>70</v>
      </c>
      <c r="H10" s="2">
        <f t="shared" si="2"/>
        <v>0.14285714285714285</v>
      </c>
      <c r="I10" s="2">
        <f t="shared" si="3"/>
        <v>0.22222222222222221</v>
      </c>
    </row>
    <row r="11" spans="1:9" x14ac:dyDescent="0.3">
      <c r="A11" s="2" t="s">
        <v>10</v>
      </c>
      <c r="D11" s="3">
        <f>SUM(D7:D10)</f>
        <v>45</v>
      </c>
    </row>
    <row r="17" spans="1:7" x14ac:dyDescent="0.3">
      <c r="A17" s="2" t="s">
        <v>11</v>
      </c>
      <c r="B17" s="2" t="s">
        <v>17</v>
      </c>
    </row>
    <row r="19" spans="1:7" x14ac:dyDescent="0.3">
      <c r="B19" s="2" t="s">
        <v>12</v>
      </c>
      <c r="E19" s="2" t="s">
        <v>13</v>
      </c>
    </row>
    <row r="21" spans="1:7" x14ac:dyDescent="0.3">
      <c r="B21" s="2" t="s">
        <v>14</v>
      </c>
    </row>
    <row r="23" spans="1:7" x14ac:dyDescent="0.3">
      <c r="B23" s="2" t="s">
        <v>12</v>
      </c>
      <c r="C23" s="2">
        <f>B9+((0.5-F8)/(F9-F8))*70</f>
        <v>121.66666666666667</v>
      </c>
      <c r="E23" s="2" t="s">
        <v>18</v>
      </c>
      <c r="G23" s="2">
        <f>B9+((0.5-F8)/I9)*G9</f>
        <v>121.66666666666667</v>
      </c>
    </row>
    <row r="24" spans="1:7" x14ac:dyDescent="0.3">
      <c r="B24" s="2" t="s">
        <v>16</v>
      </c>
      <c r="C24" s="2">
        <f>0.1*C23</f>
        <v>12.166666666666668</v>
      </c>
      <c r="E24" s="2" t="s">
        <v>18</v>
      </c>
      <c r="G24" s="2">
        <f>G23*0.1</f>
        <v>12.166666666666668</v>
      </c>
    </row>
    <row r="28" spans="1:7" x14ac:dyDescent="0.3">
      <c r="A28" s="2" t="s">
        <v>19</v>
      </c>
      <c r="B28" s="2" t="s">
        <v>21</v>
      </c>
    </row>
    <row r="30" spans="1:7" x14ac:dyDescent="0.3">
      <c r="B30" s="2" t="s">
        <v>23</v>
      </c>
      <c r="C30" s="2">
        <f>B9+((H9-H8)/(2*H9-H8-H10))*G9</f>
        <v>121.66666666666666</v>
      </c>
      <c r="E30" s="2" t="s">
        <v>24</v>
      </c>
      <c r="G30" s="2">
        <f>B9+(H9-H8)/((2*H9)-H8-H10)*G9</f>
        <v>121.66666666666666</v>
      </c>
    </row>
    <row r="31" spans="1:7" x14ac:dyDescent="0.3">
      <c r="B31" s="2" t="s">
        <v>25</v>
      </c>
      <c r="C31" s="2">
        <f>0.15*C30</f>
        <v>18.249999999999996</v>
      </c>
      <c r="E31" s="2" t="s">
        <v>24</v>
      </c>
      <c r="G31" s="2">
        <f>G30*0.15</f>
        <v>18.249999999999996</v>
      </c>
    </row>
    <row r="33" spans="1:9" x14ac:dyDescent="0.3">
      <c r="A33" s="2" t="s">
        <v>26</v>
      </c>
    </row>
    <row r="34" spans="1:9" x14ac:dyDescent="0.3">
      <c r="B34" s="2" t="s">
        <v>27</v>
      </c>
      <c r="C34" s="2" t="s">
        <v>28</v>
      </c>
    </row>
    <row r="35" spans="1:9" x14ac:dyDescent="0.3">
      <c r="B35" s="2" t="s">
        <v>29</v>
      </c>
    </row>
    <row r="37" spans="1:9" x14ac:dyDescent="0.3">
      <c r="B37" s="2" t="s">
        <v>31</v>
      </c>
    </row>
    <row r="38" spans="1:9" x14ac:dyDescent="0.3">
      <c r="B38" s="2" t="s">
        <v>30</v>
      </c>
      <c r="C38" s="2">
        <f>0.1*C23+0.2</f>
        <v>12.366666666666667</v>
      </c>
      <c r="E38" s="2" t="s">
        <v>24</v>
      </c>
      <c r="H38" s="2" t="s">
        <v>72</v>
      </c>
      <c r="I38" s="2">
        <f>(C30+2)*0.15</f>
        <v>18.549999999999997</v>
      </c>
    </row>
    <row r="39" spans="1:9" x14ac:dyDescent="0.3">
      <c r="H39" s="2" t="s">
        <v>15</v>
      </c>
      <c r="I39" s="2">
        <f>(C23+2)*0.1</f>
        <v>12.366666666666667</v>
      </c>
    </row>
    <row r="41" spans="1:9" x14ac:dyDescent="0.3">
      <c r="B41" s="2" t="s">
        <v>33</v>
      </c>
    </row>
    <row r="43" spans="1:9" x14ac:dyDescent="0.3">
      <c r="B43" s="2" t="s">
        <v>34</v>
      </c>
      <c r="C43" s="2">
        <f>0.15*C30+0.3</f>
        <v>18.549999999999997</v>
      </c>
      <c r="E43" s="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94B6-3120-43BB-A7BA-8E5CB06C49CA}">
  <dimension ref="A2:M71"/>
  <sheetViews>
    <sheetView tabSelected="1" topLeftCell="A48" workbookViewId="0">
      <selection activeCell="D72" sqref="D72"/>
    </sheetView>
  </sheetViews>
  <sheetFormatPr defaultColWidth="11.44140625" defaultRowHeight="14.4" x14ac:dyDescent="0.3"/>
  <cols>
    <col min="1" max="16384" width="11.44140625" style="1"/>
  </cols>
  <sheetData>
    <row r="2" spans="1:13" x14ac:dyDescent="0.3">
      <c r="C2" s="1" t="s">
        <v>49</v>
      </c>
      <c r="F2" s="1" t="s">
        <v>42</v>
      </c>
      <c r="K2" s="1" t="s">
        <v>53</v>
      </c>
    </row>
    <row r="3" spans="1:13" x14ac:dyDescent="0.3">
      <c r="B3" s="1" t="s">
        <v>35</v>
      </c>
      <c r="C3" s="1" t="s">
        <v>2</v>
      </c>
      <c r="D3" s="1" t="s">
        <v>1</v>
      </c>
      <c r="E3" s="1" t="s">
        <v>3</v>
      </c>
      <c r="F3" s="7" t="s">
        <v>41</v>
      </c>
      <c r="G3" s="1" t="s">
        <v>20</v>
      </c>
      <c r="H3" s="1" t="s">
        <v>22</v>
      </c>
      <c r="I3" s="1" t="s">
        <v>45</v>
      </c>
      <c r="J3" s="1" t="s">
        <v>46</v>
      </c>
      <c r="K3" s="1" t="s">
        <v>54</v>
      </c>
      <c r="L3" s="1" t="s">
        <v>55</v>
      </c>
      <c r="M3" s="1" t="s">
        <v>71</v>
      </c>
    </row>
    <row r="4" spans="1:13" x14ac:dyDescent="0.3">
      <c r="B4" s="1" t="s">
        <v>36</v>
      </c>
      <c r="C4" s="1">
        <v>70</v>
      </c>
      <c r="D4" s="1">
        <v>110</v>
      </c>
      <c r="E4" s="1">
        <v>30</v>
      </c>
      <c r="F4" s="1">
        <v>3</v>
      </c>
      <c r="G4" s="1">
        <f>D4-C4</f>
        <v>40</v>
      </c>
      <c r="H4" s="1">
        <f>E4/G4</f>
        <v>0.75</v>
      </c>
      <c r="I4" s="1">
        <f>E4</f>
        <v>30</v>
      </c>
      <c r="J4" s="1">
        <f>I4/$E$9</f>
        <v>7.8947368421052627E-2</v>
      </c>
      <c r="K4" s="1">
        <f>F4/E4</f>
        <v>0.1</v>
      </c>
      <c r="L4" s="1">
        <f>K4^2*E4</f>
        <v>0.30000000000000004</v>
      </c>
      <c r="M4" s="1">
        <f>E4/$E$9</f>
        <v>7.8947368421052627E-2</v>
      </c>
    </row>
    <row r="5" spans="1:13" x14ac:dyDescent="0.3">
      <c r="B5" s="1" t="s">
        <v>37</v>
      </c>
      <c r="C5" s="1">
        <v>110</v>
      </c>
      <c r="D5" s="1">
        <v>135</v>
      </c>
      <c r="E5" s="1">
        <v>50</v>
      </c>
      <c r="F5" s="1">
        <v>6</v>
      </c>
      <c r="G5" s="1">
        <f t="shared" ref="G5:G8" si="0">D5-C5</f>
        <v>25</v>
      </c>
      <c r="H5" s="1">
        <f t="shared" ref="H5:H8" si="1">E5/G5</f>
        <v>2</v>
      </c>
      <c r="I5" s="1">
        <f>I4+E5</f>
        <v>80</v>
      </c>
      <c r="J5" s="1">
        <f t="shared" ref="J5:J8" si="2">I5/$E$9</f>
        <v>0.21052631578947367</v>
      </c>
      <c r="K5" s="1">
        <f>F5/E5</f>
        <v>0.12</v>
      </c>
      <c r="L5" s="1">
        <f t="shared" ref="L5:L8" si="3">K5^2*E5</f>
        <v>0.72</v>
      </c>
      <c r="M5" s="1">
        <f t="shared" ref="M5:M8" si="4">E5/$E$9</f>
        <v>0.13157894736842105</v>
      </c>
    </row>
    <row r="6" spans="1:13" x14ac:dyDescent="0.3">
      <c r="B6" s="1" t="s">
        <v>40</v>
      </c>
      <c r="C6" s="1">
        <v>135</v>
      </c>
      <c r="D6" s="1">
        <v>165</v>
      </c>
      <c r="E6" s="1">
        <v>80</v>
      </c>
      <c r="F6" s="1">
        <v>12</v>
      </c>
      <c r="G6" s="1">
        <f t="shared" si="0"/>
        <v>30</v>
      </c>
      <c r="H6" s="1">
        <f t="shared" si="1"/>
        <v>2.6666666666666665</v>
      </c>
      <c r="I6" s="1">
        <f t="shared" ref="I6:I8" si="5">I5+E6</f>
        <v>160</v>
      </c>
      <c r="J6" s="1">
        <f t="shared" si="2"/>
        <v>0.42105263157894735</v>
      </c>
      <c r="K6" s="1">
        <f t="shared" ref="K6:K8" si="6">F6/E6</f>
        <v>0.15</v>
      </c>
      <c r="L6" s="1">
        <f t="shared" si="3"/>
        <v>1.7999999999999998</v>
      </c>
      <c r="M6" s="1">
        <f t="shared" si="4"/>
        <v>0.21052631578947367</v>
      </c>
    </row>
    <row r="7" spans="1:13" x14ac:dyDescent="0.3">
      <c r="B7" s="1" t="s">
        <v>38</v>
      </c>
      <c r="C7" s="5">
        <v>165</v>
      </c>
      <c r="D7" s="5">
        <v>190</v>
      </c>
      <c r="E7" s="1">
        <v>100</v>
      </c>
      <c r="F7" s="1">
        <v>18</v>
      </c>
      <c r="G7" s="1">
        <f t="shared" si="0"/>
        <v>25</v>
      </c>
      <c r="H7" s="1">
        <f t="shared" si="1"/>
        <v>4</v>
      </c>
      <c r="I7" s="1">
        <f t="shared" si="5"/>
        <v>260</v>
      </c>
      <c r="J7" s="5">
        <f t="shared" si="2"/>
        <v>0.68421052631578949</v>
      </c>
      <c r="K7" s="1">
        <f t="shared" si="6"/>
        <v>0.18</v>
      </c>
      <c r="L7" s="1">
        <f t="shared" si="3"/>
        <v>3.2399999999999998</v>
      </c>
      <c r="M7" s="1">
        <f t="shared" si="4"/>
        <v>0.26315789473684209</v>
      </c>
    </row>
    <row r="8" spans="1:13" x14ac:dyDescent="0.3">
      <c r="B8" s="1" t="s">
        <v>39</v>
      </c>
      <c r="C8" s="1">
        <v>190</v>
      </c>
      <c r="D8" s="1">
        <v>230</v>
      </c>
      <c r="E8" s="1">
        <v>120</v>
      </c>
      <c r="F8" s="1">
        <v>24</v>
      </c>
      <c r="G8" s="1">
        <f t="shared" si="0"/>
        <v>40</v>
      </c>
      <c r="H8" s="1">
        <f t="shared" si="1"/>
        <v>3</v>
      </c>
      <c r="I8" s="6">
        <f t="shared" si="5"/>
        <v>380</v>
      </c>
      <c r="J8" s="6">
        <f t="shared" si="2"/>
        <v>1</v>
      </c>
      <c r="K8" s="1">
        <f t="shared" si="6"/>
        <v>0.2</v>
      </c>
      <c r="L8" s="1">
        <f t="shared" si="3"/>
        <v>4.8000000000000007</v>
      </c>
      <c r="M8" s="1">
        <f t="shared" si="4"/>
        <v>0.31578947368421051</v>
      </c>
    </row>
    <row r="9" spans="1:13" x14ac:dyDescent="0.3">
      <c r="D9" s="6" t="s">
        <v>10</v>
      </c>
      <c r="E9" s="6">
        <f>SUM(E4:E8)</f>
        <v>380</v>
      </c>
      <c r="F9" s="8">
        <f>SUM(F4:F8)</f>
        <v>63</v>
      </c>
      <c r="L9" s="6">
        <f>SUM(L4:L8)</f>
        <v>10.86</v>
      </c>
    </row>
    <row r="15" spans="1:13" x14ac:dyDescent="0.3">
      <c r="A15" s="1" t="s">
        <v>11</v>
      </c>
      <c r="B15" s="1" t="s">
        <v>11</v>
      </c>
      <c r="C15" s="1" t="s">
        <v>43</v>
      </c>
    </row>
    <row r="17" spans="2:9" x14ac:dyDescent="0.3">
      <c r="C17" s="1" t="s">
        <v>44</v>
      </c>
      <c r="D17" s="1">
        <f>C7+((H7-H6)/(2*H7-H6-H8))*G7</f>
        <v>179.28571428571428</v>
      </c>
      <c r="F17" s="1" t="s">
        <v>48</v>
      </c>
      <c r="H17" s="1">
        <f>C7+(H7-H6)/((2*H7)-H6-H8)*G7</f>
        <v>179.28571428571428</v>
      </c>
    </row>
    <row r="20" spans="2:9" x14ac:dyDescent="0.3">
      <c r="B20" s="1" t="s">
        <v>19</v>
      </c>
    </row>
    <row r="21" spans="2:9" x14ac:dyDescent="0.3">
      <c r="C21" s="1" t="s">
        <v>13</v>
      </c>
    </row>
    <row r="23" spans="2:9" x14ac:dyDescent="0.3">
      <c r="C23" s="1" t="s">
        <v>47</v>
      </c>
      <c r="E23" s="1" t="s">
        <v>15</v>
      </c>
      <c r="F23" s="1">
        <f>C7+((0.5-J6)/(J7-J6))*G7</f>
        <v>172.5</v>
      </c>
      <c r="H23" s="1" t="s">
        <v>48</v>
      </c>
      <c r="I23" s="1">
        <f>C7+((0.5-J6)/M7)*G7</f>
        <v>172.5</v>
      </c>
    </row>
    <row r="26" spans="2:9" x14ac:dyDescent="0.3">
      <c r="B26" s="1" t="s">
        <v>26</v>
      </c>
    </row>
    <row r="27" spans="2:9" x14ac:dyDescent="0.3">
      <c r="C27" s="1" t="s">
        <v>50</v>
      </c>
      <c r="D27" s="1">
        <f>F9/E9</f>
        <v>0.16578947368421051</v>
      </c>
      <c r="F27" s="1" t="s">
        <v>51</v>
      </c>
      <c r="H27" s="1" t="s">
        <v>50</v>
      </c>
      <c r="I27" s="1">
        <f>F9/E9</f>
        <v>0.16578947368421051</v>
      </c>
    </row>
    <row r="28" spans="2:9" x14ac:dyDescent="0.3">
      <c r="H28" s="1" t="s">
        <v>73</v>
      </c>
      <c r="I28" s="1">
        <f>(L9/E9)-D27^2</f>
        <v>1.0927977839335218E-3</v>
      </c>
    </row>
    <row r="29" spans="2:9" x14ac:dyDescent="0.3">
      <c r="C29" s="1" t="s">
        <v>52</v>
      </c>
      <c r="D29" s="1" t="s">
        <v>60</v>
      </c>
      <c r="H29" s="1" t="s">
        <v>74</v>
      </c>
      <c r="I29" s="1">
        <f>I28^0.5</f>
        <v>3.3057492099878384E-2</v>
      </c>
    </row>
    <row r="30" spans="2:9" x14ac:dyDescent="0.3">
      <c r="H30" s="1" t="s">
        <v>75</v>
      </c>
      <c r="I30" s="1">
        <f>I29/I27</f>
        <v>0.19939439679291726</v>
      </c>
    </row>
    <row r="31" spans="2:9" x14ac:dyDescent="0.3">
      <c r="C31" s="1" t="s">
        <v>56</v>
      </c>
      <c r="D31" s="1">
        <f>(L9/E9)-D27^2</f>
        <v>1.0927977839335218E-3</v>
      </c>
      <c r="G31" s="1" t="s">
        <v>58</v>
      </c>
      <c r="I31" s="1">
        <f>I30*100</f>
        <v>19.939439679291727</v>
      </c>
    </row>
    <row r="32" spans="2:9" x14ac:dyDescent="0.3">
      <c r="C32" s="1" t="s">
        <v>57</v>
      </c>
      <c r="D32" s="1">
        <f>D31^0.5</f>
        <v>3.3057492099878384E-2</v>
      </c>
    </row>
    <row r="33" spans="2:13" x14ac:dyDescent="0.3">
      <c r="C33" s="1" t="s">
        <v>59</v>
      </c>
      <c r="D33" s="1">
        <f>D32/D27</f>
        <v>0.19939439679291726</v>
      </c>
      <c r="G33" s="1" t="s">
        <v>61</v>
      </c>
    </row>
    <row r="35" spans="2:13" x14ac:dyDescent="0.3">
      <c r="B35" s="1" t="s">
        <v>67</v>
      </c>
    </row>
    <row r="37" spans="2:13" x14ac:dyDescent="0.3">
      <c r="B37" s="1" t="s">
        <v>32</v>
      </c>
    </row>
    <row r="40" spans="2:13" x14ac:dyDescent="0.3">
      <c r="D40" s="1" t="s">
        <v>49</v>
      </c>
      <c r="G40" s="1" t="s">
        <v>42</v>
      </c>
    </row>
    <row r="41" spans="2:13" x14ac:dyDescent="0.3">
      <c r="C41" s="1" t="s">
        <v>35</v>
      </c>
      <c r="D41" s="1" t="s">
        <v>2</v>
      </c>
      <c r="E41" s="1" t="s">
        <v>1</v>
      </c>
      <c r="F41" s="1" t="s">
        <v>3</v>
      </c>
      <c r="G41" s="8" t="s">
        <v>41</v>
      </c>
      <c r="H41" s="1" t="s">
        <v>20</v>
      </c>
      <c r="I41" s="1" t="s">
        <v>8</v>
      </c>
      <c r="J41" s="1" t="s">
        <v>64</v>
      </c>
      <c r="K41" s="1" t="s">
        <v>22</v>
      </c>
      <c r="L41" s="1" t="s">
        <v>54</v>
      </c>
      <c r="M41" s="1" t="s">
        <v>68</v>
      </c>
    </row>
    <row r="42" spans="2:13" x14ac:dyDescent="0.3">
      <c r="C42" s="1" t="s">
        <v>36</v>
      </c>
      <c r="D42" s="1">
        <v>70</v>
      </c>
      <c r="E42" s="1">
        <v>110</v>
      </c>
      <c r="F42" s="1">
        <v>30</v>
      </c>
      <c r="G42" s="1">
        <v>3</v>
      </c>
      <c r="H42" s="1">
        <f>E42-D42</f>
        <v>40</v>
      </c>
      <c r="I42" s="1">
        <f>F42</f>
        <v>30</v>
      </c>
      <c r="J42" s="1">
        <f>I42/$F$47</f>
        <v>0.125</v>
      </c>
      <c r="K42" s="1">
        <f>F42/H42</f>
        <v>0.75</v>
      </c>
      <c r="L42" s="1">
        <f>G42/F42</f>
        <v>0.1</v>
      </c>
      <c r="M42" s="1">
        <f>L42^2*F42</f>
        <v>0.30000000000000004</v>
      </c>
    </row>
    <row r="43" spans="2:13" x14ac:dyDescent="0.3">
      <c r="C43" s="1" t="s">
        <v>37</v>
      </c>
      <c r="D43" s="1">
        <v>110</v>
      </c>
      <c r="E43" s="1">
        <v>135</v>
      </c>
      <c r="F43" s="1">
        <v>50</v>
      </c>
      <c r="G43" s="1">
        <v>6</v>
      </c>
      <c r="H43" s="1">
        <f t="shared" ref="H43:H46" si="7">E43-D43</f>
        <v>25</v>
      </c>
      <c r="I43" s="1">
        <f>I42+F43</f>
        <v>80</v>
      </c>
      <c r="J43" s="1">
        <f t="shared" ref="J43:J46" si="8">I43/$F$47</f>
        <v>0.33333333333333331</v>
      </c>
      <c r="K43" s="1">
        <f t="shared" ref="K43:K46" si="9">F43/H43</f>
        <v>2</v>
      </c>
      <c r="L43" s="1">
        <f t="shared" ref="L43:L46" si="10">G43/F43</f>
        <v>0.12</v>
      </c>
      <c r="M43" s="1">
        <f t="shared" ref="M43:M46" si="11">L43^2*F43</f>
        <v>0.72</v>
      </c>
    </row>
    <row r="44" spans="2:13" x14ac:dyDescent="0.3">
      <c r="C44" s="1" t="s">
        <v>40</v>
      </c>
      <c r="D44" s="9">
        <v>135</v>
      </c>
      <c r="E44" s="9">
        <v>165</v>
      </c>
      <c r="F44" s="1">
        <v>80</v>
      </c>
      <c r="G44" s="1">
        <v>12</v>
      </c>
      <c r="H44" s="1">
        <f t="shared" si="7"/>
        <v>30</v>
      </c>
      <c r="I44" s="1">
        <f t="shared" ref="I44:I46" si="12">I43+F44</f>
        <v>160</v>
      </c>
      <c r="J44" s="9">
        <f t="shared" si="8"/>
        <v>0.66666666666666663</v>
      </c>
      <c r="K44" s="1">
        <f t="shared" si="9"/>
        <v>2.6666666666666665</v>
      </c>
      <c r="L44" s="1">
        <f t="shared" si="10"/>
        <v>0.15</v>
      </c>
      <c r="M44" s="1">
        <f t="shared" si="11"/>
        <v>1.7999999999999998</v>
      </c>
    </row>
    <row r="45" spans="2:13" x14ac:dyDescent="0.3">
      <c r="C45" s="1" t="s">
        <v>38</v>
      </c>
      <c r="D45" s="8">
        <v>165</v>
      </c>
      <c r="E45" s="8">
        <v>190</v>
      </c>
      <c r="F45" s="9">
        <v>50</v>
      </c>
      <c r="G45" s="1">
        <v>18</v>
      </c>
      <c r="H45" s="1">
        <f t="shared" si="7"/>
        <v>25</v>
      </c>
      <c r="I45" s="1">
        <f t="shared" si="12"/>
        <v>210</v>
      </c>
      <c r="J45" s="1">
        <f t="shared" si="8"/>
        <v>0.875</v>
      </c>
      <c r="K45" s="1">
        <f t="shared" si="9"/>
        <v>2</v>
      </c>
      <c r="L45" s="1">
        <f t="shared" si="10"/>
        <v>0.36</v>
      </c>
      <c r="M45" s="1">
        <f t="shared" si="11"/>
        <v>6.4799999999999995</v>
      </c>
    </row>
    <row r="46" spans="2:13" x14ac:dyDescent="0.3">
      <c r="C46" s="1" t="s">
        <v>39</v>
      </c>
      <c r="D46" s="1">
        <v>190</v>
      </c>
      <c r="E46" s="1">
        <v>230</v>
      </c>
      <c r="F46" s="9">
        <v>30</v>
      </c>
      <c r="G46" s="1">
        <v>24</v>
      </c>
      <c r="H46" s="1">
        <f t="shared" si="7"/>
        <v>40</v>
      </c>
      <c r="I46" s="1">
        <f t="shared" si="12"/>
        <v>240</v>
      </c>
      <c r="J46" s="1">
        <f t="shared" si="8"/>
        <v>1</v>
      </c>
      <c r="K46" s="1">
        <f t="shared" si="9"/>
        <v>0.75</v>
      </c>
      <c r="L46" s="1">
        <f t="shared" si="10"/>
        <v>0.8</v>
      </c>
      <c r="M46" s="1">
        <f t="shared" si="11"/>
        <v>19.200000000000003</v>
      </c>
    </row>
    <row r="47" spans="2:13" x14ac:dyDescent="0.3">
      <c r="E47" s="6" t="s">
        <v>10</v>
      </c>
      <c r="F47" s="6">
        <f>SUM(F42:F46)</f>
        <v>240</v>
      </c>
      <c r="G47" s="8">
        <f>SUM(G42:G46)</f>
        <v>63</v>
      </c>
      <c r="M47" s="6">
        <f>SUM(M42:M46)</f>
        <v>28.5</v>
      </c>
    </row>
    <row r="52" spans="2:6" x14ac:dyDescent="0.3">
      <c r="C52" s="1" t="s">
        <v>62</v>
      </c>
      <c r="D52" s="1">
        <f>100-0.5*100</f>
        <v>50</v>
      </c>
    </row>
    <row r="53" spans="2:6" x14ac:dyDescent="0.3">
      <c r="C53" s="1" t="s">
        <v>63</v>
      </c>
      <c r="D53" s="1">
        <f>120-0.75*120</f>
        <v>30</v>
      </c>
    </row>
    <row r="56" spans="2:6" x14ac:dyDescent="0.3">
      <c r="B56" s="1" t="s">
        <v>50</v>
      </c>
      <c r="C56" s="1">
        <f>G47/F47</f>
        <v>0.26250000000000001</v>
      </c>
      <c r="E56" s="1" t="s">
        <v>24</v>
      </c>
    </row>
    <row r="57" spans="2:6" x14ac:dyDescent="0.3">
      <c r="B57" s="1" t="s">
        <v>12</v>
      </c>
    </row>
    <row r="58" spans="2:6" x14ac:dyDescent="0.3">
      <c r="C58" s="1" t="s">
        <v>13</v>
      </c>
    </row>
    <row r="60" spans="2:6" x14ac:dyDescent="0.3">
      <c r="B60" s="1" t="s">
        <v>12</v>
      </c>
      <c r="C60" s="1">
        <f>D44+((0.5-J43)/(J44))*H44</f>
        <v>142.5</v>
      </c>
      <c r="F60" s="1" t="s">
        <v>65</v>
      </c>
    </row>
    <row r="62" spans="2:6" x14ac:dyDescent="0.3">
      <c r="B62" s="1" t="s">
        <v>44</v>
      </c>
      <c r="D62" s="1" t="s">
        <v>66</v>
      </c>
    </row>
    <row r="63" spans="2:6" x14ac:dyDescent="0.3">
      <c r="B63" s="1" t="s">
        <v>44</v>
      </c>
      <c r="C63" s="1">
        <f>D44+((K44-K43)/(2*K44-K43-K45))*H44</f>
        <v>150</v>
      </c>
    </row>
    <row r="67" spans="2:8" x14ac:dyDescent="0.3">
      <c r="B67" s="1" t="s">
        <v>67</v>
      </c>
    </row>
    <row r="68" spans="2:8" x14ac:dyDescent="0.3">
      <c r="C68" s="1" t="s">
        <v>69</v>
      </c>
      <c r="D68" s="1">
        <f>(M47/F47)-C56^2</f>
        <v>4.9843749999999992E-2</v>
      </c>
    </row>
    <row r="69" spans="2:8" x14ac:dyDescent="0.3">
      <c r="C69" s="1" t="s">
        <v>57</v>
      </c>
      <c r="D69" s="1">
        <f>D68^0.5</f>
        <v>0.22325713874364689</v>
      </c>
    </row>
    <row r="70" spans="2:8" x14ac:dyDescent="0.3">
      <c r="C70" s="1" t="s">
        <v>59</v>
      </c>
      <c r="D70" s="1">
        <f>D69/C56</f>
        <v>0.85050338569008332</v>
      </c>
      <c r="H70" s="1" t="s">
        <v>70</v>
      </c>
    </row>
    <row r="71" spans="2:8" x14ac:dyDescent="0.3">
      <c r="D71" s="1">
        <f>D70*100</f>
        <v>85.050338569008332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28</vt:lpstr>
      <vt:lpstr>29</vt:lpstr>
    </vt:vector>
  </TitlesOfParts>
  <Company>Universidad de Sevilla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docencia</dc:creator>
  <cp:lastModifiedBy>JAKUB CEBULSKI</cp:lastModifiedBy>
  <dcterms:created xsi:type="dcterms:W3CDTF">2023-10-05T09:42:34Z</dcterms:created>
  <dcterms:modified xsi:type="dcterms:W3CDTF">2023-10-25T18:03:23Z</dcterms:modified>
</cp:coreProperties>
</file>