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hr\Documents\Viburnum\"/>
    </mc:Choice>
  </mc:AlternateContent>
  <xr:revisionPtr revIDLastSave="0" documentId="13_ncr:1_{493F44F2-D617-4C97-8B0C-DAC05F7A9FE7}" xr6:coauthVersionLast="45" xr6:coauthVersionMax="45" xr10:uidLastSave="{00000000-0000-0000-0000-000000000000}"/>
  <bookViews>
    <workbookView xWindow="0" yWindow="48" windowWidth="10164" windowHeight="11820" activeTab="1" xr2:uid="{AA7AF6BD-957D-4648-802D-D29C0E24AEE7}"/>
  </bookViews>
  <sheets>
    <sheet name="Sheet1" sheetId="1" r:id="rId1"/>
    <sheet name="Sheet2" sheetId="2" r:id="rId2"/>
  </sheets>
  <externalReferences>
    <externalReference r:id="rId3"/>
  </externalReferences>
  <definedNames>
    <definedName name="_xlnm._FilterDatabase" localSheetId="1" hidden="1">Sheet2!$A$1:$A$579</definedName>
    <definedName name="bin_end" localSheetId="0">Sheet1!$D$13</definedName>
    <definedName name="bin_size" localSheetId="0">Sheet1!$D$11</definedName>
    <definedName name="jay">Sheet1!$D$6</definedName>
    <definedName name="max" localSheetId="0">Sheet1!$D$7</definedName>
    <definedName name="min" localSheetId="0">Sheet1!$D$6</definedName>
    <definedName name="num_bins" localSheetId="0">Sheet1!$D$10</definedName>
    <definedName name="num_points" localSheetId="0">Sheet1!$D$1</definedName>
    <definedName name="range" localSheetId="0">Sheet1!$D$8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46" i="2" l="1"/>
  <c r="C1046" i="2"/>
  <c r="D1039" i="2"/>
  <c r="C1039" i="2"/>
  <c r="D1020" i="2"/>
  <c r="C1020" i="2"/>
  <c r="D1030" i="2"/>
  <c r="C1030" i="2"/>
  <c r="D1013" i="2"/>
  <c r="C1013" i="2"/>
  <c r="D1005" i="2"/>
  <c r="C1005" i="2"/>
  <c r="D995" i="2"/>
  <c r="C995" i="2"/>
  <c r="D983" i="2"/>
  <c r="C983" i="2"/>
  <c r="D971" i="2"/>
  <c r="C971" i="2"/>
  <c r="D960" i="2"/>
  <c r="C960" i="2"/>
  <c r="D951" i="2"/>
  <c r="C951" i="2"/>
  <c r="D939" i="2"/>
  <c r="C939" i="2"/>
  <c r="D930" i="2"/>
  <c r="C930" i="2"/>
  <c r="D920" i="2"/>
  <c r="C920" i="2"/>
  <c r="D907" i="2"/>
  <c r="C907" i="2"/>
  <c r="D896" i="2"/>
  <c r="C896" i="2"/>
  <c r="D884" i="2" l="1"/>
  <c r="C884" i="2"/>
  <c r="D878" i="2"/>
  <c r="C878" i="2"/>
  <c r="C863" i="2"/>
  <c r="D863" i="2"/>
  <c r="D857" i="2"/>
  <c r="C857" i="2"/>
  <c r="D851" i="2"/>
  <c r="C851" i="2"/>
  <c r="D839" i="2"/>
  <c r="C839" i="2"/>
  <c r="D825" i="2"/>
  <c r="C825" i="2"/>
  <c r="D816" i="2"/>
  <c r="C816" i="2"/>
  <c r="D808" i="2"/>
  <c r="C808" i="2"/>
  <c r="D800" i="2"/>
  <c r="C800" i="2"/>
  <c r="D791" i="2"/>
  <c r="C791" i="2"/>
  <c r="D783" i="2"/>
  <c r="C783" i="2"/>
  <c r="D776" i="2"/>
  <c r="C776" i="2"/>
  <c r="D769" i="2"/>
  <c r="C769" i="2"/>
  <c r="D755" i="2"/>
  <c r="C755" i="2"/>
  <c r="D746" i="2"/>
  <c r="C746" i="2"/>
  <c r="D738" i="2"/>
  <c r="C738" i="2"/>
  <c r="D730" i="2"/>
  <c r="C730" i="2"/>
  <c r="D716" i="2"/>
  <c r="C716" i="2"/>
  <c r="D709" i="2"/>
  <c r="C709" i="2"/>
  <c r="D702" i="2"/>
  <c r="C702" i="2"/>
  <c r="D693" i="2"/>
  <c r="C693" i="2"/>
  <c r="D685" i="2"/>
  <c r="C685" i="2"/>
  <c r="D669" i="2"/>
  <c r="C669" i="2"/>
  <c r="D660" i="2"/>
  <c r="C660" i="2"/>
  <c r="D654" i="2"/>
  <c r="C654" i="2"/>
  <c r="D647" i="2"/>
  <c r="C647" i="2"/>
  <c r="D640" i="2"/>
  <c r="C640" i="2"/>
  <c r="D629" i="2"/>
  <c r="C629" i="2"/>
  <c r="D621" i="2"/>
  <c r="C621" i="2"/>
  <c r="D613" i="2"/>
  <c r="C613" i="2"/>
  <c r="D605" i="2"/>
  <c r="C605" i="2"/>
  <c r="D591" i="2"/>
  <c r="C591" i="2"/>
  <c r="D579" i="2"/>
  <c r="C579" i="2"/>
  <c r="D569" i="2"/>
  <c r="C569" i="2"/>
  <c r="D561" i="2"/>
  <c r="C561" i="2"/>
  <c r="D551" i="2"/>
  <c r="C551" i="2"/>
  <c r="D540" i="2"/>
  <c r="C540" i="2"/>
  <c r="D538" i="2"/>
  <c r="C538" i="2"/>
  <c r="D523" i="2"/>
  <c r="C523" i="2"/>
  <c r="D510" i="2"/>
  <c r="C510" i="2"/>
  <c r="D497" i="2"/>
  <c r="C497" i="2"/>
  <c r="D483" i="2"/>
  <c r="C483" i="2"/>
  <c r="D474" i="2"/>
  <c r="C474" i="2"/>
  <c r="D435" i="2"/>
  <c r="D460" i="2"/>
  <c r="C460" i="2"/>
  <c r="D445" i="2"/>
  <c r="C445" i="2"/>
  <c r="C435" i="2"/>
  <c r="D422" i="2"/>
  <c r="C422" i="2"/>
  <c r="D411" i="2"/>
  <c r="C411" i="2"/>
  <c r="D396" i="2"/>
  <c r="C396" i="2"/>
  <c r="D375" i="2"/>
  <c r="D386" i="2"/>
  <c r="C386" i="2"/>
  <c r="C375" i="2"/>
  <c r="D367" i="2"/>
  <c r="C367" i="2"/>
  <c r="D359" i="2"/>
  <c r="C359" i="2"/>
  <c r="D348" i="2"/>
  <c r="C348" i="2"/>
  <c r="D338" i="2"/>
  <c r="C338" i="2"/>
  <c r="D330" i="2"/>
  <c r="C330" i="2"/>
  <c r="D319" i="2"/>
  <c r="C319" i="2"/>
  <c r="D308" i="2"/>
  <c r="C308" i="2"/>
  <c r="D295" i="2"/>
  <c r="C295" i="2"/>
  <c r="D288" i="2"/>
  <c r="C288" i="2"/>
  <c r="D276" i="2"/>
  <c r="C276" i="2"/>
  <c r="D268" i="2"/>
  <c r="C268" i="2"/>
  <c r="D259" i="2"/>
  <c r="C259" i="2"/>
  <c r="D248" i="2"/>
  <c r="C248" i="2"/>
  <c r="D238" i="2"/>
  <c r="C238" i="2"/>
  <c r="D228" i="2"/>
  <c r="C228" i="2"/>
  <c r="D218" i="2"/>
  <c r="C218" i="2"/>
  <c r="D213" i="2"/>
  <c r="C213" i="2"/>
  <c r="D208" i="2"/>
  <c r="C208" i="2"/>
  <c r="D200" i="2"/>
  <c r="C200" i="2"/>
  <c r="D189" i="2"/>
  <c r="C189" i="2"/>
  <c r="D175" i="2"/>
  <c r="C175" i="2"/>
  <c r="D168" i="2"/>
  <c r="C168" i="2"/>
  <c r="D161" i="2"/>
  <c r="C161" i="2"/>
  <c r="D155" i="2"/>
  <c r="C155" i="2"/>
  <c r="D146" i="2"/>
  <c r="C146" i="2"/>
  <c r="D139" i="2"/>
  <c r="C139" i="2"/>
  <c r="D129" i="2"/>
  <c r="C129" i="2"/>
  <c r="D122" i="2"/>
  <c r="C122" i="2"/>
  <c r="D116" i="2"/>
  <c r="C116" i="2"/>
  <c r="D114" i="2"/>
  <c r="C114" i="2"/>
  <c r="D107" i="2"/>
  <c r="C107" i="2"/>
  <c r="D97" i="2"/>
  <c r="C97" i="2"/>
  <c r="D87" i="2"/>
  <c r="C87" i="2"/>
  <c r="D79" i="2"/>
  <c r="C79" i="2"/>
  <c r="C71" i="2"/>
  <c r="C43" i="2"/>
  <c r="C51" i="2"/>
  <c r="C62" i="2"/>
  <c r="D71" i="2"/>
  <c r="D62" i="2"/>
  <c r="D51" i="2"/>
  <c r="D43" i="2"/>
  <c r="C37" i="2"/>
  <c r="D30" i="2"/>
  <c r="C30" i="2"/>
  <c r="C20" i="2"/>
  <c r="D20" i="2"/>
  <c r="D37" i="2"/>
  <c r="D8" i="2"/>
  <c r="C8" i="2"/>
  <c r="L36" i="1" l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G26" i="1"/>
  <c r="G32" i="1" s="1"/>
  <c r="G25" i="1"/>
  <c r="I22" i="1" s="1"/>
  <c r="F23" i="1"/>
  <c r="F22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G7" i="1"/>
  <c r="G13" i="1" s="1"/>
  <c r="G6" i="1"/>
  <c r="G12" i="1" s="1"/>
  <c r="F4" i="1"/>
  <c r="G8" i="1" l="1"/>
  <c r="G11" i="1" s="1"/>
  <c r="I3" i="1"/>
  <c r="J3" i="1" s="1"/>
  <c r="I4" i="1" s="1"/>
  <c r="J4" i="1" s="1"/>
  <c r="I5" i="1" s="1"/>
  <c r="J5" i="1" s="1"/>
  <c r="I6" i="1" s="1"/>
  <c r="J6" i="1" s="1"/>
  <c r="I7" i="1" s="1"/>
  <c r="J7" i="1" s="1"/>
  <c r="I8" i="1" s="1"/>
  <c r="J8" i="1" s="1"/>
  <c r="I9" i="1" s="1"/>
  <c r="J9" i="1" s="1"/>
  <c r="I10" i="1" s="1"/>
  <c r="J10" i="1" s="1"/>
  <c r="I11" i="1" s="1"/>
  <c r="J11" i="1" s="1"/>
  <c r="I12" i="1" s="1"/>
  <c r="J12" i="1" s="1"/>
  <c r="I13" i="1" s="1"/>
  <c r="J13" i="1" s="1"/>
  <c r="I14" i="1" s="1"/>
  <c r="J14" i="1" s="1"/>
  <c r="I15" i="1" s="1"/>
  <c r="J15" i="1" s="1"/>
  <c r="I16" i="1" s="1"/>
  <c r="J16" i="1" s="1"/>
  <c r="I17" i="1" s="1"/>
  <c r="J17" i="1" s="1"/>
  <c r="G27" i="1"/>
  <c r="G30" i="1" s="1"/>
  <c r="J22" i="1" s="1"/>
  <c r="I23" i="1" s="1"/>
  <c r="G31" i="1"/>
  <c r="F3" i="1"/>
  <c r="J23" i="1" l="1"/>
  <c r="I24" i="1" s="1"/>
  <c r="J24" i="1" s="1"/>
  <c r="I25" i="1" s="1"/>
  <c r="J25" i="1" l="1"/>
  <c r="I26" i="1" s="1"/>
  <c r="J26" i="1" l="1"/>
  <c r="I27" i="1" s="1"/>
  <c r="J27" i="1" l="1"/>
  <c r="I28" i="1" s="1"/>
  <c r="J28" i="1" l="1"/>
  <c r="I29" i="1" s="1"/>
  <c r="J29" i="1" l="1"/>
  <c r="I30" i="1" s="1"/>
  <c r="J30" i="1" l="1"/>
  <c r="I31" i="1" s="1"/>
  <c r="J31" i="1" l="1"/>
  <c r="I32" i="1" s="1"/>
  <c r="J32" i="1" l="1"/>
  <c r="I33" i="1" s="1"/>
  <c r="J33" i="1" l="1"/>
  <c r="I34" i="1" s="1"/>
  <c r="J34" i="1" l="1"/>
  <c r="I35" i="1" s="1"/>
  <c r="J35" i="1" l="1"/>
  <c r="I36" i="1" s="1"/>
  <c r="J36" i="1" s="1"/>
  <c r="I18" i="1" l="1"/>
  <c r="J18" i="1" s="1"/>
</calcChain>
</file>

<file path=xl/sharedStrings.xml><?xml version="1.0" encoding="utf-8"?>
<sst xmlns="http://schemas.openxmlformats.org/spreadsheetml/2006/main" count="273" uniqueCount="146">
  <si>
    <t>Dentatum</t>
  </si>
  <si>
    <t>vein angle</t>
  </si>
  <si>
    <t>paradermal angle</t>
  </si>
  <si>
    <t>Cass_1</t>
  </si>
  <si>
    <t>Cass_2</t>
  </si>
  <si>
    <t>Cass_3</t>
  </si>
  <si>
    <t>Cass_4</t>
  </si>
  <si>
    <t>Cass_5</t>
  </si>
  <si>
    <t>mean</t>
  </si>
  <si>
    <t>std dev</t>
  </si>
  <si>
    <t>min</t>
    <phoneticPr fontId="0" type="noConversion"/>
  </si>
  <si>
    <t>max</t>
    <phoneticPr fontId="0" type="noConversion"/>
  </si>
  <si>
    <t>range</t>
    <phoneticPr fontId="0" type="noConversion"/>
  </si>
  <si>
    <t>number of bins</t>
    <phoneticPr fontId="0" type="noConversion"/>
  </si>
  <si>
    <t>bin width</t>
    <phoneticPr fontId="0" type="noConversion"/>
  </si>
  <si>
    <t>bin start</t>
    <phoneticPr fontId="0" type="noConversion"/>
  </si>
  <si>
    <t>bin end</t>
    <phoneticPr fontId="0" type="noConversion"/>
  </si>
  <si>
    <t>lower bin</t>
  </si>
  <si>
    <t>upper bin</t>
  </si>
  <si>
    <t>frequency</t>
  </si>
  <si>
    <t>Lobo_1</t>
  </si>
  <si>
    <t>Lobo_2</t>
  </si>
  <si>
    <t>angle fork</t>
    <phoneticPr fontId="0" type="noConversion"/>
  </si>
  <si>
    <t>Leaf</t>
    <phoneticPr fontId="0" type="noConversion"/>
  </si>
  <si>
    <t>vein</t>
    <phoneticPr fontId="0" type="noConversion"/>
  </si>
  <si>
    <t>acerifolium</t>
  </si>
  <si>
    <t>acuminatum</t>
  </si>
  <si>
    <t>acutifolium</t>
  </si>
  <si>
    <t>atrocyaneum</t>
  </si>
  <si>
    <t>awabuckii</t>
  </si>
  <si>
    <t>beccarii</t>
  </si>
  <si>
    <t>betulifolium</t>
  </si>
  <si>
    <t>blandum</t>
  </si>
  <si>
    <t>burejaeticum</t>
  </si>
  <si>
    <t>carlesii</t>
  </si>
  <si>
    <t>caudatum</t>
  </si>
  <si>
    <t>Chingii</t>
  </si>
  <si>
    <t>chunii</t>
  </si>
  <si>
    <t>davidii</t>
  </si>
  <si>
    <t>cinnimomifolium</t>
  </si>
  <si>
    <t>clemesiae</t>
  </si>
  <si>
    <t>colebrookianum</t>
  </si>
  <si>
    <t>congestum</t>
  </si>
  <si>
    <t>cordifolium</t>
  </si>
  <si>
    <t>costaricanum</t>
  </si>
  <si>
    <t>cotinifolium</t>
  </si>
  <si>
    <t>leaf fork angle</t>
  </si>
  <si>
    <t>cylindricum</t>
  </si>
  <si>
    <t>elatum</t>
  </si>
  <si>
    <t>dilatatum</t>
  </si>
  <si>
    <t>discolor</t>
  </si>
  <si>
    <t>edule</t>
  </si>
  <si>
    <t>ellipticum</t>
  </si>
  <si>
    <t>erosum</t>
  </si>
  <si>
    <t>punctatum</t>
  </si>
  <si>
    <t>erubescens</t>
  </si>
  <si>
    <t>farrerii</t>
  </si>
  <si>
    <t>flavescens</t>
  </si>
  <si>
    <t>foetidum</t>
  </si>
  <si>
    <t>fondiae</t>
  </si>
  <si>
    <t>formosanum</t>
  </si>
  <si>
    <t>furcatum</t>
  </si>
  <si>
    <t>glaberrimum</t>
  </si>
  <si>
    <t>glomeratum</t>
  </si>
  <si>
    <t>hebanthum</t>
  </si>
  <si>
    <t>hondurense</t>
  </si>
  <si>
    <t>japonicum</t>
  </si>
  <si>
    <t>jucundum</t>
  </si>
  <si>
    <t>kansuense</t>
  </si>
  <si>
    <t>lantana</t>
  </si>
  <si>
    <t>lantanoides</t>
  </si>
  <si>
    <t>lentago</t>
  </si>
  <si>
    <t>lepidotulum</t>
  </si>
  <si>
    <t>luzonicum</t>
  </si>
  <si>
    <t>molle</t>
  </si>
  <si>
    <t>nervosum</t>
  </si>
  <si>
    <t>cassinoides</t>
  </si>
  <si>
    <t>odoratissimum</t>
  </si>
  <si>
    <t>oliganthum</t>
  </si>
  <si>
    <t>orientale</t>
  </si>
  <si>
    <t>phlebotricum</t>
  </si>
  <si>
    <t>plicatum</t>
  </si>
  <si>
    <t>propinquum</t>
  </si>
  <si>
    <t>prunifolium</t>
  </si>
  <si>
    <t>erosum punctatum</t>
  </si>
  <si>
    <t>rafinesquianum</t>
  </si>
  <si>
    <t>recognitum</t>
  </si>
  <si>
    <t>rhytridophyllum</t>
  </si>
  <si>
    <t>rufidulum</t>
  </si>
  <si>
    <t>rugosum</t>
  </si>
  <si>
    <t>sambucinum</t>
  </si>
  <si>
    <t>sargentii</t>
  </si>
  <si>
    <t>scabrellum</t>
  </si>
  <si>
    <t>schensianum</t>
  </si>
  <si>
    <t>seemenii</t>
  </si>
  <si>
    <t>sempervirens</t>
  </si>
  <si>
    <t>setigerum</t>
  </si>
  <si>
    <t>sieboldii</t>
  </si>
  <si>
    <t>stellato-tomentosum</t>
  </si>
  <si>
    <t>stenocalyx</t>
  </si>
  <si>
    <t>sulcatum</t>
  </si>
  <si>
    <t>suspensum</t>
  </si>
  <si>
    <t>sympodiale</t>
  </si>
  <si>
    <t>taiwanianum</t>
  </si>
  <si>
    <t>tinoides</t>
  </si>
  <si>
    <t>tinus</t>
  </si>
  <si>
    <t>trilobum</t>
  </si>
  <si>
    <t>triphyllum</t>
  </si>
  <si>
    <t>tsangii</t>
  </si>
  <si>
    <t>urceolatum</t>
  </si>
  <si>
    <t>utile</t>
  </si>
  <si>
    <t>venustum</t>
  </si>
  <si>
    <t>vernicosum</t>
  </si>
  <si>
    <t>vilosum</t>
  </si>
  <si>
    <t>wilsonii</t>
  </si>
  <si>
    <t>wrightii</t>
  </si>
  <si>
    <t>cylindricum crassif</t>
  </si>
  <si>
    <t>foetidum rectangul</t>
  </si>
  <si>
    <t>nudum</t>
  </si>
  <si>
    <t>propinquum mairei</t>
  </si>
  <si>
    <t>Species</t>
  </si>
  <si>
    <t>average</t>
  </si>
  <si>
    <t>binned average</t>
  </si>
  <si>
    <t>st dev</t>
  </si>
  <si>
    <t>dentatum</t>
  </si>
  <si>
    <t>0 = under 30</t>
  </si>
  <si>
    <t>1 = under 40</t>
  </si>
  <si>
    <t>2 = under 50</t>
  </si>
  <si>
    <t>3 =under 60</t>
  </si>
  <si>
    <t>4=above 60</t>
  </si>
  <si>
    <t>hupehense</t>
  </si>
  <si>
    <t>amplificatum</t>
  </si>
  <si>
    <t>amplifolium</t>
  </si>
  <si>
    <t>bracteatum</t>
  </si>
  <si>
    <t>chinshanense</t>
  </si>
  <si>
    <t>corylifolium</t>
  </si>
  <si>
    <t>foetens</t>
  </si>
  <si>
    <t>hanceanum</t>
  </si>
  <si>
    <t>henryi</t>
  </si>
  <si>
    <t>leiocarpum</t>
  </si>
  <si>
    <t>lutescens</t>
  </si>
  <si>
    <t>pyramidatum</t>
  </si>
  <si>
    <t>subalpinum</t>
  </si>
  <si>
    <t>ternatum</t>
  </si>
  <si>
    <t>brachyandrum</t>
  </si>
  <si>
    <t>brachybotrium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</si>
</sst>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b/>
      <sz val="10"/>
      <name val="Times New Roman"/>
      <family val="1"/>
    </font>
    <font>
      <i/>
      <sz val="10"/>
      <name val="Times New Roman"/>
      <family val="1"/>
    </font>
    <font>
      <sz val="8"/>
      <color rgb="FF000000"/>
      <name val="Lucida Console"/>
      <family val="3"/>
    </font>
    <font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0" fontId="0" fillId="0" borderId="0" xfId="0" applyFont="1"/>
    <xf numFmtId="0" fontId="1" fillId="0" borderId="1" xfId="0" applyFont="1" applyBorder="1"/>
    <xf numFmtId="0" fontId="2" fillId="0" borderId="0" xfId="0" applyFont="1"/>
    <xf numFmtId="0" fontId="3" fillId="0" borderId="0" xfId="0" applyFont="1" applyAlignment="1">
      <alignment vertical="center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Sheet1!$I$3:$I$17</c:f>
              <c:numCache>
                <c:formatCode>0.000</c:formatCode>
                <c:ptCount val="15"/>
                <c:pt idx="0">
                  <c:v>67.864999999999995</c:v>
                </c:pt>
                <c:pt idx="1">
                  <c:v>74.141666666666666</c:v>
                </c:pt>
                <c:pt idx="2">
                  <c:v>80.418333333333337</c:v>
                </c:pt>
                <c:pt idx="3">
                  <c:v>86.695000000000007</c:v>
                </c:pt>
                <c:pt idx="4">
                  <c:v>92.971666666666678</c:v>
                </c:pt>
                <c:pt idx="5">
                  <c:v>99.248333333333349</c:v>
                </c:pt>
                <c:pt idx="6">
                  <c:v>105.52500000000002</c:v>
                </c:pt>
                <c:pt idx="7">
                  <c:v>111.80166666666669</c:v>
                </c:pt>
                <c:pt idx="8">
                  <c:v>118.07833333333336</c:v>
                </c:pt>
                <c:pt idx="9">
                  <c:v>124.35500000000003</c:v>
                </c:pt>
                <c:pt idx="10">
                  <c:v>130.63166666666669</c:v>
                </c:pt>
                <c:pt idx="11">
                  <c:v>136.90833333333336</c:v>
                </c:pt>
                <c:pt idx="12">
                  <c:v>143.18500000000003</c:v>
                </c:pt>
                <c:pt idx="13">
                  <c:v>149.4616666666667</c:v>
                </c:pt>
                <c:pt idx="14">
                  <c:v>155.73833333333337</c:v>
                </c:pt>
              </c:numCache>
            </c:numRef>
          </c:cat>
          <c:val>
            <c:numRef>
              <c:f>Sheet1!$K$3:$K$17</c:f>
              <c:numCache>
                <c:formatCode>General</c:formatCode>
                <c:ptCount val="15"/>
                <c:pt idx="0">
                  <c:v>2</c:v>
                </c:pt>
                <c:pt idx="1">
                  <c:v>0</c:v>
                </c:pt>
                <c:pt idx="2">
                  <c:v>2</c:v>
                </c:pt>
                <c:pt idx="3">
                  <c:v>4</c:v>
                </c:pt>
                <c:pt idx="4">
                  <c:v>2</c:v>
                </c:pt>
                <c:pt idx="5">
                  <c:v>2</c:v>
                </c:pt>
                <c:pt idx="6">
                  <c:v>7</c:v>
                </c:pt>
                <c:pt idx="7">
                  <c:v>8</c:v>
                </c:pt>
                <c:pt idx="8">
                  <c:v>2</c:v>
                </c:pt>
                <c:pt idx="9">
                  <c:v>3</c:v>
                </c:pt>
                <c:pt idx="10">
                  <c:v>1</c:v>
                </c:pt>
                <c:pt idx="11">
                  <c:v>4</c:v>
                </c:pt>
                <c:pt idx="12">
                  <c:v>0</c:v>
                </c:pt>
                <c:pt idx="13">
                  <c:v>3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9D-49E2-AF15-179529EF1B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6257144"/>
        <c:axId val="636256184"/>
      </c:barChart>
      <c:catAx>
        <c:axId val="636257144"/>
        <c:scaling>
          <c:orientation val="minMax"/>
        </c:scaling>
        <c:delete val="0"/>
        <c:axPos val="b"/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256184"/>
        <c:crosses val="autoZero"/>
        <c:auto val="1"/>
        <c:lblAlgn val="ctr"/>
        <c:lblOffset val="100"/>
        <c:noMultiLvlLbl val="0"/>
      </c:catAx>
      <c:valAx>
        <c:axId val="636256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257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9244445908696562E-2"/>
          <c:y val="5.7582226588328643E-2"/>
          <c:w val="0.89612514962826295"/>
          <c:h val="0.7508015793550337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Sheet1!$I$3:$I$17</c:f>
              <c:numCache>
                <c:formatCode>0.000</c:formatCode>
                <c:ptCount val="15"/>
                <c:pt idx="0">
                  <c:v>67.864999999999995</c:v>
                </c:pt>
                <c:pt idx="1">
                  <c:v>74.141666666666666</c:v>
                </c:pt>
                <c:pt idx="2">
                  <c:v>80.418333333333337</c:v>
                </c:pt>
                <c:pt idx="3">
                  <c:v>86.695000000000007</c:v>
                </c:pt>
                <c:pt idx="4">
                  <c:v>92.971666666666678</c:v>
                </c:pt>
                <c:pt idx="5">
                  <c:v>99.248333333333349</c:v>
                </c:pt>
                <c:pt idx="6">
                  <c:v>105.52500000000002</c:v>
                </c:pt>
                <c:pt idx="7">
                  <c:v>111.80166666666669</c:v>
                </c:pt>
                <c:pt idx="8">
                  <c:v>118.07833333333336</c:v>
                </c:pt>
                <c:pt idx="9">
                  <c:v>124.35500000000003</c:v>
                </c:pt>
                <c:pt idx="10">
                  <c:v>130.63166666666669</c:v>
                </c:pt>
                <c:pt idx="11">
                  <c:v>136.90833333333336</c:v>
                </c:pt>
                <c:pt idx="12">
                  <c:v>143.18500000000003</c:v>
                </c:pt>
                <c:pt idx="13">
                  <c:v>149.4616666666667</c:v>
                </c:pt>
                <c:pt idx="14">
                  <c:v>155.73833333333337</c:v>
                </c:pt>
              </c:numCache>
            </c:numRef>
          </c:cat>
          <c:val>
            <c:numRef>
              <c:f>Sheet1!$K$22:$K$36</c:f>
              <c:numCache>
                <c:formatCode>General</c:formatCode>
                <c:ptCount val="1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22-4DB1-A5DE-33AF1CED20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6257144"/>
        <c:axId val="636256184"/>
      </c:barChart>
      <c:catAx>
        <c:axId val="636257144"/>
        <c:scaling>
          <c:orientation val="minMax"/>
        </c:scaling>
        <c:delete val="0"/>
        <c:axPos val="b"/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256184"/>
        <c:crosses val="autoZero"/>
        <c:auto val="1"/>
        <c:lblAlgn val="ctr"/>
        <c:lblOffset val="100"/>
        <c:noMultiLvlLbl val="0"/>
      </c:catAx>
      <c:valAx>
        <c:axId val="636256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257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2ndary vein angle (fork)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0806236429748601E-2"/>
          <c:y val="6.4814814814814797E-2"/>
          <c:w val="0.89141588406100403"/>
          <c:h val="0.8178680147660529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tx2">
                <a:lumMod val="20000"/>
                <a:lumOff val="80000"/>
              </a:schemeClr>
            </a:solidFill>
            <a:ln w="25400">
              <a:solidFill>
                <a:srgbClr val="0000FF"/>
              </a:solidFill>
            </a:ln>
            <a:effectLst/>
          </c:spPr>
          <c:invertIfNegative val="0"/>
          <c:cat>
            <c:strRef>
              <c:f>[1]histogr4!$J$2:$J$17</c:f>
              <c:strCache>
                <c:ptCount val="16"/>
                <c:pt idx="0">
                  <c:v>28.926 - 31.975</c:v>
                </c:pt>
                <c:pt idx="1">
                  <c:v>31.975 - 35.024</c:v>
                </c:pt>
                <c:pt idx="2">
                  <c:v>35.024 - 38.074</c:v>
                </c:pt>
                <c:pt idx="3">
                  <c:v>38.074 - 41.123</c:v>
                </c:pt>
                <c:pt idx="4">
                  <c:v>41.123 - 44.172</c:v>
                </c:pt>
                <c:pt idx="5">
                  <c:v>44.172 - 47.221</c:v>
                </c:pt>
                <c:pt idx="6">
                  <c:v>47.221 - 50.270</c:v>
                </c:pt>
                <c:pt idx="7">
                  <c:v>50.270 - 53.319</c:v>
                </c:pt>
                <c:pt idx="8">
                  <c:v>53.319 - 56.368</c:v>
                </c:pt>
                <c:pt idx="9">
                  <c:v>56.368 - 59.417</c:v>
                </c:pt>
                <c:pt idx="10">
                  <c:v>59.417 - 62.466</c:v>
                </c:pt>
                <c:pt idx="11">
                  <c:v>62.466 - 65.515</c:v>
                </c:pt>
                <c:pt idx="12">
                  <c:v>65.515 - 68.564</c:v>
                </c:pt>
                <c:pt idx="13">
                  <c:v>68.564 - 71.613</c:v>
                </c:pt>
                <c:pt idx="14">
                  <c:v>71.613 - 74.662</c:v>
                </c:pt>
                <c:pt idx="15">
                  <c:v>74.662 - 77.711</c:v>
                </c:pt>
              </c:strCache>
            </c:strRef>
          </c:cat>
          <c:val>
            <c:numRef>
              <c:f>[1]histogr4!$H$2:$H$17</c:f>
              <c:numCache>
                <c:formatCode>General</c:formatCode>
                <c:ptCount val="16"/>
                <c:pt idx="0">
                  <c:v>1</c:v>
                </c:pt>
                <c:pt idx="1">
                  <c:v>5</c:v>
                </c:pt>
                <c:pt idx="2">
                  <c:v>4</c:v>
                </c:pt>
                <c:pt idx="3">
                  <c:v>12</c:v>
                </c:pt>
                <c:pt idx="4">
                  <c:v>16</c:v>
                </c:pt>
                <c:pt idx="5">
                  <c:v>17</c:v>
                </c:pt>
                <c:pt idx="6">
                  <c:v>19</c:v>
                </c:pt>
                <c:pt idx="7">
                  <c:v>18</c:v>
                </c:pt>
                <c:pt idx="8">
                  <c:v>9</c:v>
                </c:pt>
                <c:pt idx="9">
                  <c:v>8</c:v>
                </c:pt>
                <c:pt idx="10">
                  <c:v>10</c:v>
                </c:pt>
                <c:pt idx="11">
                  <c:v>6</c:v>
                </c:pt>
                <c:pt idx="12">
                  <c:v>2</c:v>
                </c:pt>
                <c:pt idx="13">
                  <c:v>4</c:v>
                </c:pt>
                <c:pt idx="14">
                  <c:v>0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0A-4A15-83FE-C7AF0F0209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562146312"/>
        <c:axId val="562799112"/>
      </c:barChart>
      <c:catAx>
        <c:axId val="562146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562799112"/>
        <c:crosses val="autoZero"/>
        <c:auto val="1"/>
        <c:lblAlgn val="ctr"/>
        <c:lblOffset val="100"/>
        <c:noMultiLvlLbl val="0"/>
      </c:catAx>
      <c:valAx>
        <c:axId val="5627991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562146312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100">
          <a:latin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Sheet2!$I$2:$I$95</c:f>
                <c:numCache>
                  <c:formatCode>General</c:formatCode>
                  <c:ptCount val="94"/>
                  <c:pt idx="0">
                    <c:v>5.3374113798821226</c:v>
                  </c:pt>
                  <c:pt idx="1">
                    <c:v>6.312718328657609</c:v>
                  </c:pt>
                  <c:pt idx="2">
                    <c:v>4.5865122660543136</c:v>
                  </c:pt>
                  <c:pt idx="3">
                    <c:v>5.9316249560341907</c:v>
                  </c:pt>
                  <c:pt idx="4">
                    <c:v>10.969985572764768</c:v>
                  </c:pt>
                  <c:pt idx="5">
                    <c:v>6.9615977012157195</c:v>
                  </c:pt>
                  <c:pt idx="6">
                    <c:v>3.8084850125619614</c:v>
                  </c:pt>
                  <c:pt idx="7">
                    <c:v>16.03257241610897</c:v>
                  </c:pt>
                  <c:pt idx="8">
                    <c:v>5.7952465188536859</c:v>
                  </c:pt>
                  <c:pt idx="9">
                    <c:v>10.965672534094711</c:v>
                  </c:pt>
                  <c:pt idx="10">
                    <c:v>8.3251799228156429</c:v>
                  </c:pt>
                  <c:pt idx="11">
                    <c:v>5.7271295738402106</c:v>
                  </c:pt>
                  <c:pt idx="12">
                    <c:v>4.1341140243910388</c:v>
                  </c:pt>
                  <c:pt idx="13">
                    <c:v>4.6119944502919514</c:v>
                  </c:pt>
                  <c:pt idx="14">
                    <c:v>13.569703382904125</c:v>
                  </c:pt>
                  <c:pt idx="15">
                    <c:v>3.3002288232354875</c:v>
                  </c:pt>
                  <c:pt idx="16">
                    <c:v>8.6223919754194878</c:v>
                  </c:pt>
                  <c:pt idx="17">
                    <c:v>4.4010507836197483</c:v>
                  </c:pt>
                  <c:pt idx="18">
                    <c:v>7.7458126985559534</c:v>
                  </c:pt>
                  <c:pt idx="19">
                    <c:v>4.5110584751992944</c:v>
                  </c:pt>
                  <c:pt idx="20">
                    <c:v>8.0203448952083445</c:v>
                  </c:pt>
                  <c:pt idx="21">
                    <c:v>4.6578412279468635</c:v>
                  </c:pt>
                  <c:pt idx="22">
                    <c:v>4.1993181351262256</c:v>
                  </c:pt>
                  <c:pt idx="23">
                    <c:v>3.9399989847714583</c:v>
                  </c:pt>
                  <c:pt idx="24">
                    <c:v>8.9098443247291836</c:v>
                  </c:pt>
                  <c:pt idx="25">
                    <c:v>5.6182615241345566</c:v>
                  </c:pt>
                  <c:pt idx="26">
                    <c:v>2.7985669904435033</c:v>
                  </c:pt>
                  <c:pt idx="27">
                    <c:v>7.1733277378888651</c:v>
                  </c:pt>
                  <c:pt idx="28">
                    <c:v>4.2395668174944561</c:v>
                  </c:pt>
                  <c:pt idx="29">
                    <c:v>5.6398712396649318</c:v>
                  </c:pt>
                  <c:pt idx="30">
                    <c:v>3.9852186905000182</c:v>
                  </c:pt>
                  <c:pt idx="31">
                    <c:v>3.9457326329987317</c:v>
                  </c:pt>
                  <c:pt idx="32">
                    <c:v>6.5533807735882936</c:v>
                  </c:pt>
                  <c:pt idx="33">
                    <c:v>4.636281699810727</c:v>
                  </c:pt>
                  <c:pt idx="34">
                    <c:v>10.415976738199529</c:v>
                  </c:pt>
                  <c:pt idx="35">
                    <c:v>8.3041045614001323</c:v>
                  </c:pt>
                  <c:pt idx="36">
                    <c:v>6.7790636538335498</c:v>
                  </c:pt>
                  <c:pt idx="37">
                    <c:v>4.3307768906041204</c:v>
                  </c:pt>
                  <c:pt idx="38">
                    <c:v>6.7736084160777423</c:v>
                  </c:pt>
                  <c:pt idx="39">
                    <c:v>6.3270907115931019</c:v>
                  </c:pt>
                  <c:pt idx="40">
                    <c:v>6.4132443782024424</c:v>
                  </c:pt>
                  <c:pt idx="41">
                    <c:v>5.5273150741179906</c:v>
                  </c:pt>
                  <c:pt idx="42">
                    <c:v>4.9024778780168203</c:v>
                  </c:pt>
                  <c:pt idx="43">
                    <c:v>7.9489831711071872</c:v>
                  </c:pt>
                  <c:pt idx="44">
                    <c:v>4.3840421803725516</c:v>
                  </c:pt>
                  <c:pt idx="45">
                    <c:v>8.222487836067959</c:v>
                  </c:pt>
                  <c:pt idx="46">
                    <c:v>7.0128684767880634</c:v>
                  </c:pt>
                  <c:pt idx="47">
                    <c:v>7.193082579040003</c:v>
                  </c:pt>
                  <c:pt idx="48">
                    <c:v>5.0949348068168936</c:v>
                  </c:pt>
                  <c:pt idx="49">
                    <c:v>8.1702922747320503</c:v>
                  </c:pt>
                  <c:pt idx="50">
                    <c:v>5.9906453378665532</c:v>
                  </c:pt>
                  <c:pt idx="51">
                    <c:v>8.5772508163552512</c:v>
                  </c:pt>
                  <c:pt idx="52">
                    <c:v>5.1105700856167662</c:v>
                  </c:pt>
                  <c:pt idx="53">
                    <c:v>11.560539389706383</c:v>
                  </c:pt>
                  <c:pt idx="54">
                    <c:v>6.2942250118660468</c:v>
                  </c:pt>
                  <c:pt idx="55">
                    <c:v>5.8603374110565554</c:v>
                  </c:pt>
                  <c:pt idx="56">
                    <c:v>8.8597584935540361</c:v>
                  </c:pt>
                  <c:pt idx="57">
                    <c:v>2.526151481541103</c:v>
                  </c:pt>
                  <c:pt idx="58">
                    <c:v>9.4352356686947498</c:v>
                  </c:pt>
                  <c:pt idx="59">
                    <c:v>0.57487781310466235</c:v>
                  </c:pt>
                  <c:pt idx="60">
                    <c:v>15.17106491537975</c:v>
                  </c:pt>
                  <c:pt idx="61">
                    <c:v>4.4824010408383916</c:v>
                  </c:pt>
                  <c:pt idx="62">
                    <c:v>7.0668387565524267</c:v>
                  </c:pt>
                  <c:pt idx="63">
                    <c:v>3.3138597236239709</c:v>
                  </c:pt>
                  <c:pt idx="64">
                    <c:v>9.3414728490152541</c:v>
                  </c:pt>
                  <c:pt idx="65">
                    <c:v>2.7067411958876213</c:v>
                  </c:pt>
                  <c:pt idx="66">
                    <c:v>5.3378717576482879</c:v>
                  </c:pt>
                  <c:pt idx="67">
                    <c:v>6.1038112391240542</c:v>
                  </c:pt>
                  <c:pt idx="68">
                    <c:v>10.786524469216264</c:v>
                  </c:pt>
                  <c:pt idx="69">
                    <c:v>4.8657597556804992</c:v>
                  </c:pt>
                  <c:pt idx="70">
                    <c:v>11.029167524836545</c:v>
                  </c:pt>
                  <c:pt idx="71">
                    <c:v>7.0432503826274138</c:v>
                  </c:pt>
                  <c:pt idx="72">
                    <c:v>5.8208397937721514</c:v>
                  </c:pt>
                  <c:pt idx="73">
                    <c:v>6.0985066177439444</c:v>
                  </c:pt>
                  <c:pt idx="74">
                    <c:v>7.1129012208646456</c:v>
                  </c:pt>
                  <c:pt idx="75">
                    <c:v>9.4143458329561724</c:v>
                  </c:pt>
                  <c:pt idx="76">
                    <c:v>5.9987145289636166</c:v>
                  </c:pt>
                  <c:pt idx="77">
                    <c:v>5.8075418662096263</c:v>
                  </c:pt>
                  <c:pt idx="78">
                    <c:v>6.1598233586300406</c:v>
                  </c:pt>
                  <c:pt idx="79">
                    <c:v>14.463953872266309</c:v>
                  </c:pt>
                  <c:pt idx="80">
                    <c:v>7.1117914081452041</c:v>
                  </c:pt>
                  <c:pt idx="81">
                    <c:v>6.823959931217126</c:v>
                  </c:pt>
                  <c:pt idx="82">
                    <c:v>7.2872372924958491</c:v>
                  </c:pt>
                  <c:pt idx="83">
                    <c:v>10.984491041666166</c:v>
                  </c:pt>
                  <c:pt idx="84">
                    <c:v>8.0629859028978945</c:v>
                  </c:pt>
                  <c:pt idx="85">
                    <c:v>4.0995871917617697</c:v>
                  </c:pt>
                  <c:pt idx="86">
                    <c:v>13.130861125789238</c:v>
                  </c:pt>
                  <c:pt idx="87">
                    <c:v>6.9785871357112423</c:v>
                  </c:pt>
                  <c:pt idx="88">
                    <c:v>6.6368798392015345</c:v>
                  </c:pt>
                  <c:pt idx="89">
                    <c:v>5.8232132253470663</c:v>
                  </c:pt>
                  <c:pt idx="90">
                    <c:v>5.6088650096457426</c:v>
                  </c:pt>
                  <c:pt idx="91">
                    <c:v>5.8272091471341962</c:v>
                  </c:pt>
                  <c:pt idx="92">
                    <c:v>6.0789899234174616</c:v>
                  </c:pt>
                  <c:pt idx="93">
                    <c:v>6.1830535189485065</c:v>
                  </c:pt>
                </c:numCache>
              </c:numRef>
            </c:plus>
            <c:minus>
              <c:numRef>
                <c:f>Sheet2!$I$2:$I$95</c:f>
                <c:numCache>
                  <c:formatCode>General</c:formatCode>
                  <c:ptCount val="94"/>
                  <c:pt idx="0">
                    <c:v>5.3374113798821226</c:v>
                  </c:pt>
                  <c:pt idx="1">
                    <c:v>6.312718328657609</c:v>
                  </c:pt>
                  <c:pt idx="2">
                    <c:v>4.5865122660543136</c:v>
                  </c:pt>
                  <c:pt idx="3">
                    <c:v>5.9316249560341907</c:v>
                  </c:pt>
                  <c:pt idx="4">
                    <c:v>10.969985572764768</c:v>
                  </c:pt>
                  <c:pt idx="5">
                    <c:v>6.9615977012157195</c:v>
                  </c:pt>
                  <c:pt idx="6">
                    <c:v>3.8084850125619614</c:v>
                  </c:pt>
                  <c:pt idx="7">
                    <c:v>16.03257241610897</c:v>
                  </c:pt>
                  <c:pt idx="8">
                    <c:v>5.7952465188536859</c:v>
                  </c:pt>
                  <c:pt idx="9">
                    <c:v>10.965672534094711</c:v>
                  </c:pt>
                  <c:pt idx="10">
                    <c:v>8.3251799228156429</c:v>
                  </c:pt>
                  <c:pt idx="11">
                    <c:v>5.7271295738402106</c:v>
                  </c:pt>
                  <c:pt idx="12">
                    <c:v>4.1341140243910388</c:v>
                  </c:pt>
                  <c:pt idx="13">
                    <c:v>4.6119944502919514</c:v>
                  </c:pt>
                  <c:pt idx="14">
                    <c:v>13.569703382904125</c:v>
                  </c:pt>
                  <c:pt idx="15">
                    <c:v>3.3002288232354875</c:v>
                  </c:pt>
                  <c:pt idx="16">
                    <c:v>8.6223919754194878</c:v>
                  </c:pt>
                  <c:pt idx="17">
                    <c:v>4.4010507836197483</c:v>
                  </c:pt>
                  <c:pt idx="18">
                    <c:v>7.7458126985559534</c:v>
                  </c:pt>
                  <c:pt idx="19">
                    <c:v>4.5110584751992944</c:v>
                  </c:pt>
                  <c:pt idx="20">
                    <c:v>8.0203448952083445</c:v>
                  </c:pt>
                  <c:pt idx="21">
                    <c:v>4.6578412279468635</c:v>
                  </c:pt>
                  <c:pt idx="22">
                    <c:v>4.1993181351262256</c:v>
                  </c:pt>
                  <c:pt idx="23">
                    <c:v>3.9399989847714583</c:v>
                  </c:pt>
                  <c:pt idx="24">
                    <c:v>8.9098443247291836</c:v>
                  </c:pt>
                  <c:pt idx="25">
                    <c:v>5.6182615241345566</c:v>
                  </c:pt>
                  <c:pt idx="26">
                    <c:v>2.7985669904435033</c:v>
                  </c:pt>
                  <c:pt idx="27">
                    <c:v>7.1733277378888651</c:v>
                  </c:pt>
                  <c:pt idx="28">
                    <c:v>4.2395668174944561</c:v>
                  </c:pt>
                  <c:pt idx="29">
                    <c:v>5.6398712396649318</c:v>
                  </c:pt>
                  <c:pt idx="30">
                    <c:v>3.9852186905000182</c:v>
                  </c:pt>
                  <c:pt idx="31">
                    <c:v>3.9457326329987317</c:v>
                  </c:pt>
                  <c:pt idx="32">
                    <c:v>6.5533807735882936</c:v>
                  </c:pt>
                  <c:pt idx="33">
                    <c:v>4.636281699810727</c:v>
                  </c:pt>
                  <c:pt idx="34">
                    <c:v>10.415976738199529</c:v>
                  </c:pt>
                  <c:pt idx="35">
                    <c:v>8.3041045614001323</c:v>
                  </c:pt>
                  <c:pt idx="36">
                    <c:v>6.7790636538335498</c:v>
                  </c:pt>
                  <c:pt idx="37">
                    <c:v>4.3307768906041204</c:v>
                  </c:pt>
                  <c:pt idx="38">
                    <c:v>6.7736084160777423</c:v>
                  </c:pt>
                  <c:pt idx="39">
                    <c:v>6.3270907115931019</c:v>
                  </c:pt>
                  <c:pt idx="40">
                    <c:v>6.4132443782024424</c:v>
                  </c:pt>
                  <c:pt idx="41">
                    <c:v>5.5273150741179906</c:v>
                  </c:pt>
                  <c:pt idx="42">
                    <c:v>4.9024778780168203</c:v>
                  </c:pt>
                  <c:pt idx="43">
                    <c:v>7.9489831711071872</c:v>
                  </c:pt>
                  <c:pt idx="44">
                    <c:v>4.3840421803725516</c:v>
                  </c:pt>
                  <c:pt idx="45">
                    <c:v>8.222487836067959</c:v>
                  </c:pt>
                  <c:pt idx="46">
                    <c:v>7.0128684767880634</c:v>
                  </c:pt>
                  <c:pt idx="47">
                    <c:v>7.193082579040003</c:v>
                  </c:pt>
                  <c:pt idx="48">
                    <c:v>5.0949348068168936</c:v>
                  </c:pt>
                  <c:pt idx="49">
                    <c:v>8.1702922747320503</c:v>
                  </c:pt>
                  <c:pt idx="50">
                    <c:v>5.9906453378665532</c:v>
                  </c:pt>
                  <c:pt idx="51">
                    <c:v>8.5772508163552512</c:v>
                  </c:pt>
                  <c:pt idx="52">
                    <c:v>5.1105700856167662</c:v>
                  </c:pt>
                  <c:pt idx="53">
                    <c:v>11.560539389706383</c:v>
                  </c:pt>
                  <c:pt idx="54">
                    <c:v>6.2942250118660468</c:v>
                  </c:pt>
                  <c:pt idx="55">
                    <c:v>5.8603374110565554</c:v>
                  </c:pt>
                  <c:pt idx="56">
                    <c:v>8.8597584935540361</c:v>
                  </c:pt>
                  <c:pt idx="57">
                    <c:v>2.526151481541103</c:v>
                  </c:pt>
                  <c:pt idx="58">
                    <c:v>9.4352356686947498</c:v>
                  </c:pt>
                  <c:pt idx="59">
                    <c:v>0.57487781310466235</c:v>
                  </c:pt>
                  <c:pt idx="60">
                    <c:v>15.17106491537975</c:v>
                  </c:pt>
                  <c:pt idx="61">
                    <c:v>4.4824010408383916</c:v>
                  </c:pt>
                  <c:pt idx="62">
                    <c:v>7.0668387565524267</c:v>
                  </c:pt>
                  <c:pt idx="63">
                    <c:v>3.3138597236239709</c:v>
                  </c:pt>
                  <c:pt idx="64">
                    <c:v>9.3414728490152541</c:v>
                  </c:pt>
                  <c:pt idx="65">
                    <c:v>2.7067411958876213</c:v>
                  </c:pt>
                  <c:pt idx="66">
                    <c:v>5.3378717576482879</c:v>
                  </c:pt>
                  <c:pt idx="67">
                    <c:v>6.1038112391240542</c:v>
                  </c:pt>
                  <c:pt idx="68">
                    <c:v>10.786524469216264</c:v>
                  </c:pt>
                  <c:pt idx="69">
                    <c:v>4.8657597556804992</c:v>
                  </c:pt>
                  <c:pt idx="70">
                    <c:v>11.029167524836545</c:v>
                  </c:pt>
                  <c:pt idx="71">
                    <c:v>7.0432503826274138</c:v>
                  </c:pt>
                  <c:pt idx="72">
                    <c:v>5.8208397937721514</c:v>
                  </c:pt>
                  <c:pt idx="73">
                    <c:v>6.0985066177439444</c:v>
                  </c:pt>
                  <c:pt idx="74">
                    <c:v>7.1129012208646456</c:v>
                  </c:pt>
                  <c:pt idx="75">
                    <c:v>9.4143458329561724</c:v>
                  </c:pt>
                  <c:pt idx="76">
                    <c:v>5.9987145289636166</c:v>
                  </c:pt>
                  <c:pt idx="77">
                    <c:v>5.8075418662096263</c:v>
                  </c:pt>
                  <c:pt idx="78">
                    <c:v>6.1598233586300406</c:v>
                  </c:pt>
                  <c:pt idx="79">
                    <c:v>14.463953872266309</c:v>
                  </c:pt>
                  <c:pt idx="80">
                    <c:v>7.1117914081452041</c:v>
                  </c:pt>
                  <c:pt idx="81">
                    <c:v>6.823959931217126</c:v>
                  </c:pt>
                  <c:pt idx="82">
                    <c:v>7.2872372924958491</c:v>
                  </c:pt>
                  <c:pt idx="83">
                    <c:v>10.984491041666166</c:v>
                  </c:pt>
                  <c:pt idx="84">
                    <c:v>8.0629859028978945</c:v>
                  </c:pt>
                  <c:pt idx="85">
                    <c:v>4.0995871917617697</c:v>
                  </c:pt>
                  <c:pt idx="86">
                    <c:v>13.130861125789238</c:v>
                  </c:pt>
                  <c:pt idx="87">
                    <c:v>6.9785871357112423</c:v>
                  </c:pt>
                  <c:pt idx="88">
                    <c:v>6.6368798392015345</c:v>
                  </c:pt>
                  <c:pt idx="89">
                    <c:v>5.8232132253470663</c:v>
                  </c:pt>
                  <c:pt idx="90">
                    <c:v>5.6088650096457426</c:v>
                  </c:pt>
                  <c:pt idx="91">
                    <c:v>5.8272091471341962</c:v>
                  </c:pt>
                  <c:pt idx="92">
                    <c:v>6.0789899234174616</c:v>
                  </c:pt>
                  <c:pt idx="93">
                    <c:v>6.1830535189485065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Sheet2!$H$2:$H$95</c:f>
              <c:strCache>
                <c:ptCount val="94"/>
                <c:pt idx="0">
                  <c:v>acerifolium</c:v>
                </c:pt>
                <c:pt idx="1">
                  <c:v>acuminatum</c:v>
                </c:pt>
                <c:pt idx="2">
                  <c:v>acutifolium</c:v>
                </c:pt>
                <c:pt idx="3">
                  <c:v>atrocyaneum</c:v>
                </c:pt>
                <c:pt idx="4">
                  <c:v>awabuckii</c:v>
                </c:pt>
                <c:pt idx="5">
                  <c:v>beccarii</c:v>
                </c:pt>
                <c:pt idx="6">
                  <c:v>betulifolium</c:v>
                </c:pt>
                <c:pt idx="7">
                  <c:v>blandum</c:v>
                </c:pt>
                <c:pt idx="8">
                  <c:v>burejaeticum</c:v>
                </c:pt>
                <c:pt idx="9">
                  <c:v>carlesii</c:v>
                </c:pt>
                <c:pt idx="10">
                  <c:v>cassinoides</c:v>
                </c:pt>
                <c:pt idx="11">
                  <c:v>caudatum</c:v>
                </c:pt>
                <c:pt idx="12">
                  <c:v>Chingii</c:v>
                </c:pt>
                <c:pt idx="13">
                  <c:v>chunii</c:v>
                </c:pt>
                <c:pt idx="14">
                  <c:v>cinnimomifolium</c:v>
                </c:pt>
                <c:pt idx="15">
                  <c:v>clemesiae</c:v>
                </c:pt>
                <c:pt idx="16">
                  <c:v>colebrookianum</c:v>
                </c:pt>
                <c:pt idx="17">
                  <c:v>congestum</c:v>
                </c:pt>
                <c:pt idx="18">
                  <c:v>cordifolium</c:v>
                </c:pt>
                <c:pt idx="19">
                  <c:v>costaricanum</c:v>
                </c:pt>
                <c:pt idx="20">
                  <c:v>cotinifolium</c:v>
                </c:pt>
                <c:pt idx="21">
                  <c:v>cylindricum</c:v>
                </c:pt>
                <c:pt idx="22">
                  <c:v>cylindricum crassif</c:v>
                </c:pt>
                <c:pt idx="23">
                  <c:v>davidii</c:v>
                </c:pt>
                <c:pt idx="24">
                  <c:v>dilatatum</c:v>
                </c:pt>
                <c:pt idx="25">
                  <c:v>discolor</c:v>
                </c:pt>
                <c:pt idx="26">
                  <c:v>edule</c:v>
                </c:pt>
                <c:pt idx="27">
                  <c:v>elatum</c:v>
                </c:pt>
                <c:pt idx="28">
                  <c:v>ellipticum</c:v>
                </c:pt>
                <c:pt idx="29">
                  <c:v>erosum</c:v>
                </c:pt>
                <c:pt idx="30">
                  <c:v>erosum punctatum</c:v>
                </c:pt>
                <c:pt idx="31">
                  <c:v>erubescens</c:v>
                </c:pt>
                <c:pt idx="32">
                  <c:v>farrerii</c:v>
                </c:pt>
                <c:pt idx="33">
                  <c:v>flavescens</c:v>
                </c:pt>
                <c:pt idx="34">
                  <c:v>foetidum</c:v>
                </c:pt>
                <c:pt idx="35">
                  <c:v>foetidum rectangul</c:v>
                </c:pt>
                <c:pt idx="36">
                  <c:v>fondiae</c:v>
                </c:pt>
                <c:pt idx="37">
                  <c:v>formosanum</c:v>
                </c:pt>
                <c:pt idx="38">
                  <c:v>furcatum</c:v>
                </c:pt>
                <c:pt idx="39">
                  <c:v>glaberrimum</c:v>
                </c:pt>
                <c:pt idx="40">
                  <c:v>glomeratum</c:v>
                </c:pt>
                <c:pt idx="41">
                  <c:v>hebanthum</c:v>
                </c:pt>
                <c:pt idx="42">
                  <c:v>hondurense</c:v>
                </c:pt>
                <c:pt idx="43">
                  <c:v>japonicum</c:v>
                </c:pt>
                <c:pt idx="44">
                  <c:v>jucundum</c:v>
                </c:pt>
                <c:pt idx="45">
                  <c:v>kansuense</c:v>
                </c:pt>
                <c:pt idx="46">
                  <c:v>lantana</c:v>
                </c:pt>
                <c:pt idx="47">
                  <c:v>lantanoides</c:v>
                </c:pt>
                <c:pt idx="48">
                  <c:v>lentago</c:v>
                </c:pt>
                <c:pt idx="49">
                  <c:v>lepidotulum</c:v>
                </c:pt>
                <c:pt idx="50">
                  <c:v>luzonicum</c:v>
                </c:pt>
                <c:pt idx="51">
                  <c:v>molle</c:v>
                </c:pt>
                <c:pt idx="52">
                  <c:v>nervosum</c:v>
                </c:pt>
                <c:pt idx="53">
                  <c:v>nudum</c:v>
                </c:pt>
                <c:pt idx="54">
                  <c:v>odoratissimum</c:v>
                </c:pt>
                <c:pt idx="55">
                  <c:v>oliganthum</c:v>
                </c:pt>
                <c:pt idx="56">
                  <c:v>orientale</c:v>
                </c:pt>
                <c:pt idx="57">
                  <c:v>phlebotricum</c:v>
                </c:pt>
                <c:pt idx="58">
                  <c:v>plicatum</c:v>
                </c:pt>
                <c:pt idx="59">
                  <c:v>propinquum</c:v>
                </c:pt>
                <c:pt idx="60">
                  <c:v>propinquum mairei</c:v>
                </c:pt>
                <c:pt idx="61">
                  <c:v>prunifolium</c:v>
                </c:pt>
                <c:pt idx="62">
                  <c:v>punctatum</c:v>
                </c:pt>
                <c:pt idx="63">
                  <c:v>rafinesquianum</c:v>
                </c:pt>
                <c:pt idx="64">
                  <c:v>recognitum</c:v>
                </c:pt>
                <c:pt idx="65">
                  <c:v>rhytridophyllum</c:v>
                </c:pt>
                <c:pt idx="66">
                  <c:v>rufidulum</c:v>
                </c:pt>
                <c:pt idx="67">
                  <c:v>rugosum</c:v>
                </c:pt>
                <c:pt idx="68">
                  <c:v>sambucinum</c:v>
                </c:pt>
                <c:pt idx="69">
                  <c:v>sargentii</c:v>
                </c:pt>
                <c:pt idx="70">
                  <c:v>scabrellum</c:v>
                </c:pt>
                <c:pt idx="71">
                  <c:v>schensianum</c:v>
                </c:pt>
                <c:pt idx="72">
                  <c:v>seemenii</c:v>
                </c:pt>
                <c:pt idx="73">
                  <c:v>sempervirens</c:v>
                </c:pt>
                <c:pt idx="74">
                  <c:v>setigerum</c:v>
                </c:pt>
                <c:pt idx="75">
                  <c:v>sieboldii</c:v>
                </c:pt>
                <c:pt idx="76">
                  <c:v>stellato-tomentosum</c:v>
                </c:pt>
                <c:pt idx="77">
                  <c:v>stenocalyx</c:v>
                </c:pt>
                <c:pt idx="78">
                  <c:v>sulcatum</c:v>
                </c:pt>
                <c:pt idx="79">
                  <c:v>suspensum</c:v>
                </c:pt>
                <c:pt idx="80">
                  <c:v>sympodiale</c:v>
                </c:pt>
                <c:pt idx="81">
                  <c:v>taiwanianum</c:v>
                </c:pt>
                <c:pt idx="82">
                  <c:v>tinoides</c:v>
                </c:pt>
                <c:pt idx="83">
                  <c:v>tinus</c:v>
                </c:pt>
                <c:pt idx="84">
                  <c:v>trilobum</c:v>
                </c:pt>
                <c:pt idx="85">
                  <c:v>triphyllum</c:v>
                </c:pt>
                <c:pt idx="86">
                  <c:v>tsangii</c:v>
                </c:pt>
                <c:pt idx="87">
                  <c:v>urceolatum</c:v>
                </c:pt>
                <c:pt idx="88">
                  <c:v>utile</c:v>
                </c:pt>
                <c:pt idx="89">
                  <c:v>venustum</c:v>
                </c:pt>
                <c:pt idx="90">
                  <c:v>vernicosum</c:v>
                </c:pt>
                <c:pt idx="91">
                  <c:v>vilosum</c:v>
                </c:pt>
                <c:pt idx="92">
                  <c:v>wilsonii</c:v>
                </c:pt>
                <c:pt idx="93">
                  <c:v>wrightii</c:v>
                </c:pt>
              </c:strCache>
            </c:strRef>
          </c:cat>
          <c:val>
            <c:numRef>
              <c:f>Sheet2!$J$2:$J$95</c:f>
              <c:numCache>
                <c:formatCode>General</c:formatCode>
                <c:ptCount val="94"/>
                <c:pt idx="0">
                  <c:v>39.003714285714288</c:v>
                </c:pt>
                <c:pt idx="1">
                  <c:v>51.780166666666666</c:v>
                </c:pt>
                <c:pt idx="2">
                  <c:v>59.639100000000006</c:v>
                </c:pt>
                <c:pt idx="3">
                  <c:v>54.738571428571433</c:v>
                </c:pt>
                <c:pt idx="4">
                  <c:v>57.709333333333326</c:v>
                </c:pt>
                <c:pt idx="5">
                  <c:v>62.725374999999993</c:v>
                </c:pt>
                <c:pt idx="6">
                  <c:v>37.814909090909083</c:v>
                </c:pt>
                <c:pt idx="7">
                  <c:v>44.10755555555555</c:v>
                </c:pt>
                <c:pt idx="8">
                  <c:v>35.550249999999998</c:v>
                </c:pt>
                <c:pt idx="9">
                  <c:v>36.803125000000009</c:v>
                </c:pt>
                <c:pt idx="10">
                  <c:v>55.173142857142857</c:v>
                </c:pt>
                <c:pt idx="11">
                  <c:v>45.139400000000002</c:v>
                </c:pt>
                <c:pt idx="12">
                  <c:v>41.846099999999993</c:v>
                </c:pt>
                <c:pt idx="13">
                  <c:v>28.782142857142855</c:v>
                </c:pt>
                <c:pt idx="14">
                  <c:v>61.502499999999998</c:v>
                </c:pt>
                <c:pt idx="15">
                  <c:v>45.917571428571428</c:v>
                </c:pt>
                <c:pt idx="16">
                  <c:v>48.089399999999998</c:v>
                </c:pt>
                <c:pt idx="17">
                  <c:v>42.927999999999997</c:v>
                </c:pt>
                <c:pt idx="18">
                  <c:v>52.933111111111117</c:v>
                </c:pt>
                <c:pt idx="19">
                  <c:v>40.460166666666659</c:v>
                </c:pt>
                <c:pt idx="20">
                  <c:v>42.131714285714288</c:v>
                </c:pt>
                <c:pt idx="21">
                  <c:v>40.479285714285716</c:v>
                </c:pt>
                <c:pt idx="22">
                  <c:v>41.137</c:v>
                </c:pt>
                <c:pt idx="23">
                  <c:v>19.228999999999999</c:v>
                </c:pt>
                <c:pt idx="24">
                  <c:v>33.267090909090911</c:v>
                </c:pt>
                <c:pt idx="25">
                  <c:v>37.924375000000005</c:v>
                </c:pt>
                <c:pt idx="26">
                  <c:v>38.435200000000002</c:v>
                </c:pt>
                <c:pt idx="27">
                  <c:v>39.021714285714275</c:v>
                </c:pt>
                <c:pt idx="28">
                  <c:v>23.5944</c:v>
                </c:pt>
                <c:pt idx="29">
                  <c:v>33.798400000000001</c:v>
                </c:pt>
                <c:pt idx="30">
                  <c:v>31.262300000000003</c:v>
                </c:pt>
                <c:pt idx="31">
                  <c:v>41.535299999999992</c:v>
                </c:pt>
                <c:pt idx="32">
                  <c:v>32.203181818181811</c:v>
                </c:pt>
                <c:pt idx="33">
                  <c:v>30.271000000000001</c:v>
                </c:pt>
                <c:pt idx="34">
                  <c:v>43.122375000000005</c:v>
                </c:pt>
                <c:pt idx="35">
                  <c:v>39.344833333333334</c:v>
                </c:pt>
                <c:pt idx="36">
                  <c:v>39.954749999999997</c:v>
                </c:pt>
                <c:pt idx="37">
                  <c:v>34.683857142857143</c:v>
                </c:pt>
                <c:pt idx="38">
                  <c:v>49.846846153846158</c:v>
                </c:pt>
                <c:pt idx="39">
                  <c:v>54.244545454545452</c:v>
                </c:pt>
                <c:pt idx="40">
                  <c:v>33.74763636363636</c:v>
                </c:pt>
                <c:pt idx="41">
                  <c:v>44.280249999999995</c:v>
                </c:pt>
                <c:pt idx="42">
                  <c:v>45.924700000000009</c:v>
                </c:pt>
                <c:pt idx="43">
                  <c:v>35.986363636363642</c:v>
                </c:pt>
                <c:pt idx="44">
                  <c:v>43.049875</c:v>
                </c:pt>
                <c:pt idx="45">
                  <c:v>41.676250000000003</c:v>
                </c:pt>
                <c:pt idx="46">
                  <c:v>45.779454545454541</c:v>
                </c:pt>
                <c:pt idx="47">
                  <c:v>49.474900000000005</c:v>
                </c:pt>
                <c:pt idx="48">
                  <c:v>51.883400000000002</c:v>
                </c:pt>
                <c:pt idx="49">
                  <c:v>43.354636363636359</c:v>
                </c:pt>
                <c:pt idx="50">
                  <c:v>35.109307692307695</c:v>
                </c:pt>
                <c:pt idx="51">
                  <c:v>37.870699999999999</c:v>
                </c:pt>
                <c:pt idx="52">
                  <c:v>41.737199999999994</c:v>
                </c:pt>
                <c:pt idx="53">
                  <c:v>63.91846666666666</c:v>
                </c:pt>
                <c:pt idx="54">
                  <c:v>44.136333333333333</c:v>
                </c:pt>
                <c:pt idx="55">
                  <c:v>47.895571428571422</c:v>
                </c:pt>
                <c:pt idx="56">
                  <c:v>35.506307692307686</c:v>
                </c:pt>
                <c:pt idx="57">
                  <c:v>30.328846153846147</c:v>
                </c:pt>
                <c:pt idx="58">
                  <c:v>45.620133333333328</c:v>
                </c:pt>
                <c:pt idx="59">
                  <c:v>28.112499999999997</c:v>
                </c:pt>
                <c:pt idx="60">
                  <c:v>43.617333333333335</c:v>
                </c:pt>
                <c:pt idx="61">
                  <c:v>49.263090909090913</c:v>
                </c:pt>
                <c:pt idx="62">
                  <c:v>43.570299999999996</c:v>
                </c:pt>
                <c:pt idx="63">
                  <c:v>34.901624999999996</c:v>
                </c:pt>
                <c:pt idx="64">
                  <c:v>38.733899999999998</c:v>
                </c:pt>
                <c:pt idx="65">
                  <c:v>30.922083333333333</c:v>
                </c:pt>
                <c:pt idx="66">
                  <c:v>39.877857142857138</c:v>
                </c:pt>
                <c:pt idx="67">
                  <c:v>59.440249999999992</c:v>
                </c:pt>
                <c:pt idx="68">
                  <c:v>60.273124999999993</c:v>
                </c:pt>
                <c:pt idx="69">
                  <c:v>30.282499999999999</c:v>
                </c:pt>
                <c:pt idx="70">
                  <c:v>31.672090909090908</c:v>
                </c:pt>
                <c:pt idx="71">
                  <c:v>36.944428571428567</c:v>
                </c:pt>
                <c:pt idx="72">
                  <c:v>36.907714285714292</c:v>
                </c:pt>
                <c:pt idx="73">
                  <c:v>35.338166666666666</c:v>
                </c:pt>
                <c:pt idx="74">
                  <c:v>30.416444444444444</c:v>
                </c:pt>
                <c:pt idx="75">
                  <c:v>42.206562500000004</c:v>
                </c:pt>
                <c:pt idx="76">
                  <c:v>44.334000000000003</c:v>
                </c:pt>
                <c:pt idx="77">
                  <c:v>42.040444444444447</c:v>
                </c:pt>
                <c:pt idx="78">
                  <c:v>50.877142857142857</c:v>
                </c:pt>
                <c:pt idx="79">
                  <c:v>41.142571428571429</c:v>
                </c:pt>
                <c:pt idx="80">
                  <c:v>40.708571428571418</c:v>
                </c:pt>
                <c:pt idx="81">
                  <c:v>33.460500000000003</c:v>
                </c:pt>
                <c:pt idx="82">
                  <c:v>43.722250000000003</c:v>
                </c:pt>
                <c:pt idx="83">
                  <c:v>54.356222222222222</c:v>
                </c:pt>
                <c:pt idx="84">
                  <c:v>36.826142857142848</c:v>
                </c:pt>
                <c:pt idx="85">
                  <c:v>52.254857142857141</c:v>
                </c:pt>
                <c:pt idx="86">
                  <c:v>58.283714285714282</c:v>
                </c:pt>
                <c:pt idx="87">
                  <c:v>29.078875</c:v>
                </c:pt>
                <c:pt idx="88">
                  <c:v>33.458999999999996</c:v>
                </c:pt>
                <c:pt idx="89">
                  <c:v>43.364375000000003</c:v>
                </c:pt>
                <c:pt idx="90">
                  <c:v>46.667875000000002</c:v>
                </c:pt>
                <c:pt idx="91">
                  <c:v>56.731777777777779</c:v>
                </c:pt>
                <c:pt idx="92">
                  <c:v>39.287785714285711</c:v>
                </c:pt>
                <c:pt idx="93">
                  <c:v>34.595500000000008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C7-4AD0-AAD2-FFA2433421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4332280"/>
        <c:axId val="644336120"/>
      </c:barChart>
      <c:catAx>
        <c:axId val="644332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336120"/>
        <c:crosses val="autoZero"/>
        <c:auto val="1"/>
        <c:lblAlgn val="ctr"/>
        <c:lblOffset val="100"/>
        <c:noMultiLvlLbl val="0"/>
      </c:catAx>
      <c:valAx>
        <c:axId val="644336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332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31954</xdr:colOff>
      <xdr:row>4</xdr:row>
      <xdr:rowOff>119062</xdr:rowOff>
    </xdr:from>
    <xdr:to>
      <xdr:col>18</xdr:col>
      <xdr:colOff>273844</xdr:colOff>
      <xdr:row>19</xdr:row>
      <xdr:rowOff>63187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5F8F531-1436-4AF6-BABB-249FEC3BE5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592666</xdr:colOff>
      <xdr:row>20</xdr:row>
      <xdr:rowOff>166688</xdr:rowOff>
    </xdr:from>
    <xdr:to>
      <xdr:col>18</xdr:col>
      <xdr:colOff>345281</xdr:colOff>
      <xdr:row>35</xdr:row>
      <xdr:rowOff>146339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D12A11F-B693-4615-9A48-5A275B6BBC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583406</xdr:colOff>
      <xdr:row>0</xdr:row>
      <xdr:rowOff>0</xdr:rowOff>
    </xdr:from>
    <xdr:to>
      <xdr:col>42</xdr:col>
      <xdr:colOff>403031</xdr:colOff>
      <xdr:row>30</xdr:row>
      <xdr:rowOff>139389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1B57F46-67AA-44F8-A419-EAB2D8A779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457655</xdr:colOff>
      <xdr:row>2</xdr:row>
      <xdr:rowOff>60363</xdr:rowOff>
    </xdr:from>
    <xdr:to>
      <xdr:col>42</xdr:col>
      <xdr:colOff>92635</xdr:colOff>
      <xdr:row>36</xdr:row>
      <xdr:rowOff>45422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6588726-BD60-459F-890E-77F6BCDE83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one/Vib_vein_angle_inflorescenc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ntatum_no_inflorescence"/>
      <sheetName val="ordered by vein"/>
      <sheetName val="Histogr"/>
      <sheetName val="histogr2"/>
      <sheetName val="histogr3"/>
      <sheetName val="histogr4"/>
    </sheetNames>
    <sheetDataSet>
      <sheetData sheetId="0"/>
      <sheetData sheetId="1"/>
      <sheetData sheetId="2"/>
      <sheetData sheetId="3"/>
      <sheetData sheetId="4"/>
      <sheetData sheetId="5">
        <row r="2">
          <cell r="H2">
            <v>1</v>
          </cell>
          <cell r="J2" t="str">
            <v>28.926 - 31.975</v>
          </cell>
        </row>
        <row r="3">
          <cell r="H3">
            <v>5</v>
          </cell>
          <cell r="J3" t="str">
            <v>31.975 - 35.024</v>
          </cell>
        </row>
        <row r="4">
          <cell r="H4">
            <v>4</v>
          </cell>
          <cell r="J4" t="str">
            <v>35.024 - 38.074</v>
          </cell>
        </row>
        <row r="5">
          <cell r="H5">
            <v>12</v>
          </cell>
          <cell r="J5" t="str">
            <v>38.074 - 41.123</v>
          </cell>
        </row>
        <row r="6">
          <cell r="H6">
            <v>16</v>
          </cell>
          <cell r="J6" t="str">
            <v>41.123 - 44.172</v>
          </cell>
        </row>
        <row r="7">
          <cell r="H7">
            <v>17</v>
          </cell>
          <cell r="J7" t="str">
            <v>44.172 - 47.221</v>
          </cell>
        </row>
        <row r="8">
          <cell r="H8">
            <v>19</v>
          </cell>
          <cell r="J8" t="str">
            <v>47.221 - 50.270</v>
          </cell>
        </row>
        <row r="9">
          <cell r="H9">
            <v>18</v>
          </cell>
          <cell r="J9" t="str">
            <v>50.270 - 53.319</v>
          </cell>
        </row>
        <row r="10">
          <cell r="H10">
            <v>9</v>
          </cell>
          <cell r="J10" t="str">
            <v>53.319 - 56.368</v>
          </cell>
        </row>
        <row r="11">
          <cell r="H11">
            <v>8</v>
          </cell>
          <cell r="J11" t="str">
            <v>56.368 - 59.417</v>
          </cell>
        </row>
        <row r="12">
          <cell r="H12">
            <v>10</v>
          </cell>
          <cell r="J12" t="str">
            <v>59.417 - 62.466</v>
          </cell>
        </row>
        <row r="13">
          <cell r="H13">
            <v>6</v>
          </cell>
          <cell r="J13" t="str">
            <v>62.466 - 65.515</v>
          </cell>
        </row>
        <row r="14">
          <cell r="H14">
            <v>2</v>
          </cell>
          <cell r="J14" t="str">
            <v>65.515 - 68.564</v>
          </cell>
        </row>
        <row r="15">
          <cell r="H15">
            <v>4</v>
          </cell>
          <cell r="J15" t="str">
            <v>68.564 - 71.613</v>
          </cell>
        </row>
        <row r="16">
          <cell r="H16">
            <v>0</v>
          </cell>
          <cell r="J16" t="str">
            <v>71.613 - 74.662</v>
          </cell>
        </row>
        <row r="17">
          <cell r="H17">
            <v>1</v>
          </cell>
          <cell r="J17" t="str">
            <v>74.662 - 77.711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E88B5-B5A8-4702-A6A8-345776529BA7}">
  <dimension ref="A1:W221"/>
  <sheetViews>
    <sheetView zoomScale="96" zoomScaleNormal="100" workbookViewId="0">
      <selection activeCell="T6" sqref="T6"/>
    </sheetView>
  </sheetViews>
  <sheetFormatPr defaultRowHeight="14.4" x14ac:dyDescent="0.3"/>
  <sheetData>
    <row r="1" spans="1:23" x14ac:dyDescent="0.3">
      <c r="B1" t="s">
        <v>1</v>
      </c>
      <c r="C1" t="s">
        <v>2</v>
      </c>
      <c r="U1" t="s">
        <v>23</v>
      </c>
      <c r="V1" t="s">
        <v>24</v>
      </c>
      <c r="W1" t="s">
        <v>22</v>
      </c>
    </row>
    <row r="2" spans="1:23" x14ac:dyDescent="0.3">
      <c r="A2" t="s">
        <v>0</v>
      </c>
      <c r="I2" t="s">
        <v>17</v>
      </c>
      <c r="J2" t="s">
        <v>18</v>
      </c>
      <c r="K2" t="s">
        <v>19</v>
      </c>
      <c r="U2">
        <v>1</v>
      </c>
      <c r="V2">
        <v>1</v>
      </c>
      <c r="W2">
        <v>60.172915346000003</v>
      </c>
    </row>
    <row r="3" spans="1:23" x14ac:dyDescent="0.3">
      <c r="A3" t="s">
        <v>3</v>
      </c>
      <c r="C3">
        <v>102.764</v>
      </c>
      <c r="D3">
        <v>1</v>
      </c>
      <c r="F3">
        <f>AVERAGE(C3:C43)</f>
        <v>114.11380487804877</v>
      </c>
      <c r="G3" t="s">
        <v>8</v>
      </c>
      <c r="I3" s="1">
        <f>G6</f>
        <v>67.864999999999995</v>
      </c>
      <c r="J3" s="1">
        <f>IF(ISNUMBER(I3),I3+$G$11,"")</f>
        <v>74.141666666666666</v>
      </c>
      <c r="K3">
        <f>COUNTIFS($C$3:$C$43,"&gt;=67.865",$C$3:$C$43,"&lt;=74.142")</f>
        <v>2</v>
      </c>
      <c r="U3">
        <v>1</v>
      </c>
      <c r="V3">
        <v>2</v>
      </c>
      <c r="W3">
        <v>47.014598788000001</v>
      </c>
    </row>
    <row r="4" spans="1:23" x14ac:dyDescent="0.3">
      <c r="C4">
        <v>141.511</v>
      </c>
      <c r="D4">
        <v>1</v>
      </c>
      <c r="F4">
        <f>STDEV(C3:C43)</f>
        <v>22.449395731533368</v>
      </c>
      <c r="G4" t="s">
        <v>9</v>
      </c>
      <c r="I4" s="1">
        <f>J3</f>
        <v>74.141666666666666</v>
      </c>
      <c r="J4" s="1">
        <f t="shared" ref="J4:J17" si="0">IF(ISNUMBER(I4),I4+$G$11,"")</f>
        <v>80.418333333333337</v>
      </c>
      <c r="K4">
        <f>COUNTIFS($C$3:$C$43,"&gt;=74.142",$C$3:$C$43,"&lt;=80.418")</f>
        <v>0</v>
      </c>
      <c r="U4">
        <v>1</v>
      </c>
      <c r="V4">
        <v>3</v>
      </c>
      <c r="W4">
        <v>42.741244539</v>
      </c>
    </row>
    <row r="5" spans="1:23" x14ac:dyDescent="0.3">
      <c r="C5">
        <v>116.99299999999999</v>
      </c>
      <c r="D5">
        <v>1</v>
      </c>
      <c r="I5" s="1">
        <f t="shared" ref="I5:I17" si="1">J4</f>
        <v>80.418333333333337</v>
      </c>
      <c r="J5" s="1">
        <f t="shared" si="0"/>
        <v>86.695000000000007</v>
      </c>
      <c r="K5">
        <f>COUNTIFS($C$3:$C$43,"&gt;=80.418",$C$3:$C$43,"&lt;=86.695")</f>
        <v>2</v>
      </c>
      <c r="U5">
        <v>2</v>
      </c>
      <c r="V5">
        <v>1</v>
      </c>
      <c r="W5">
        <v>51.682016572000002</v>
      </c>
    </row>
    <row r="6" spans="1:23" x14ac:dyDescent="0.3">
      <c r="A6" t="s">
        <v>4</v>
      </c>
      <c r="C6">
        <v>109.613</v>
      </c>
      <c r="D6">
        <v>1</v>
      </c>
      <c r="F6" t="s">
        <v>10</v>
      </c>
      <c r="G6">
        <f>MIN(C3:C43)</f>
        <v>67.864999999999995</v>
      </c>
      <c r="I6" s="1">
        <f t="shared" si="1"/>
        <v>86.695000000000007</v>
      </c>
      <c r="J6" s="1">
        <f t="shared" si="0"/>
        <v>92.971666666666678</v>
      </c>
      <c r="K6">
        <f>COUNTIFS($C$3:$C$43,"&gt;=86.695",$C$3:$C$43,"&lt;=92.972")</f>
        <v>4</v>
      </c>
      <c r="U6">
        <v>2</v>
      </c>
      <c r="V6">
        <v>2</v>
      </c>
      <c r="W6">
        <v>39.053136946000002</v>
      </c>
    </row>
    <row r="7" spans="1:23" x14ac:dyDescent="0.3">
      <c r="C7">
        <v>111.776</v>
      </c>
      <c r="D7">
        <v>1</v>
      </c>
      <c r="F7" t="s">
        <v>11</v>
      </c>
      <c r="G7">
        <f>MAX(C3:C43)</f>
        <v>162.01499999999999</v>
      </c>
      <c r="I7" s="1">
        <f t="shared" si="1"/>
        <v>92.971666666666678</v>
      </c>
      <c r="J7" s="1">
        <f t="shared" si="0"/>
        <v>99.248333333333349</v>
      </c>
      <c r="K7">
        <f>COUNTIFS($C$3:$C$43,"&gt;=92.972",$C$3:$C$43,"&lt;=99.248")</f>
        <v>2</v>
      </c>
      <c r="U7">
        <v>2</v>
      </c>
      <c r="V7">
        <v>3</v>
      </c>
      <c r="W7">
        <v>51.230324613999997</v>
      </c>
    </row>
    <row r="8" spans="1:23" x14ac:dyDescent="0.3">
      <c r="C8">
        <v>143.09399999999999</v>
      </c>
      <c r="D8">
        <v>1</v>
      </c>
      <c r="F8" t="s">
        <v>12</v>
      </c>
      <c r="G8">
        <f>G7-G6</f>
        <v>94.149999999999991</v>
      </c>
      <c r="I8" s="1">
        <f t="shared" si="1"/>
        <v>99.248333333333349</v>
      </c>
      <c r="J8" s="1">
        <f t="shared" si="0"/>
        <v>105.52500000000002</v>
      </c>
      <c r="K8">
        <f>COUNTIFS($C$3:$C$43,"&gt;=99.248",$C$3:$C$43,"&lt;=105.525")</f>
        <v>2</v>
      </c>
      <c r="U8">
        <v>2</v>
      </c>
      <c r="V8">
        <v>4</v>
      </c>
      <c r="W8">
        <v>42.310229677000002</v>
      </c>
    </row>
    <row r="9" spans="1:23" x14ac:dyDescent="0.3">
      <c r="C9">
        <v>115.583</v>
      </c>
      <c r="D9">
        <v>2</v>
      </c>
      <c r="I9" s="1">
        <f t="shared" si="1"/>
        <v>105.52500000000002</v>
      </c>
      <c r="J9" s="1">
        <f t="shared" si="0"/>
        <v>111.80166666666669</v>
      </c>
      <c r="K9">
        <f>COUNTIFS($C$3:$C$43,"&gt;=105.525",$C$3:$C$43,"&lt;=111.802")</f>
        <v>7</v>
      </c>
      <c r="U9">
        <v>2</v>
      </c>
      <c r="V9">
        <v>5</v>
      </c>
      <c r="W9">
        <v>44.786210769999997</v>
      </c>
    </row>
    <row r="10" spans="1:23" x14ac:dyDescent="0.3">
      <c r="C10">
        <v>126.589</v>
      </c>
      <c r="D10">
        <v>2</v>
      </c>
      <c r="F10" t="s">
        <v>13</v>
      </c>
      <c r="G10">
        <v>15</v>
      </c>
      <c r="I10" s="1">
        <f t="shared" si="1"/>
        <v>111.80166666666669</v>
      </c>
      <c r="J10" s="1">
        <f t="shared" si="0"/>
        <v>118.07833333333336</v>
      </c>
      <c r="K10">
        <f>COUNTIFS($C$3:$C$43,"&gt;=111.802",$C$3:$C$43,"&lt;=118.078")</f>
        <v>8</v>
      </c>
      <c r="U10">
        <v>2</v>
      </c>
      <c r="V10">
        <v>6</v>
      </c>
      <c r="W10">
        <v>40.209869277999999</v>
      </c>
    </row>
    <row r="11" spans="1:23" x14ac:dyDescent="0.3">
      <c r="C11">
        <v>113.316</v>
      </c>
      <c r="D11">
        <v>2</v>
      </c>
      <c r="F11" t="s">
        <v>14</v>
      </c>
      <c r="G11">
        <f>G8 / G10</f>
        <v>6.2766666666666664</v>
      </c>
      <c r="I11" s="1">
        <f t="shared" si="1"/>
        <v>118.07833333333336</v>
      </c>
      <c r="J11" s="1">
        <f t="shared" si="0"/>
        <v>124.35500000000003</v>
      </c>
      <c r="K11">
        <f>COUNTIFS($C$3:$C$43,"&gt;=118.078",$C$3:$C$43,"&lt;=124.355")</f>
        <v>2</v>
      </c>
      <c r="U11">
        <v>2</v>
      </c>
      <c r="V11">
        <v>7</v>
      </c>
      <c r="W11">
        <v>46.402441381999999</v>
      </c>
    </row>
    <row r="12" spans="1:23" x14ac:dyDescent="0.3">
      <c r="C12">
        <v>116.38800000000001</v>
      </c>
      <c r="D12">
        <v>3</v>
      </c>
      <c r="F12" t="s">
        <v>15</v>
      </c>
      <c r="G12">
        <f>G6</f>
        <v>67.864999999999995</v>
      </c>
      <c r="I12" s="1">
        <f t="shared" si="1"/>
        <v>124.35500000000003</v>
      </c>
      <c r="J12" s="1">
        <f t="shared" si="0"/>
        <v>130.63166666666669</v>
      </c>
      <c r="K12">
        <f>COUNTIFS($C$3:$C$43,"&gt;=124.355",$C$3:$C$43,"&lt;=130.632")</f>
        <v>3</v>
      </c>
      <c r="U12">
        <v>2</v>
      </c>
      <c r="V12">
        <v>8</v>
      </c>
      <c r="W12">
        <v>42.838920512000001</v>
      </c>
    </row>
    <row r="13" spans="1:23" x14ac:dyDescent="0.3">
      <c r="C13">
        <v>70.466999999999999</v>
      </c>
      <c r="D13">
        <v>3</v>
      </c>
      <c r="F13" t="s">
        <v>16</v>
      </c>
      <c r="G13">
        <f>G7</f>
        <v>162.01499999999999</v>
      </c>
      <c r="I13" s="1">
        <f t="shared" si="1"/>
        <v>130.63166666666669</v>
      </c>
      <c r="J13" s="1">
        <f t="shared" si="0"/>
        <v>136.90833333333336</v>
      </c>
      <c r="K13">
        <f>COUNTIFS($C$3:$C$43,"&gt;=130.632",$C$3:$C$43,"&lt;=136.908")</f>
        <v>1</v>
      </c>
      <c r="U13">
        <v>2</v>
      </c>
      <c r="V13">
        <v>9</v>
      </c>
      <c r="W13">
        <v>32.106255955000002</v>
      </c>
    </row>
    <row r="14" spans="1:23" x14ac:dyDescent="0.3">
      <c r="C14">
        <v>89.174000000000007</v>
      </c>
      <c r="D14">
        <v>3</v>
      </c>
      <c r="I14" s="1">
        <f t="shared" si="1"/>
        <v>136.90833333333336</v>
      </c>
      <c r="J14" s="1">
        <f t="shared" si="0"/>
        <v>143.18500000000003</v>
      </c>
      <c r="K14">
        <f>COUNTIFS($C$3:$C$43,"&gt;=136.908",$C$3:$C$43,"&lt;=143.185")</f>
        <v>4</v>
      </c>
      <c r="U14">
        <v>2</v>
      </c>
      <c r="V14">
        <v>10</v>
      </c>
      <c r="W14">
        <v>38.792232777999999</v>
      </c>
    </row>
    <row r="15" spans="1:23" x14ac:dyDescent="0.3">
      <c r="C15">
        <v>94.296000000000006</v>
      </c>
      <c r="D15">
        <v>3</v>
      </c>
      <c r="I15" s="1">
        <f t="shared" si="1"/>
        <v>143.18500000000003</v>
      </c>
      <c r="J15" s="1">
        <f t="shared" si="0"/>
        <v>149.4616666666667</v>
      </c>
      <c r="K15">
        <f>COUNTIFS($C$3:$C$43,"&gt;=143.185",$C$3:$C$43,"&lt;=149.462")</f>
        <v>0</v>
      </c>
      <c r="U15">
        <v>2</v>
      </c>
      <c r="V15">
        <v>11</v>
      </c>
      <c r="W15">
        <v>45.876907740999997</v>
      </c>
    </row>
    <row r="16" spans="1:23" x14ac:dyDescent="0.3">
      <c r="C16">
        <v>107.962</v>
      </c>
      <c r="D16">
        <v>4</v>
      </c>
      <c r="I16" s="1">
        <f t="shared" si="1"/>
        <v>149.4616666666667</v>
      </c>
      <c r="J16" s="1">
        <f t="shared" si="0"/>
        <v>155.73833333333337</v>
      </c>
      <c r="K16">
        <f>COUNTIFS($C$3:$C$43,"&gt;=149.462",$C$3:$C$43,"&lt;=155.738")</f>
        <v>3</v>
      </c>
      <c r="U16">
        <v>3</v>
      </c>
      <c r="V16">
        <v>1</v>
      </c>
      <c r="W16">
        <v>63.604965473999997</v>
      </c>
    </row>
    <row r="17" spans="1:23" x14ac:dyDescent="0.3">
      <c r="C17">
        <v>83.277000000000001</v>
      </c>
      <c r="D17">
        <v>4</v>
      </c>
      <c r="I17" s="1">
        <f t="shared" si="1"/>
        <v>155.73833333333337</v>
      </c>
      <c r="J17" s="1">
        <f t="shared" si="0"/>
        <v>162.01500000000004</v>
      </c>
      <c r="K17">
        <f>COUNTIFS($C$3:$C$43,"&gt;=155.738",$C$3:$C$43,"&lt;=162.015")</f>
        <v>1</v>
      </c>
      <c r="U17">
        <v>3</v>
      </c>
      <c r="V17">
        <v>2</v>
      </c>
      <c r="W17">
        <v>33.690067526</v>
      </c>
    </row>
    <row r="18" spans="1:23" x14ac:dyDescent="0.3">
      <c r="C18">
        <v>114.512</v>
      </c>
      <c r="D18">
        <v>5</v>
      </c>
      <c r="I18" s="1" t="str">
        <f t="shared" ref="I18" si="2">IF(J17&gt;bin_end,"",J17)</f>
        <v/>
      </c>
      <c r="J18" s="1" t="str">
        <f t="shared" ref="J18" si="3">IF(ISNUMBER(I18),I18+bin_size,"")</f>
        <v/>
      </c>
      <c r="U18">
        <v>3</v>
      </c>
      <c r="V18">
        <v>3</v>
      </c>
      <c r="W18">
        <v>36.109576742999998</v>
      </c>
    </row>
    <row r="19" spans="1:23" x14ac:dyDescent="0.3">
      <c r="C19">
        <v>115.20699999999999</v>
      </c>
      <c r="D19">
        <v>5</v>
      </c>
      <c r="U19">
        <v>3</v>
      </c>
      <c r="V19">
        <v>4</v>
      </c>
      <c r="W19">
        <v>47.361374658000003</v>
      </c>
    </row>
    <row r="20" spans="1:23" x14ac:dyDescent="0.3">
      <c r="C20">
        <v>120.83499999999999</v>
      </c>
      <c r="D20">
        <v>5</v>
      </c>
      <c r="U20">
        <v>3</v>
      </c>
      <c r="V20">
        <v>5</v>
      </c>
      <c r="W20">
        <v>39.093858886</v>
      </c>
    </row>
    <row r="21" spans="1:23" x14ac:dyDescent="0.3">
      <c r="C21">
        <v>111.967</v>
      </c>
      <c r="D21">
        <v>5</v>
      </c>
      <c r="I21" t="s">
        <v>17</v>
      </c>
      <c r="J21" t="s">
        <v>18</v>
      </c>
      <c r="K21" t="s">
        <v>19</v>
      </c>
      <c r="U21">
        <v>3</v>
      </c>
      <c r="V21">
        <v>6</v>
      </c>
      <c r="W21">
        <v>33.630999733000003</v>
      </c>
    </row>
    <row r="22" spans="1:23" x14ac:dyDescent="0.3">
      <c r="A22" t="s">
        <v>5</v>
      </c>
      <c r="C22">
        <v>141.35</v>
      </c>
      <c r="D22">
        <v>1</v>
      </c>
      <c r="F22">
        <f>AVERAGE(C45:C50)</f>
        <v>120.57883333333335</v>
      </c>
      <c r="G22" t="s">
        <v>8</v>
      </c>
      <c r="I22" s="1">
        <f>G25</f>
        <v>104.246</v>
      </c>
      <c r="J22" s="1">
        <f>IF(ISNUMBER(I22),I22+$G$30,"")</f>
        <v>106.23246666666667</v>
      </c>
      <c r="K22">
        <f>COUNTIFS($C$45:$C$50,"&gt;=104.246",$C$45:$C$50,"&lt;=106.232")</f>
        <v>1</v>
      </c>
      <c r="L22">
        <f>COUNTIFS(C$45:$C$50,"&gt;=67.865",$C$45:$C$50,"&lt;=74.142")</f>
        <v>0</v>
      </c>
      <c r="U22">
        <v>3</v>
      </c>
      <c r="V22">
        <v>7</v>
      </c>
      <c r="W22">
        <v>41.820169880000002</v>
      </c>
    </row>
    <row r="23" spans="1:23" x14ac:dyDescent="0.3">
      <c r="C23">
        <v>132.745</v>
      </c>
      <c r="D23">
        <v>1</v>
      </c>
      <c r="F23">
        <f>AVERAGE(C45:C50)</f>
        <v>120.57883333333335</v>
      </c>
      <c r="G23" t="s">
        <v>9</v>
      </c>
      <c r="I23" s="1">
        <f>J22</f>
        <v>106.23246666666667</v>
      </c>
      <c r="J23" s="1">
        <f t="shared" ref="J23:J36" si="4">IF(ISNUMBER(I23),I23+$G$30,"")</f>
        <v>108.21893333333334</v>
      </c>
      <c r="K23">
        <f>COUNTIFS($C$45:$C$50,"&gt;=106.232",$C$45:$C$50,"&lt;=108.219")</f>
        <v>0</v>
      </c>
      <c r="L23">
        <f>COUNTIFS($C$45:$C$50,"&gt;=74.142",$C$45:$C$50,"&lt;=80.418")</f>
        <v>0</v>
      </c>
      <c r="U23">
        <v>3</v>
      </c>
      <c r="V23">
        <v>8</v>
      </c>
      <c r="W23">
        <v>43.103481696999999</v>
      </c>
    </row>
    <row r="24" spans="1:23" x14ac:dyDescent="0.3">
      <c r="C24">
        <v>108.473</v>
      </c>
      <c r="D24">
        <v>1</v>
      </c>
      <c r="I24" s="1">
        <f t="shared" ref="I24:I36" si="5">J23</f>
        <v>108.21893333333334</v>
      </c>
      <c r="J24" s="1">
        <f t="shared" si="4"/>
        <v>110.20540000000001</v>
      </c>
      <c r="K24">
        <f>COUNTIFS($C$45:$C$50,"&gt;=108.219",$C$45:$C$50,"&lt;=110.205")</f>
        <v>0</v>
      </c>
      <c r="L24">
        <f>COUNTIFS($C$45:$C$50,"&gt;=80.418",$C$45:$C$50,"&lt;=86.695")</f>
        <v>0</v>
      </c>
      <c r="U24">
        <v>3</v>
      </c>
      <c r="V24">
        <v>9</v>
      </c>
      <c r="W24">
        <v>32.650802296999998</v>
      </c>
    </row>
    <row r="25" spans="1:23" x14ac:dyDescent="0.3">
      <c r="A25" t="s">
        <v>6</v>
      </c>
      <c r="C25">
        <v>115.363</v>
      </c>
      <c r="D25">
        <v>1</v>
      </c>
      <c r="F25" t="s">
        <v>10</v>
      </c>
      <c r="G25">
        <f>MIN(C45:C50)</f>
        <v>104.246</v>
      </c>
      <c r="I25" s="1">
        <f t="shared" si="5"/>
        <v>110.20540000000001</v>
      </c>
      <c r="J25" s="1">
        <f t="shared" si="4"/>
        <v>112.19186666666668</v>
      </c>
      <c r="K25">
        <f>COUNTIFS($C$45:$C$50,"&gt;=110.205",$C$45:$C$50,"&lt;=112.192")</f>
        <v>0</v>
      </c>
      <c r="L25">
        <f>COUNTIFS($C$45:$C$50,"&gt;=86.695",$C$45:$C$50,"&lt;=92.972")</f>
        <v>0</v>
      </c>
      <c r="U25">
        <v>3</v>
      </c>
      <c r="V25">
        <v>10</v>
      </c>
      <c r="W25">
        <v>49.482471054999998</v>
      </c>
    </row>
    <row r="26" spans="1:23" x14ac:dyDescent="0.3">
      <c r="C26">
        <v>141.99100000000001</v>
      </c>
      <c r="D26">
        <v>1</v>
      </c>
      <c r="F26" t="s">
        <v>11</v>
      </c>
      <c r="G26">
        <f>MAX(C45:C50)</f>
        <v>134.04300000000001</v>
      </c>
      <c r="I26" s="1">
        <f t="shared" si="5"/>
        <v>112.19186666666668</v>
      </c>
      <c r="J26" s="1">
        <f t="shared" si="4"/>
        <v>114.17833333333336</v>
      </c>
      <c r="K26">
        <f>COUNTIFS($C$45:$C$50,"&gt;=112.192",$C$45:$C$50,"&lt;=114.178")</f>
        <v>1</v>
      </c>
      <c r="L26">
        <f>COUNTIFS($C$45:$C$50,"&gt;=92.972",$C$45:$C$50,"&lt;=99.248")</f>
        <v>0</v>
      </c>
      <c r="U26">
        <v>3</v>
      </c>
      <c r="V26">
        <v>11</v>
      </c>
      <c r="W26">
        <v>28.926425835</v>
      </c>
    </row>
    <row r="27" spans="1:23" x14ac:dyDescent="0.3">
      <c r="C27">
        <v>107.759</v>
      </c>
      <c r="D27">
        <v>1</v>
      </c>
      <c r="F27" t="s">
        <v>12</v>
      </c>
      <c r="G27">
        <f>G26-G25</f>
        <v>29.797000000000011</v>
      </c>
      <c r="I27" s="1">
        <f t="shared" si="5"/>
        <v>114.17833333333336</v>
      </c>
      <c r="J27" s="1">
        <f t="shared" si="4"/>
        <v>116.16480000000003</v>
      </c>
      <c r="K27">
        <f>COUNTIFS($C$45:$C$50,"&gt;=114.178",$C$45:$C$50,"&lt;=116.165")</f>
        <v>0</v>
      </c>
      <c r="L27">
        <f>COUNTIFS($C$45:$C$50,"&gt;=99.248",$C$45:$C$50,"&lt;=105.525")</f>
        <v>1</v>
      </c>
      <c r="U27">
        <v>3</v>
      </c>
      <c r="V27">
        <v>12</v>
      </c>
      <c r="W27">
        <v>62.037767795999997</v>
      </c>
    </row>
    <row r="28" spans="1:23" x14ac:dyDescent="0.3">
      <c r="C28">
        <v>128.626</v>
      </c>
      <c r="D28">
        <v>2</v>
      </c>
      <c r="I28" s="1">
        <f t="shared" si="5"/>
        <v>116.16480000000003</v>
      </c>
      <c r="J28" s="1">
        <f t="shared" si="4"/>
        <v>118.1512666666667</v>
      </c>
      <c r="K28">
        <f>COUNTIFS($C$45:$C$50,"&gt;=116.165",$C$45:$C$50,"&lt;=118.151")</f>
        <v>0</v>
      </c>
      <c r="L28">
        <f>COUNTIFS($C$45:$C$50,"&gt;=105.525",$C$45:$C$50,"&lt;=111.802")</f>
        <v>0</v>
      </c>
      <c r="U28">
        <v>4</v>
      </c>
      <c r="V28">
        <v>1</v>
      </c>
      <c r="W28">
        <v>57.094757076999997</v>
      </c>
    </row>
    <row r="29" spans="1:23" x14ac:dyDescent="0.3">
      <c r="C29">
        <v>151.70500000000001</v>
      </c>
      <c r="D29">
        <v>2</v>
      </c>
      <c r="F29" t="s">
        <v>13</v>
      </c>
      <c r="G29">
        <v>15</v>
      </c>
      <c r="I29" s="1">
        <f t="shared" si="5"/>
        <v>118.1512666666667</v>
      </c>
      <c r="J29" s="1">
        <f t="shared" si="4"/>
        <v>120.13773333333337</v>
      </c>
      <c r="K29">
        <f>COUNTIFS($C$45:$C$50,"&gt;=118.151",$C$45:$C$50,"&lt;=120.138")</f>
        <v>1</v>
      </c>
      <c r="L29">
        <f>COUNTIFS($C$45:$C$50,"&gt;=111.802",$C$45:$C$50,"&lt;=118.078")</f>
        <v>1</v>
      </c>
      <c r="U29">
        <v>4</v>
      </c>
      <c r="V29">
        <v>2</v>
      </c>
      <c r="W29">
        <v>39.866116099000003</v>
      </c>
    </row>
    <row r="30" spans="1:23" x14ac:dyDescent="0.3">
      <c r="C30">
        <v>88.286000000000001</v>
      </c>
      <c r="D30">
        <v>2</v>
      </c>
      <c r="F30" t="s">
        <v>14</v>
      </c>
      <c r="G30">
        <f>G27 / G29</f>
        <v>1.9864666666666675</v>
      </c>
      <c r="I30" s="1">
        <f t="shared" si="5"/>
        <v>120.13773333333337</v>
      </c>
      <c r="J30" s="1">
        <f t="shared" si="4"/>
        <v>122.12420000000004</v>
      </c>
      <c r="K30">
        <f>COUNTIFS($C$45:$C$50,"&gt;=120.138",$C$45:$C$50,"&lt;=122.124")</f>
        <v>0</v>
      </c>
      <c r="L30">
        <f>COUNTIFS($C$45:$C$50,"&gt;=118.078",$C$45:$C$50,"&lt;=124.355")</f>
        <v>1</v>
      </c>
      <c r="U30">
        <v>4</v>
      </c>
      <c r="V30">
        <v>3</v>
      </c>
      <c r="W30">
        <v>49.184916125000001</v>
      </c>
    </row>
    <row r="31" spans="1:23" x14ac:dyDescent="0.3">
      <c r="C31">
        <v>162.01499999999999</v>
      </c>
      <c r="D31">
        <v>3</v>
      </c>
      <c r="F31" t="s">
        <v>15</v>
      </c>
      <c r="G31">
        <f>G25</f>
        <v>104.246</v>
      </c>
      <c r="I31" s="1">
        <f t="shared" si="5"/>
        <v>122.12420000000004</v>
      </c>
      <c r="J31" s="1">
        <f t="shared" si="4"/>
        <v>124.11066666666672</v>
      </c>
      <c r="K31">
        <f>COUNTIFS($C$45:$C$50,"&gt;=122.124",$C$45:$C$50,"&lt;=124.111")</f>
        <v>0</v>
      </c>
      <c r="L31">
        <f>COUNTIFS($C$45:$C$50,"&gt;=124.355",$C$45:$C$50,"&lt;=130.632")</f>
        <v>2</v>
      </c>
      <c r="U31">
        <v>4</v>
      </c>
      <c r="V31">
        <v>4</v>
      </c>
      <c r="W31">
        <v>52.943471811000002</v>
      </c>
    </row>
    <row r="32" spans="1:23" x14ac:dyDescent="0.3">
      <c r="C32">
        <v>124.509</v>
      </c>
      <c r="D32">
        <v>3</v>
      </c>
      <c r="F32" t="s">
        <v>16</v>
      </c>
      <c r="G32">
        <f>G26</f>
        <v>134.04300000000001</v>
      </c>
      <c r="I32" s="1">
        <f t="shared" si="5"/>
        <v>124.11066666666672</v>
      </c>
      <c r="J32" s="1">
        <f t="shared" si="4"/>
        <v>126.09713333333339</v>
      </c>
      <c r="K32">
        <f>COUNTIFS($C$45:$C$50,"&gt;=124.111",$C$45:$C$50,"&lt;=126.097")</f>
        <v>1</v>
      </c>
      <c r="L32">
        <f>COUNTIFS($C$45:$C$50,"&gt;=130.632",$C$45:$C$50,"&lt;=136.908")</f>
        <v>1</v>
      </c>
      <c r="U32">
        <v>4</v>
      </c>
      <c r="V32">
        <v>5</v>
      </c>
      <c r="W32">
        <v>54.031071795999999</v>
      </c>
    </row>
    <row r="33" spans="1:23" x14ac:dyDescent="0.3">
      <c r="C33">
        <v>67.864999999999995</v>
      </c>
      <c r="D33">
        <v>3</v>
      </c>
      <c r="I33" s="1">
        <f t="shared" si="5"/>
        <v>126.09713333333339</v>
      </c>
      <c r="J33" s="1">
        <f t="shared" si="4"/>
        <v>128.08360000000005</v>
      </c>
      <c r="K33">
        <f>COUNTIFS($C$45:$C$50,"&gt;=126.097",$C$45:$C$50,"&lt;=128.084")</f>
        <v>1</v>
      </c>
      <c r="L33">
        <f>COUNTIFS($C$45:$C$50,"&gt;=136.908",$C$45:$C$50,"&lt;=143.185")</f>
        <v>0</v>
      </c>
      <c r="U33">
        <v>4</v>
      </c>
      <c r="V33">
        <v>6</v>
      </c>
      <c r="W33">
        <v>59.981632572000002</v>
      </c>
    </row>
    <row r="34" spans="1:23" x14ac:dyDescent="0.3">
      <c r="A34" t="s">
        <v>7</v>
      </c>
      <c r="C34">
        <v>96.063000000000002</v>
      </c>
      <c r="D34">
        <v>1</v>
      </c>
      <c r="I34" s="1">
        <f t="shared" si="5"/>
        <v>128.08360000000005</v>
      </c>
      <c r="J34" s="1">
        <f t="shared" si="4"/>
        <v>130.07006666666672</v>
      </c>
      <c r="K34">
        <f>COUNTIFS($C$45:$C$50,"&gt;=128.084",$C$45:$C$50,"&lt;=130.070")</f>
        <v>0</v>
      </c>
      <c r="L34">
        <f>COUNTIFS($C$45:$C$50,"&gt;=143.185",$C$45:$C$50,"&lt;=149.462")</f>
        <v>0</v>
      </c>
      <c r="U34">
        <v>5</v>
      </c>
      <c r="V34">
        <v>1</v>
      </c>
      <c r="W34">
        <v>54.546766921</v>
      </c>
    </row>
    <row r="35" spans="1:23" x14ac:dyDescent="0.3">
      <c r="C35">
        <v>120.047</v>
      </c>
      <c r="D35">
        <v>1</v>
      </c>
      <c r="I35" s="1">
        <f t="shared" si="5"/>
        <v>130.07006666666672</v>
      </c>
      <c r="J35" s="1">
        <f t="shared" si="4"/>
        <v>132.05653333333339</v>
      </c>
      <c r="K35">
        <f>COUNTIFS($C$45:$C$50,"&gt;=130.070",$C$45:$C$50,"&lt;=132.057")</f>
        <v>0</v>
      </c>
      <c r="L35">
        <f>COUNTIFS($C$45:$C$50,"&gt;=149.462",$C$45:$C$50,"&lt;=155.738")</f>
        <v>0</v>
      </c>
      <c r="U35">
        <v>5</v>
      </c>
      <c r="V35">
        <v>2</v>
      </c>
      <c r="W35">
        <v>41.820169880000002</v>
      </c>
    </row>
    <row r="36" spans="1:23" x14ac:dyDescent="0.3">
      <c r="C36">
        <v>150.98500000000001</v>
      </c>
      <c r="D36">
        <v>1</v>
      </c>
      <c r="I36" s="1">
        <f t="shared" si="5"/>
        <v>132.05653333333339</v>
      </c>
      <c r="J36" s="1">
        <f t="shared" si="4"/>
        <v>134.04300000000006</v>
      </c>
      <c r="K36">
        <f>COUNTIFS($C$45:$C$50,"&gt;=132.057",$C$45:$C$50,"&lt;=134.043")</f>
        <v>1</v>
      </c>
      <c r="L36">
        <f>COUNTIFS($C$45:$C$50,"&gt;=155.738",$C$45:$C$50,"&lt;=162.015")</f>
        <v>0</v>
      </c>
      <c r="U36">
        <v>5</v>
      </c>
      <c r="V36">
        <v>3</v>
      </c>
      <c r="W36">
        <v>43.512132471000001</v>
      </c>
    </row>
    <row r="37" spans="1:23" x14ac:dyDescent="0.3">
      <c r="C37">
        <v>104.34099999999999</v>
      </c>
      <c r="D37">
        <v>2</v>
      </c>
      <c r="U37">
        <v>5</v>
      </c>
      <c r="V37">
        <v>4</v>
      </c>
      <c r="W37">
        <v>43.251053955000003</v>
      </c>
    </row>
    <row r="38" spans="1:23" x14ac:dyDescent="0.3">
      <c r="C38">
        <v>109.176</v>
      </c>
      <c r="D38">
        <v>2</v>
      </c>
      <c r="U38">
        <v>5</v>
      </c>
      <c r="V38">
        <v>5</v>
      </c>
      <c r="W38">
        <v>45.550903978999997</v>
      </c>
    </row>
    <row r="39" spans="1:23" x14ac:dyDescent="0.3">
      <c r="C39">
        <v>151.928</v>
      </c>
      <c r="D39">
        <v>2</v>
      </c>
      <c r="U39">
        <v>5</v>
      </c>
      <c r="V39">
        <v>6</v>
      </c>
      <c r="W39">
        <v>47.726310994000002</v>
      </c>
    </row>
    <row r="40" spans="1:23" x14ac:dyDescent="0.3">
      <c r="C40">
        <v>88.954999999999998</v>
      </c>
      <c r="D40">
        <v>3</v>
      </c>
      <c r="U40">
        <v>5</v>
      </c>
      <c r="V40">
        <v>7</v>
      </c>
      <c r="W40">
        <v>59.712047009000003</v>
      </c>
    </row>
    <row r="41" spans="1:23" x14ac:dyDescent="0.3">
      <c r="C41">
        <v>82.209000000000003</v>
      </c>
      <c r="D41">
        <v>3</v>
      </c>
      <c r="U41">
        <v>6</v>
      </c>
      <c r="V41">
        <v>1</v>
      </c>
      <c r="W41">
        <v>65.627635077999997</v>
      </c>
    </row>
    <row r="42" spans="1:23" x14ac:dyDescent="0.3">
      <c r="C42">
        <v>90.516000000000005</v>
      </c>
      <c r="D42">
        <v>3</v>
      </c>
      <c r="U42">
        <v>6</v>
      </c>
      <c r="V42">
        <v>2</v>
      </c>
      <c r="W42">
        <v>55.175510842999998</v>
      </c>
    </row>
    <row r="43" spans="1:23" x14ac:dyDescent="0.3">
      <c r="C43">
        <v>108.435</v>
      </c>
      <c r="D43">
        <v>3</v>
      </c>
      <c r="U43">
        <v>6</v>
      </c>
      <c r="V43">
        <v>3</v>
      </c>
      <c r="W43">
        <v>55.304846468999997</v>
      </c>
    </row>
    <row r="44" spans="1:23" x14ac:dyDescent="0.3">
      <c r="U44">
        <v>6</v>
      </c>
      <c r="V44">
        <v>4</v>
      </c>
      <c r="W44">
        <v>59.036243468000002</v>
      </c>
    </row>
    <row r="45" spans="1:23" x14ac:dyDescent="0.3">
      <c r="A45" t="s">
        <v>20</v>
      </c>
      <c r="C45">
        <v>113.384</v>
      </c>
      <c r="D45">
        <v>1</v>
      </c>
      <c r="U45">
        <v>6</v>
      </c>
      <c r="V45">
        <v>5</v>
      </c>
      <c r="W45">
        <v>48.680622173000003</v>
      </c>
    </row>
    <row r="46" spans="1:23" x14ac:dyDescent="0.3">
      <c r="C46">
        <v>125.104</v>
      </c>
      <c r="D46">
        <v>2</v>
      </c>
      <c r="U46">
        <v>6</v>
      </c>
      <c r="V46">
        <v>6</v>
      </c>
      <c r="W46">
        <v>67.813322107000005</v>
      </c>
    </row>
    <row r="47" spans="1:23" x14ac:dyDescent="0.3">
      <c r="C47">
        <v>126.76</v>
      </c>
      <c r="D47">
        <v>3</v>
      </c>
      <c r="U47">
        <v>6</v>
      </c>
      <c r="V47">
        <v>7</v>
      </c>
      <c r="W47">
        <v>60.720927785999997</v>
      </c>
    </row>
    <row r="48" spans="1:23" x14ac:dyDescent="0.3">
      <c r="A48" t="s">
        <v>21</v>
      </c>
      <c r="C48">
        <v>104.246</v>
      </c>
      <c r="D48">
        <v>1</v>
      </c>
      <c r="U48">
        <v>6</v>
      </c>
      <c r="V48">
        <v>8</v>
      </c>
      <c r="W48">
        <v>69.623564786000003</v>
      </c>
    </row>
    <row r="49" spans="3:23" x14ac:dyDescent="0.3">
      <c r="C49">
        <v>134.04300000000001</v>
      </c>
      <c r="D49">
        <v>2</v>
      </c>
      <c r="U49">
        <v>6</v>
      </c>
      <c r="V49">
        <v>9</v>
      </c>
      <c r="W49">
        <v>49.600095666000001</v>
      </c>
    </row>
    <row r="50" spans="3:23" x14ac:dyDescent="0.3">
      <c r="C50">
        <v>119.93600000000001</v>
      </c>
      <c r="D50">
        <v>3</v>
      </c>
      <c r="U50">
        <v>7</v>
      </c>
      <c r="V50">
        <v>1</v>
      </c>
      <c r="W50">
        <v>45.403484734999999</v>
      </c>
    </row>
    <row r="51" spans="3:23" x14ac:dyDescent="0.3">
      <c r="U51">
        <v>7</v>
      </c>
      <c r="V51">
        <v>2</v>
      </c>
      <c r="W51">
        <v>39.902600262</v>
      </c>
    </row>
    <row r="52" spans="3:23" x14ac:dyDescent="0.3">
      <c r="U52">
        <v>7</v>
      </c>
      <c r="V52">
        <v>3</v>
      </c>
      <c r="W52">
        <v>46.909152433000003</v>
      </c>
    </row>
    <row r="53" spans="3:23" x14ac:dyDescent="0.3">
      <c r="U53">
        <v>7</v>
      </c>
      <c r="V53">
        <v>4</v>
      </c>
      <c r="W53">
        <v>51.691264433000001</v>
      </c>
    </row>
    <row r="54" spans="3:23" x14ac:dyDescent="0.3">
      <c r="U54">
        <v>7</v>
      </c>
      <c r="V54">
        <v>5</v>
      </c>
      <c r="W54">
        <v>32.574057134999997</v>
      </c>
    </row>
    <row r="55" spans="3:23" x14ac:dyDescent="0.3">
      <c r="U55">
        <v>7</v>
      </c>
      <c r="V55">
        <v>6</v>
      </c>
      <c r="W55">
        <v>57.858090173000001</v>
      </c>
    </row>
    <row r="56" spans="3:23" x14ac:dyDescent="0.3">
      <c r="U56">
        <v>7</v>
      </c>
      <c r="V56">
        <v>7</v>
      </c>
      <c r="W56">
        <v>49.635463426999998</v>
      </c>
    </row>
    <row r="57" spans="3:23" x14ac:dyDescent="0.3">
      <c r="U57">
        <v>7</v>
      </c>
      <c r="V57">
        <v>8</v>
      </c>
      <c r="W57">
        <v>69.775140569000001</v>
      </c>
    </row>
    <row r="58" spans="3:23" x14ac:dyDescent="0.3">
      <c r="U58">
        <v>8</v>
      </c>
      <c r="V58">
        <v>1</v>
      </c>
      <c r="W58">
        <v>48.814074834000003</v>
      </c>
    </row>
    <row r="59" spans="3:23" x14ac:dyDescent="0.3">
      <c r="U59">
        <v>8</v>
      </c>
      <c r="V59">
        <v>2</v>
      </c>
      <c r="W59">
        <v>51.860597577</v>
      </c>
    </row>
    <row r="60" spans="3:23" x14ac:dyDescent="0.3">
      <c r="U60">
        <v>8</v>
      </c>
      <c r="V60">
        <v>3</v>
      </c>
      <c r="W60">
        <v>52.512144102999997</v>
      </c>
    </row>
    <row r="61" spans="3:23" x14ac:dyDescent="0.3">
      <c r="U61">
        <v>8</v>
      </c>
      <c r="V61">
        <v>4</v>
      </c>
      <c r="W61">
        <v>39.699073482999999</v>
      </c>
    </row>
    <row r="62" spans="3:23" x14ac:dyDescent="0.3">
      <c r="U62">
        <v>9</v>
      </c>
      <c r="V62">
        <v>1</v>
      </c>
      <c r="W62">
        <v>49.573921259999999</v>
      </c>
    </row>
    <row r="63" spans="3:23" x14ac:dyDescent="0.3">
      <c r="U63">
        <v>9</v>
      </c>
      <c r="V63">
        <v>2</v>
      </c>
      <c r="W63">
        <v>46.087763840000001</v>
      </c>
    </row>
    <row r="64" spans="3:23" x14ac:dyDescent="0.3">
      <c r="U64">
        <v>9</v>
      </c>
      <c r="V64">
        <v>3</v>
      </c>
      <c r="W64">
        <v>42.002957420000001</v>
      </c>
    </row>
    <row r="65" spans="21:23" x14ac:dyDescent="0.3">
      <c r="U65">
        <v>9</v>
      </c>
      <c r="V65">
        <v>4</v>
      </c>
      <c r="W65">
        <v>51.842773413000003</v>
      </c>
    </row>
    <row r="66" spans="21:23" x14ac:dyDescent="0.3">
      <c r="U66">
        <v>9</v>
      </c>
      <c r="V66">
        <v>5</v>
      </c>
      <c r="W66">
        <v>50.194428907999999</v>
      </c>
    </row>
    <row r="67" spans="21:23" x14ac:dyDescent="0.3">
      <c r="U67">
        <v>9</v>
      </c>
      <c r="V67">
        <v>6</v>
      </c>
      <c r="W67">
        <v>51.984339515999999</v>
      </c>
    </row>
    <row r="68" spans="21:23" x14ac:dyDescent="0.3">
      <c r="U68">
        <v>10</v>
      </c>
      <c r="V68">
        <v>1</v>
      </c>
      <c r="W68">
        <v>62.592424561999998</v>
      </c>
    </row>
    <row r="69" spans="21:23" x14ac:dyDescent="0.3">
      <c r="U69">
        <v>10</v>
      </c>
      <c r="V69">
        <v>2</v>
      </c>
      <c r="W69">
        <v>52.001267556999998</v>
      </c>
    </row>
    <row r="70" spans="21:23" x14ac:dyDescent="0.3">
      <c r="U70">
        <v>10</v>
      </c>
      <c r="V70">
        <v>3</v>
      </c>
      <c r="W70">
        <v>52.431407970999999</v>
      </c>
    </row>
    <row r="71" spans="21:23" x14ac:dyDescent="0.3">
      <c r="U71">
        <v>10</v>
      </c>
      <c r="V71">
        <v>4</v>
      </c>
      <c r="W71">
        <v>57.578935237000003</v>
      </c>
    </row>
    <row r="72" spans="21:23" x14ac:dyDescent="0.3">
      <c r="U72">
        <v>10</v>
      </c>
      <c r="V72">
        <v>5</v>
      </c>
      <c r="W72">
        <v>45.999243669999998</v>
      </c>
    </row>
    <row r="73" spans="21:23" x14ac:dyDescent="0.3">
      <c r="U73">
        <v>10</v>
      </c>
      <c r="V73">
        <v>6</v>
      </c>
      <c r="W73">
        <v>59.676393136999998</v>
      </c>
    </row>
    <row r="74" spans="21:23" x14ac:dyDescent="0.3">
      <c r="U74">
        <v>10</v>
      </c>
      <c r="V74">
        <v>7</v>
      </c>
      <c r="W74">
        <v>52.733598098999998</v>
      </c>
    </row>
    <row r="75" spans="21:23" x14ac:dyDescent="0.3">
      <c r="U75">
        <v>10</v>
      </c>
      <c r="V75">
        <v>8</v>
      </c>
      <c r="W75">
        <v>53.914926956999999</v>
      </c>
    </row>
    <row r="76" spans="21:23" x14ac:dyDescent="0.3">
      <c r="U76">
        <v>11</v>
      </c>
      <c r="V76">
        <v>1</v>
      </c>
      <c r="W76">
        <v>42.662694141000003</v>
      </c>
    </row>
    <row r="77" spans="21:23" x14ac:dyDescent="0.3">
      <c r="U77">
        <v>11</v>
      </c>
      <c r="V77">
        <v>2</v>
      </c>
      <c r="W77">
        <v>36.454718104999998</v>
      </c>
    </row>
    <row r="78" spans="21:23" x14ac:dyDescent="0.3">
      <c r="U78">
        <v>11</v>
      </c>
      <c r="V78">
        <v>3</v>
      </c>
      <c r="W78">
        <v>50.554936920000003</v>
      </c>
    </row>
    <row r="79" spans="21:23" x14ac:dyDescent="0.3">
      <c r="U79">
        <v>11</v>
      </c>
      <c r="V79">
        <v>4</v>
      </c>
      <c r="W79">
        <v>56.624395724000003</v>
      </c>
    </row>
    <row r="80" spans="21:23" x14ac:dyDescent="0.3">
      <c r="U80">
        <v>11</v>
      </c>
      <c r="V80">
        <v>5</v>
      </c>
      <c r="W80">
        <v>45.643745713999998</v>
      </c>
    </row>
    <row r="81" spans="21:23" x14ac:dyDescent="0.3">
      <c r="U81">
        <v>11</v>
      </c>
      <c r="V81">
        <v>6</v>
      </c>
      <c r="W81">
        <v>38.715220016000004</v>
      </c>
    </row>
    <row r="82" spans="21:23" x14ac:dyDescent="0.3">
      <c r="U82">
        <v>11</v>
      </c>
      <c r="V82">
        <v>7</v>
      </c>
      <c r="W82">
        <v>41.717305035999999</v>
      </c>
    </row>
    <row r="83" spans="21:23" x14ac:dyDescent="0.3">
      <c r="U83">
        <v>12</v>
      </c>
      <c r="V83">
        <v>1</v>
      </c>
      <c r="W83">
        <v>69.381811877000004</v>
      </c>
    </row>
    <row r="84" spans="21:23" x14ac:dyDescent="0.3">
      <c r="U84">
        <v>12</v>
      </c>
      <c r="V84">
        <v>2</v>
      </c>
      <c r="W84">
        <v>61.260204708000003</v>
      </c>
    </row>
    <row r="85" spans="21:23" x14ac:dyDescent="0.3">
      <c r="U85">
        <v>12</v>
      </c>
      <c r="V85">
        <v>3</v>
      </c>
      <c r="W85">
        <v>51.709836807999999</v>
      </c>
    </row>
    <row r="86" spans="21:23" x14ac:dyDescent="0.3">
      <c r="U86">
        <v>12</v>
      </c>
      <c r="V86">
        <v>4</v>
      </c>
      <c r="W86">
        <v>53.443190928999996</v>
      </c>
    </row>
    <row r="87" spans="21:23" x14ac:dyDescent="0.3">
      <c r="U87">
        <v>12</v>
      </c>
      <c r="V87">
        <v>5</v>
      </c>
      <c r="W87">
        <v>51.340191746000002</v>
      </c>
    </row>
    <row r="88" spans="21:23" x14ac:dyDescent="0.3">
      <c r="U88">
        <v>12</v>
      </c>
      <c r="V88">
        <v>6</v>
      </c>
      <c r="W88">
        <v>53.746162263000002</v>
      </c>
    </row>
    <row r="89" spans="21:23" x14ac:dyDescent="0.3">
      <c r="U89">
        <v>12</v>
      </c>
      <c r="V89">
        <v>7</v>
      </c>
      <c r="W89">
        <v>42.002957420000001</v>
      </c>
    </row>
    <row r="90" spans="21:23" x14ac:dyDescent="0.3">
      <c r="U90">
        <v>12</v>
      </c>
      <c r="V90">
        <v>8</v>
      </c>
      <c r="W90">
        <v>49.338266791000002</v>
      </c>
    </row>
    <row r="91" spans="21:23" x14ac:dyDescent="0.3">
      <c r="U91">
        <v>13</v>
      </c>
      <c r="V91">
        <v>1</v>
      </c>
      <c r="W91">
        <v>53.130102354000002</v>
      </c>
    </row>
    <row r="92" spans="21:23" x14ac:dyDescent="0.3">
      <c r="U92">
        <v>13</v>
      </c>
      <c r="V92">
        <v>2</v>
      </c>
      <c r="W92">
        <v>58.134022305999999</v>
      </c>
    </row>
    <row r="93" spans="21:23" x14ac:dyDescent="0.3">
      <c r="U93">
        <v>13</v>
      </c>
      <c r="V93">
        <v>3</v>
      </c>
      <c r="W93">
        <v>42.207297634</v>
      </c>
    </row>
    <row r="94" spans="21:23" x14ac:dyDescent="0.3">
      <c r="U94">
        <v>13</v>
      </c>
      <c r="V94">
        <v>4</v>
      </c>
      <c r="W94">
        <v>64.133643206000002</v>
      </c>
    </row>
    <row r="95" spans="21:23" x14ac:dyDescent="0.3">
      <c r="U95">
        <v>13</v>
      </c>
      <c r="V95">
        <v>5</v>
      </c>
      <c r="W95">
        <v>40.601294645000003</v>
      </c>
    </row>
    <row r="96" spans="21:23" x14ac:dyDescent="0.3">
      <c r="U96">
        <v>13</v>
      </c>
      <c r="V96">
        <v>6</v>
      </c>
      <c r="W96">
        <v>64.983106522</v>
      </c>
    </row>
    <row r="97" spans="21:23" x14ac:dyDescent="0.3">
      <c r="U97">
        <v>13</v>
      </c>
      <c r="V97">
        <v>7</v>
      </c>
      <c r="W97">
        <v>52.980113744999997</v>
      </c>
    </row>
    <row r="98" spans="21:23" x14ac:dyDescent="0.3">
      <c r="U98">
        <v>13</v>
      </c>
      <c r="V98">
        <v>8</v>
      </c>
      <c r="W98">
        <v>71.053495310000002</v>
      </c>
    </row>
    <row r="99" spans="21:23" x14ac:dyDescent="0.3">
      <c r="U99">
        <v>13</v>
      </c>
      <c r="V99">
        <v>9</v>
      </c>
      <c r="W99">
        <v>52.776429194999999</v>
      </c>
    </row>
    <row r="100" spans="21:23" x14ac:dyDescent="0.3">
      <c r="U100">
        <v>13</v>
      </c>
      <c r="V100">
        <v>10</v>
      </c>
      <c r="W100">
        <v>46.397181027000002</v>
      </c>
    </row>
    <row r="101" spans="21:23" x14ac:dyDescent="0.3">
      <c r="U101">
        <v>13</v>
      </c>
      <c r="V101">
        <v>11</v>
      </c>
      <c r="W101">
        <v>59.502052550999998</v>
      </c>
    </row>
    <row r="102" spans="21:23" x14ac:dyDescent="0.3">
      <c r="U102">
        <v>13</v>
      </c>
      <c r="V102">
        <v>12</v>
      </c>
      <c r="W102">
        <v>48.066485501000003</v>
      </c>
    </row>
    <row r="103" spans="21:23" x14ac:dyDescent="0.3">
      <c r="U103">
        <v>1</v>
      </c>
      <c r="V103">
        <v>1</v>
      </c>
      <c r="W103">
        <v>55.716616029000001</v>
      </c>
    </row>
    <row r="104" spans="21:23" x14ac:dyDescent="0.3">
      <c r="U104">
        <v>1</v>
      </c>
      <c r="V104">
        <v>2</v>
      </c>
      <c r="W104">
        <v>47.264754547999999</v>
      </c>
    </row>
    <row r="105" spans="21:23" x14ac:dyDescent="0.3">
      <c r="U105">
        <v>1</v>
      </c>
      <c r="V105">
        <v>3</v>
      </c>
      <c r="W105">
        <v>47.449662619999998</v>
      </c>
    </row>
    <row r="106" spans="21:23" x14ac:dyDescent="0.3">
      <c r="U106">
        <v>1</v>
      </c>
      <c r="V106">
        <v>4</v>
      </c>
      <c r="W106">
        <v>46.721224989</v>
      </c>
    </row>
    <row r="107" spans="21:23" x14ac:dyDescent="0.3">
      <c r="U107">
        <v>1</v>
      </c>
      <c r="V107">
        <v>5</v>
      </c>
      <c r="W107">
        <v>45.086943453000004</v>
      </c>
    </row>
    <row r="108" spans="21:23" x14ac:dyDescent="0.3">
      <c r="U108">
        <v>1</v>
      </c>
      <c r="V108">
        <v>6</v>
      </c>
      <c r="W108">
        <v>49.904455720999998</v>
      </c>
    </row>
    <row r="109" spans="21:23" x14ac:dyDescent="0.3">
      <c r="U109">
        <v>1</v>
      </c>
      <c r="V109">
        <v>7</v>
      </c>
      <c r="W109">
        <v>40.060784458000001</v>
      </c>
    </row>
    <row r="110" spans="21:23" x14ac:dyDescent="0.3">
      <c r="U110">
        <v>2</v>
      </c>
      <c r="V110">
        <v>1</v>
      </c>
      <c r="W110">
        <v>64.098256722000002</v>
      </c>
    </row>
    <row r="111" spans="21:23" x14ac:dyDescent="0.3">
      <c r="U111">
        <v>2</v>
      </c>
      <c r="V111">
        <v>2</v>
      </c>
      <c r="W111">
        <v>55.425808525999997</v>
      </c>
    </row>
    <row r="112" spans="21:23" x14ac:dyDescent="0.3">
      <c r="U112">
        <v>2</v>
      </c>
      <c r="V112">
        <v>3</v>
      </c>
      <c r="W112">
        <v>74.661803859000003</v>
      </c>
    </row>
    <row r="113" spans="21:23" x14ac:dyDescent="0.3">
      <c r="U113">
        <v>2</v>
      </c>
      <c r="V113">
        <v>4</v>
      </c>
      <c r="W113">
        <v>60.512874326999999</v>
      </c>
    </row>
    <row r="114" spans="21:23" x14ac:dyDescent="0.3">
      <c r="U114">
        <v>2</v>
      </c>
      <c r="V114">
        <v>5</v>
      </c>
      <c r="W114">
        <v>48.646271208999998</v>
      </c>
    </row>
    <row r="115" spans="21:23" x14ac:dyDescent="0.3">
      <c r="U115">
        <v>2</v>
      </c>
      <c r="V115">
        <v>6</v>
      </c>
      <c r="W115">
        <v>59.140165566</v>
      </c>
    </row>
    <row r="116" spans="21:23" x14ac:dyDescent="0.3">
      <c r="U116">
        <v>3</v>
      </c>
      <c r="V116">
        <v>1</v>
      </c>
      <c r="W116">
        <v>47.819402125000003</v>
      </c>
    </row>
    <row r="117" spans="21:23" x14ac:dyDescent="0.3">
      <c r="U117">
        <v>3</v>
      </c>
      <c r="V117">
        <v>2</v>
      </c>
      <c r="W117">
        <v>44.507498265999999</v>
      </c>
    </row>
    <row r="118" spans="21:23" x14ac:dyDescent="0.3">
      <c r="U118">
        <v>3</v>
      </c>
      <c r="V118">
        <v>3</v>
      </c>
      <c r="W118">
        <v>37.433906788999998</v>
      </c>
    </row>
    <row r="119" spans="21:23" x14ac:dyDescent="0.3">
      <c r="U119">
        <v>3</v>
      </c>
      <c r="V119">
        <v>4</v>
      </c>
      <c r="W119">
        <v>41.164318794000003</v>
      </c>
    </row>
    <row r="120" spans="21:23" x14ac:dyDescent="0.3">
      <c r="U120">
        <v>3</v>
      </c>
      <c r="V120">
        <v>5</v>
      </c>
      <c r="W120">
        <v>65.194334244999993</v>
      </c>
    </row>
    <row r="121" spans="21:23" x14ac:dyDescent="0.3">
      <c r="U121">
        <v>3</v>
      </c>
      <c r="V121">
        <v>6</v>
      </c>
      <c r="W121">
        <v>48.179830119999998</v>
      </c>
    </row>
    <row r="122" spans="21:23" x14ac:dyDescent="0.3">
      <c r="U122">
        <v>3</v>
      </c>
      <c r="V122">
        <v>7</v>
      </c>
      <c r="W122">
        <v>44.331857931999998</v>
      </c>
    </row>
    <row r="123" spans="21:23" x14ac:dyDescent="0.3">
      <c r="U123">
        <v>3</v>
      </c>
      <c r="V123">
        <v>8</v>
      </c>
      <c r="W123">
        <v>37.926462325000003</v>
      </c>
    </row>
    <row r="124" spans="21:23" x14ac:dyDescent="0.3">
      <c r="U124">
        <v>3</v>
      </c>
      <c r="V124">
        <v>9</v>
      </c>
      <c r="W124">
        <v>38.775028130999999</v>
      </c>
    </row>
    <row r="125" spans="21:23" x14ac:dyDescent="0.3">
      <c r="U125">
        <v>4</v>
      </c>
      <c r="V125">
        <v>1</v>
      </c>
      <c r="W125">
        <v>46.441099291999997</v>
      </c>
    </row>
    <row r="126" spans="21:23" x14ac:dyDescent="0.3">
      <c r="U126">
        <v>4</v>
      </c>
      <c r="V126">
        <v>2</v>
      </c>
      <c r="W126">
        <v>42.803892806999997</v>
      </c>
    </row>
    <row r="127" spans="21:23" x14ac:dyDescent="0.3">
      <c r="U127">
        <v>4</v>
      </c>
      <c r="V127">
        <v>3</v>
      </c>
      <c r="W127">
        <v>59.620873989000003</v>
      </c>
    </row>
    <row r="128" spans="21:23" x14ac:dyDescent="0.3">
      <c r="U128">
        <v>4</v>
      </c>
      <c r="V128">
        <v>4</v>
      </c>
      <c r="W128">
        <v>38.371257821999997</v>
      </c>
    </row>
    <row r="129" spans="21:23" x14ac:dyDescent="0.3">
      <c r="U129">
        <v>4</v>
      </c>
      <c r="V129">
        <v>5</v>
      </c>
      <c r="W129">
        <v>49.896810025999997</v>
      </c>
    </row>
    <row r="130" spans="21:23" x14ac:dyDescent="0.3">
      <c r="U130">
        <v>4</v>
      </c>
      <c r="V130">
        <v>6</v>
      </c>
      <c r="W130">
        <v>44.635063664</v>
      </c>
    </row>
    <row r="131" spans="21:23" x14ac:dyDescent="0.3">
      <c r="U131">
        <v>4</v>
      </c>
      <c r="V131">
        <v>7</v>
      </c>
      <c r="W131">
        <v>56.858638247999998</v>
      </c>
    </row>
    <row r="132" spans="21:23" x14ac:dyDescent="0.3">
      <c r="U132">
        <v>4</v>
      </c>
      <c r="V132">
        <v>8</v>
      </c>
      <c r="W132">
        <v>52.394724330000003</v>
      </c>
    </row>
    <row r="133" spans="21:23" x14ac:dyDescent="0.3">
      <c r="U133">
        <v>4</v>
      </c>
      <c r="V133">
        <v>9</v>
      </c>
      <c r="W133">
        <v>43.472474558000002</v>
      </c>
    </row>
    <row r="134" spans="21:23" x14ac:dyDescent="0.3">
      <c r="U134">
        <v>4</v>
      </c>
      <c r="V134">
        <v>10</v>
      </c>
      <c r="W134">
        <v>42.615796795000001</v>
      </c>
    </row>
    <row r="135" spans="21:23" x14ac:dyDescent="0.3">
      <c r="U135">
        <v>4</v>
      </c>
      <c r="V135">
        <v>11</v>
      </c>
      <c r="W135">
        <v>65.725558866</v>
      </c>
    </row>
    <row r="136" spans="21:23" x14ac:dyDescent="0.3">
      <c r="U136">
        <v>4</v>
      </c>
      <c r="V136">
        <v>12</v>
      </c>
      <c r="W136">
        <v>56.060006995000002</v>
      </c>
    </row>
    <row r="137" spans="21:23" x14ac:dyDescent="0.3">
      <c r="U137">
        <v>5</v>
      </c>
      <c r="V137">
        <v>1</v>
      </c>
      <c r="W137">
        <v>46.458123155999999</v>
      </c>
    </row>
    <row r="138" spans="21:23" x14ac:dyDescent="0.3">
      <c r="U138">
        <v>5</v>
      </c>
      <c r="V138">
        <v>2</v>
      </c>
      <c r="W138">
        <v>41.248270929</v>
      </c>
    </row>
    <row r="139" spans="21:23" x14ac:dyDescent="0.3">
      <c r="U139">
        <v>5</v>
      </c>
      <c r="V139">
        <v>3</v>
      </c>
      <c r="W139">
        <v>55.619655276000003</v>
      </c>
    </row>
    <row r="140" spans="21:23" x14ac:dyDescent="0.3">
      <c r="U140">
        <v>5</v>
      </c>
      <c r="V140">
        <v>4</v>
      </c>
      <c r="W140">
        <v>47.707917485999999</v>
      </c>
    </row>
    <row r="141" spans="21:23" x14ac:dyDescent="0.3">
      <c r="U141">
        <v>5</v>
      </c>
      <c r="V141">
        <v>5</v>
      </c>
      <c r="W141">
        <v>61.189206257000002</v>
      </c>
    </row>
    <row r="142" spans="21:23" x14ac:dyDescent="0.3">
      <c r="U142">
        <v>6</v>
      </c>
      <c r="V142">
        <v>1</v>
      </c>
      <c r="W142">
        <v>50.194428907999999</v>
      </c>
    </row>
    <row r="143" spans="21:23" x14ac:dyDescent="0.3">
      <c r="U143">
        <v>6</v>
      </c>
      <c r="V143">
        <v>2</v>
      </c>
      <c r="W143">
        <v>43.210089392</v>
      </c>
    </row>
    <row r="144" spans="21:23" x14ac:dyDescent="0.3">
      <c r="U144">
        <v>6</v>
      </c>
      <c r="V144">
        <v>3</v>
      </c>
      <c r="W144">
        <v>46.58101078</v>
      </c>
    </row>
    <row r="145" spans="21:23" x14ac:dyDescent="0.3">
      <c r="U145">
        <v>6</v>
      </c>
      <c r="V145">
        <v>4</v>
      </c>
      <c r="W145">
        <v>42.197548480000002</v>
      </c>
    </row>
    <row r="146" spans="21:23" x14ac:dyDescent="0.3">
      <c r="U146">
        <v>6</v>
      </c>
      <c r="V146">
        <v>5</v>
      </c>
      <c r="W146">
        <v>58.659656912999999</v>
      </c>
    </row>
    <row r="147" spans="21:23" x14ac:dyDescent="0.3">
      <c r="U147">
        <v>6</v>
      </c>
      <c r="V147">
        <v>6</v>
      </c>
      <c r="W147">
        <v>45</v>
      </c>
    </row>
    <row r="148" spans="21:23" x14ac:dyDescent="0.3">
      <c r="U148">
        <v>6</v>
      </c>
      <c r="V148">
        <v>7</v>
      </c>
      <c r="W148">
        <v>51.044092161999998</v>
      </c>
    </row>
    <row r="149" spans="21:23" x14ac:dyDescent="0.3">
      <c r="U149">
        <v>6</v>
      </c>
      <c r="V149">
        <v>8</v>
      </c>
      <c r="W149">
        <v>42.459532594999999</v>
      </c>
    </row>
    <row r="150" spans="21:23" x14ac:dyDescent="0.3">
      <c r="U150">
        <v>6</v>
      </c>
      <c r="V150">
        <v>9</v>
      </c>
      <c r="W150">
        <v>41.115913556000002</v>
      </c>
    </row>
    <row r="151" spans="21:23" x14ac:dyDescent="0.3">
      <c r="U151">
        <v>6</v>
      </c>
      <c r="V151">
        <v>10</v>
      </c>
      <c r="W151">
        <v>50.194428907999999</v>
      </c>
    </row>
    <row r="152" spans="21:23" x14ac:dyDescent="0.3">
      <c r="U152">
        <v>6</v>
      </c>
      <c r="V152">
        <v>11</v>
      </c>
      <c r="W152">
        <v>41.762476677999999</v>
      </c>
    </row>
    <row r="153" spans="21:23" x14ac:dyDescent="0.3">
      <c r="U153">
        <v>6</v>
      </c>
      <c r="V153">
        <v>12</v>
      </c>
      <c r="W153">
        <v>39.997470114999999</v>
      </c>
    </row>
    <row r="154" spans="21:23" x14ac:dyDescent="0.3">
      <c r="U154">
        <v>6</v>
      </c>
      <c r="V154">
        <v>13</v>
      </c>
      <c r="W154">
        <v>26.820549058000001</v>
      </c>
    </row>
    <row r="155" spans="21:23" x14ac:dyDescent="0.3">
      <c r="U155">
        <v>7</v>
      </c>
      <c r="V155">
        <v>1</v>
      </c>
      <c r="W155">
        <v>41.307389405000002</v>
      </c>
    </row>
    <row r="156" spans="21:23" x14ac:dyDescent="0.3">
      <c r="U156">
        <v>7</v>
      </c>
      <c r="V156">
        <v>2</v>
      </c>
      <c r="W156">
        <v>62.990491183000003</v>
      </c>
    </row>
    <row r="157" spans="21:23" x14ac:dyDescent="0.3">
      <c r="U157">
        <v>7</v>
      </c>
      <c r="V157">
        <v>3</v>
      </c>
      <c r="W157">
        <v>43.205545594</v>
      </c>
    </row>
    <row r="158" spans="21:23" x14ac:dyDescent="0.3">
      <c r="U158">
        <v>7</v>
      </c>
      <c r="V158">
        <v>4</v>
      </c>
      <c r="W158">
        <v>38.920411041999998</v>
      </c>
    </row>
    <row r="159" spans="21:23" x14ac:dyDescent="0.3">
      <c r="U159">
        <v>7</v>
      </c>
      <c r="V159">
        <v>5</v>
      </c>
      <c r="W159">
        <v>50.559947262999998</v>
      </c>
    </row>
    <row r="160" spans="21:23" x14ac:dyDescent="0.3">
      <c r="U160">
        <v>7</v>
      </c>
      <c r="V160">
        <v>6</v>
      </c>
      <c r="W160">
        <v>42.985401211999999</v>
      </c>
    </row>
    <row r="161" spans="21:23" x14ac:dyDescent="0.3">
      <c r="U161">
        <v>8</v>
      </c>
      <c r="V161">
        <v>1</v>
      </c>
      <c r="W161">
        <v>32.735226271999998</v>
      </c>
    </row>
    <row r="162" spans="21:23" x14ac:dyDescent="0.3">
      <c r="U162">
        <v>8</v>
      </c>
      <c r="V162">
        <v>2</v>
      </c>
      <c r="W162">
        <v>31.378936072999998</v>
      </c>
    </row>
    <row r="163" spans="21:23" x14ac:dyDescent="0.3">
      <c r="U163">
        <v>8</v>
      </c>
      <c r="V163">
        <v>3</v>
      </c>
      <c r="W163">
        <v>60.461217740000002</v>
      </c>
    </row>
    <row r="164" spans="21:23" x14ac:dyDescent="0.3">
      <c r="U164">
        <v>8</v>
      </c>
      <c r="V164">
        <v>4</v>
      </c>
      <c r="W164">
        <v>40.815083874999999</v>
      </c>
    </row>
    <row r="165" spans="21:23" x14ac:dyDescent="0.3">
      <c r="U165">
        <v>9</v>
      </c>
      <c r="V165">
        <v>1</v>
      </c>
      <c r="W165">
        <v>53.130102354000002</v>
      </c>
    </row>
    <row r="166" spans="21:23" x14ac:dyDescent="0.3">
      <c r="U166">
        <v>9</v>
      </c>
      <c r="V166">
        <v>2</v>
      </c>
      <c r="W166">
        <v>35.631553916999998</v>
      </c>
    </row>
    <row r="167" spans="21:23" x14ac:dyDescent="0.3">
      <c r="U167">
        <v>9</v>
      </c>
      <c r="V167">
        <v>3</v>
      </c>
      <c r="W167">
        <v>50.300926517000001</v>
      </c>
    </row>
    <row r="168" spans="21:23" x14ac:dyDescent="0.3">
      <c r="U168">
        <v>9</v>
      </c>
      <c r="V168">
        <v>4</v>
      </c>
      <c r="W168">
        <v>53.560889570999997</v>
      </c>
    </row>
    <row r="169" spans="21:23" x14ac:dyDescent="0.3">
      <c r="U169">
        <v>9</v>
      </c>
      <c r="V169">
        <v>5</v>
      </c>
      <c r="W169">
        <v>32.728281328999998</v>
      </c>
    </row>
    <row r="170" spans="21:23" x14ac:dyDescent="0.3">
      <c r="U170">
        <v>9</v>
      </c>
      <c r="V170">
        <v>6</v>
      </c>
      <c r="W170">
        <v>53.426969020999998</v>
      </c>
    </row>
    <row r="171" spans="21:23" x14ac:dyDescent="0.3">
      <c r="U171">
        <v>10</v>
      </c>
      <c r="V171">
        <v>1</v>
      </c>
      <c r="W171">
        <v>41.320219397000002</v>
      </c>
    </row>
    <row r="172" spans="21:23" x14ac:dyDescent="0.3">
      <c r="U172">
        <v>10</v>
      </c>
      <c r="V172">
        <v>2</v>
      </c>
      <c r="W172">
        <v>47.152962789</v>
      </c>
    </row>
    <row r="173" spans="21:23" x14ac:dyDescent="0.3">
      <c r="U173">
        <v>10</v>
      </c>
      <c r="V173">
        <v>3</v>
      </c>
      <c r="W173">
        <v>43.264295410999999</v>
      </c>
    </row>
    <row r="174" spans="21:23" x14ac:dyDescent="0.3">
      <c r="U174">
        <v>10</v>
      </c>
      <c r="V174">
        <v>4</v>
      </c>
      <c r="W174">
        <v>68.247270009000005</v>
      </c>
    </row>
    <row r="175" spans="21:23" x14ac:dyDescent="0.3">
      <c r="U175">
        <v>10</v>
      </c>
      <c r="V175">
        <v>5</v>
      </c>
      <c r="W175">
        <v>45.197230820000001</v>
      </c>
    </row>
    <row r="176" spans="21:23" x14ac:dyDescent="0.3">
      <c r="U176">
        <v>10</v>
      </c>
      <c r="V176">
        <v>6</v>
      </c>
      <c r="W176">
        <v>47.840021149000002</v>
      </c>
    </row>
    <row r="177" spans="21:23" x14ac:dyDescent="0.3">
      <c r="U177">
        <v>10</v>
      </c>
      <c r="V177">
        <v>7</v>
      </c>
      <c r="W177">
        <v>39.272164678000003</v>
      </c>
    </row>
    <row r="178" spans="21:23" x14ac:dyDescent="0.3">
      <c r="U178">
        <v>10</v>
      </c>
      <c r="V178">
        <v>8</v>
      </c>
      <c r="W178">
        <v>57.642152328000002</v>
      </c>
    </row>
    <row r="179" spans="21:23" x14ac:dyDescent="0.3">
      <c r="U179">
        <v>10</v>
      </c>
      <c r="V179">
        <v>9</v>
      </c>
      <c r="W179">
        <v>42.580490783000002</v>
      </c>
    </row>
    <row r="180" spans="21:23" x14ac:dyDescent="0.3">
      <c r="U180">
        <v>10</v>
      </c>
      <c r="V180">
        <v>10</v>
      </c>
      <c r="W180">
        <v>51.709836807999999</v>
      </c>
    </row>
    <row r="181" spans="21:23" x14ac:dyDescent="0.3">
      <c r="U181">
        <v>10</v>
      </c>
      <c r="V181">
        <v>11</v>
      </c>
      <c r="W181">
        <v>55.790492676</v>
      </c>
    </row>
    <row r="182" spans="21:23" x14ac:dyDescent="0.3">
      <c r="U182">
        <v>10</v>
      </c>
      <c r="V182">
        <v>12</v>
      </c>
      <c r="W182">
        <v>44.447324735000002</v>
      </c>
    </row>
    <row r="183" spans="21:23" x14ac:dyDescent="0.3">
      <c r="U183">
        <v>10</v>
      </c>
      <c r="V183">
        <v>13</v>
      </c>
      <c r="W183">
        <v>47.416893807000001</v>
      </c>
    </row>
    <row r="184" spans="21:23" x14ac:dyDescent="0.3">
      <c r="U184">
        <v>11</v>
      </c>
      <c r="V184">
        <v>1</v>
      </c>
      <c r="W184">
        <v>58.187350887000001</v>
      </c>
    </row>
    <row r="185" spans="21:23" x14ac:dyDescent="0.3">
      <c r="U185">
        <v>11</v>
      </c>
      <c r="V185">
        <v>2</v>
      </c>
      <c r="W185">
        <v>56.309932474</v>
      </c>
    </row>
    <row r="186" spans="21:23" x14ac:dyDescent="0.3">
      <c r="U186">
        <v>11</v>
      </c>
      <c r="V186">
        <v>3</v>
      </c>
      <c r="W186">
        <v>49.312114598999997</v>
      </c>
    </row>
    <row r="187" spans="21:23" x14ac:dyDescent="0.3">
      <c r="U187">
        <v>11</v>
      </c>
      <c r="V187">
        <v>4</v>
      </c>
      <c r="W187">
        <v>49.800449112999999</v>
      </c>
    </row>
    <row r="188" spans="21:23" x14ac:dyDescent="0.3">
      <c r="U188">
        <v>11</v>
      </c>
      <c r="V188">
        <v>5</v>
      </c>
      <c r="W188">
        <v>61.073574164999997</v>
      </c>
    </row>
    <row r="189" spans="21:23" x14ac:dyDescent="0.3">
      <c r="U189">
        <v>11</v>
      </c>
      <c r="V189">
        <v>6</v>
      </c>
      <c r="W189">
        <v>50.990152459999997</v>
      </c>
    </row>
    <row r="190" spans="21:23" x14ac:dyDescent="0.3">
      <c r="U190">
        <v>11</v>
      </c>
      <c r="V190">
        <v>7</v>
      </c>
      <c r="W190">
        <v>42.701133188999997</v>
      </c>
    </row>
    <row r="191" spans="21:23" x14ac:dyDescent="0.3">
      <c r="U191">
        <v>11</v>
      </c>
      <c r="V191">
        <v>8</v>
      </c>
      <c r="W191">
        <v>46.109913503999998</v>
      </c>
    </row>
    <row r="192" spans="21:23" x14ac:dyDescent="0.3">
      <c r="U192">
        <v>11</v>
      </c>
      <c r="V192">
        <v>9</v>
      </c>
      <c r="W192">
        <v>55.320954362000002</v>
      </c>
    </row>
    <row r="193" spans="21:23" x14ac:dyDescent="0.3">
      <c r="U193">
        <v>11</v>
      </c>
      <c r="V193">
        <v>10</v>
      </c>
      <c r="W193">
        <v>36.567434048000003</v>
      </c>
    </row>
    <row r="194" spans="21:23" x14ac:dyDescent="0.3">
      <c r="U194">
        <v>12</v>
      </c>
      <c r="V194">
        <v>1</v>
      </c>
      <c r="W194">
        <v>40.216519050999999</v>
      </c>
    </row>
    <row r="195" spans="21:23" x14ac:dyDescent="0.3">
      <c r="U195">
        <v>12</v>
      </c>
      <c r="V195">
        <v>2</v>
      </c>
      <c r="W195">
        <v>64.645517913999996</v>
      </c>
    </row>
    <row r="196" spans="21:23" x14ac:dyDescent="0.3">
      <c r="U196">
        <v>12</v>
      </c>
      <c r="V196">
        <v>3</v>
      </c>
      <c r="W196">
        <v>46.093819928000002</v>
      </c>
    </row>
    <row r="197" spans="21:23" x14ac:dyDescent="0.3">
      <c r="U197">
        <v>12</v>
      </c>
      <c r="V197">
        <v>4</v>
      </c>
      <c r="W197">
        <v>42.393357772999998</v>
      </c>
    </row>
    <row r="198" spans="21:23" x14ac:dyDescent="0.3">
      <c r="U198">
        <v>12</v>
      </c>
      <c r="V198">
        <v>5</v>
      </c>
      <c r="W198">
        <v>61.189206257000002</v>
      </c>
    </row>
    <row r="199" spans="21:23" x14ac:dyDescent="0.3">
      <c r="U199">
        <v>12</v>
      </c>
      <c r="V199">
        <v>6</v>
      </c>
      <c r="W199">
        <v>53.591225432000002</v>
      </c>
    </row>
    <row r="200" spans="21:23" x14ac:dyDescent="0.3">
      <c r="U200">
        <v>12</v>
      </c>
      <c r="V200">
        <v>7</v>
      </c>
      <c r="W200">
        <v>50.419971058000002</v>
      </c>
    </row>
    <row r="201" spans="21:23" x14ac:dyDescent="0.3">
      <c r="U201">
        <v>12</v>
      </c>
      <c r="V201">
        <v>8</v>
      </c>
      <c r="W201">
        <v>34.044302948999999</v>
      </c>
    </row>
    <row r="202" spans="21:23" x14ac:dyDescent="0.3">
      <c r="U202">
        <v>12</v>
      </c>
      <c r="V202">
        <v>9</v>
      </c>
      <c r="W202">
        <v>60.694158229000003</v>
      </c>
    </row>
    <row r="203" spans="21:23" x14ac:dyDescent="0.3">
      <c r="U203">
        <v>12</v>
      </c>
      <c r="V203">
        <v>10</v>
      </c>
      <c r="W203">
        <v>49.445363145999998</v>
      </c>
    </row>
    <row r="204" spans="21:23" x14ac:dyDescent="0.3">
      <c r="U204">
        <v>12</v>
      </c>
      <c r="V204">
        <v>11</v>
      </c>
      <c r="W204">
        <v>58.029194808</v>
      </c>
    </row>
    <row r="205" spans="21:23" x14ac:dyDescent="0.3">
      <c r="U205">
        <v>12</v>
      </c>
      <c r="V205">
        <v>12</v>
      </c>
      <c r="W205">
        <v>37.405356630999997</v>
      </c>
    </row>
    <row r="206" spans="21:23" x14ac:dyDescent="0.3">
      <c r="U206">
        <v>12</v>
      </c>
      <c r="V206">
        <v>13</v>
      </c>
      <c r="W206">
        <v>35.385430728999999</v>
      </c>
    </row>
    <row r="207" spans="21:23" x14ac:dyDescent="0.3">
      <c r="U207">
        <v>13</v>
      </c>
      <c r="V207">
        <v>1</v>
      </c>
      <c r="W207">
        <v>60.213388354000003</v>
      </c>
    </row>
    <row r="208" spans="21:23" x14ac:dyDescent="0.3">
      <c r="U208">
        <v>13</v>
      </c>
      <c r="V208">
        <v>2</v>
      </c>
      <c r="W208">
        <v>55.378375876</v>
      </c>
    </row>
    <row r="209" spans="21:23" x14ac:dyDescent="0.3">
      <c r="U209">
        <v>13</v>
      </c>
      <c r="V209">
        <v>3</v>
      </c>
      <c r="W209">
        <v>60.068488158999997</v>
      </c>
    </row>
    <row r="210" spans="21:23" x14ac:dyDescent="0.3">
      <c r="U210">
        <v>13</v>
      </c>
      <c r="V210">
        <v>4</v>
      </c>
      <c r="W210">
        <v>42.705795041000002</v>
      </c>
    </row>
    <row r="211" spans="21:23" x14ac:dyDescent="0.3">
      <c r="U211">
        <v>13</v>
      </c>
      <c r="V211">
        <v>5</v>
      </c>
      <c r="W211">
        <v>44.488444133000002</v>
      </c>
    </row>
    <row r="212" spans="21:23" x14ac:dyDescent="0.3">
      <c r="U212">
        <v>13</v>
      </c>
      <c r="V212">
        <v>6</v>
      </c>
      <c r="W212">
        <v>41.726293755</v>
      </c>
    </row>
    <row r="213" spans="21:23" x14ac:dyDescent="0.3">
      <c r="U213">
        <v>14</v>
      </c>
      <c r="V213">
        <v>1</v>
      </c>
      <c r="W213">
        <v>67.145180038000007</v>
      </c>
    </row>
    <row r="214" spans="21:23" x14ac:dyDescent="0.3">
      <c r="U214">
        <v>14</v>
      </c>
      <c r="V214">
        <v>2</v>
      </c>
      <c r="W214">
        <v>70.655670728000004</v>
      </c>
    </row>
    <row r="215" spans="21:23" x14ac:dyDescent="0.3">
      <c r="U215">
        <v>14</v>
      </c>
      <c r="V215">
        <v>3</v>
      </c>
      <c r="W215">
        <v>45.556252227000002</v>
      </c>
    </row>
    <row r="216" spans="21:23" x14ac:dyDescent="0.3">
      <c r="U216">
        <v>14</v>
      </c>
      <c r="V216">
        <v>4</v>
      </c>
      <c r="W216">
        <v>64.859417096000001</v>
      </c>
    </row>
    <row r="217" spans="21:23" x14ac:dyDescent="0.3">
      <c r="U217">
        <v>14</v>
      </c>
      <c r="V217">
        <v>5</v>
      </c>
      <c r="W217">
        <v>49.801212688</v>
      </c>
    </row>
    <row r="218" spans="21:23" x14ac:dyDescent="0.3">
      <c r="U218">
        <v>14</v>
      </c>
      <c r="V218">
        <v>6</v>
      </c>
      <c r="W218">
        <v>47.346874292000003</v>
      </c>
    </row>
    <row r="219" spans="21:23" x14ac:dyDescent="0.3">
      <c r="U219">
        <v>14</v>
      </c>
      <c r="V219">
        <v>7</v>
      </c>
      <c r="W219">
        <v>51.736011214000001</v>
      </c>
    </row>
    <row r="220" spans="21:23" x14ac:dyDescent="0.3">
      <c r="U220">
        <v>14</v>
      </c>
      <c r="V220">
        <v>8</v>
      </c>
      <c r="W220">
        <v>47.862405226</v>
      </c>
    </row>
    <row r="221" spans="21:23" x14ac:dyDescent="0.3">
      <c r="U221">
        <v>14</v>
      </c>
      <c r="V221">
        <v>9</v>
      </c>
      <c r="W221">
        <v>43.958373324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105A2-627C-49D6-B270-49C5243D6707}">
  <dimension ref="A1:Q1046"/>
  <sheetViews>
    <sheetView tabSelected="1" topLeftCell="A47" zoomScale="71" zoomScaleNormal="75" workbookViewId="0">
      <selection activeCell="J68" sqref="J68"/>
    </sheetView>
  </sheetViews>
  <sheetFormatPr defaultRowHeight="14.4" x14ac:dyDescent="0.3"/>
  <cols>
    <col min="13" max="13" width="23.88671875" style="6" customWidth="1"/>
    <col min="16" max="16" width="23.88671875" style="6" customWidth="1"/>
  </cols>
  <sheetData>
    <row r="1" spans="1:17" x14ac:dyDescent="0.3">
      <c r="B1" t="s">
        <v>46</v>
      </c>
      <c r="H1" t="s">
        <v>120</v>
      </c>
      <c r="I1" t="s">
        <v>123</v>
      </c>
      <c r="J1" t="s">
        <v>121</v>
      </c>
      <c r="K1" t="s">
        <v>122</v>
      </c>
      <c r="M1" s="3"/>
    </row>
    <row r="2" spans="1:17" x14ac:dyDescent="0.3">
      <c r="A2" t="s">
        <v>25</v>
      </c>
      <c r="B2">
        <v>44.787999999999997</v>
      </c>
      <c r="H2" t="s">
        <v>25</v>
      </c>
      <c r="I2">
        <v>5.3374113798821226</v>
      </c>
      <c r="J2">
        <v>39.003714285714288</v>
      </c>
      <c r="K2">
        <v>1</v>
      </c>
      <c r="M2" t="s">
        <v>125</v>
      </c>
    </row>
    <row r="3" spans="1:17" x14ac:dyDescent="0.3">
      <c r="B3">
        <v>37.734000000000002</v>
      </c>
      <c r="H3" t="s">
        <v>26</v>
      </c>
      <c r="I3">
        <v>6.312718328657609</v>
      </c>
      <c r="J3">
        <v>51.780166666666666</v>
      </c>
      <c r="K3">
        <v>3</v>
      </c>
      <c r="M3" t="s">
        <v>126</v>
      </c>
    </row>
    <row r="4" spans="1:17" x14ac:dyDescent="0.3">
      <c r="B4">
        <v>38.566000000000003</v>
      </c>
      <c r="H4" t="s">
        <v>27</v>
      </c>
      <c r="I4">
        <v>4.5865122660543136</v>
      </c>
      <c r="J4">
        <v>59.639100000000006</v>
      </c>
      <c r="K4">
        <v>3</v>
      </c>
      <c r="M4" t="s">
        <v>127</v>
      </c>
    </row>
    <row r="5" spans="1:17" x14ac:dyDescent="0.3">
      <c r="B5">
        <v>40.600999999999999</v>
      </c>
      <c r="H5" t="s">
        <v>28</v>
      </c>
      <c r="I5">
        <v>5.9316249560341907</v>
      </c>
      <c r="J5">
        <v>54.738571428571433</v>
      </c>
      <c r="K5">
        <v>3</v>
      </c>
      <c r="M5" t="s">
        <v>128</v>
      </c>
    </row>
    <row r="6" spans="1:17" x14ac:dyDescent="0.3">
      <c r="B6">
        <v>32.252000000000002</v>
      </c>
      <c r="H6" t="s">
        <v>29</v>
      </c>
      <c r="I6">
        <v>10.969985572764768</v>
      </c>
      <c r="J6">
        <v>57.709333333333326</v>
      </c>
      <c r="K6">
        <v>3</v>
      </c>
      <c r="M6" t="s">
        <v>129</v>
      </c>
    </row>
    <row r="7" spans="1:17" x14ac:dyDescent="0.3">
      <c r="B7">
        <v>32.948999999999998</v>
      </c>
      <c r="H7" t="s">
        <v>30</v>
      </c>
      <c r="I7">
        <v>6.9615977012157195</v>
      </c>
      <c r="J7">
        <v>62.725374999999993</v>
      </c>
      <c r="K7">
        <v>3</v>
      </c>
      <c r="M7" s="4"/>
    </row>
    <row r="8" spans="1:17" x14ac:dyDescent="0.3">
      <c r="B8">
        <v>46.136000000000003</v>
      </c>
      <c r="C8">
        <f>AVERAGE(B2:B8)</f>
        <v>39.003714285714288</v>
      </c>
      <c r="D8">
        <f>STDEV(B2:B8)</f>
        <v>5.3374113798821226</v>
      </c>
      <c r="H8" t="s">
        <v>31</v>
      </c>
      <c r="I8">
        <v>3.8084850125619614</v>
      </c>
      <c r="J8">
        <v>37.814909090909083</v>
      </c>
      <c r="K8">
        <v>1</v>
      </c>
      <c r="M8" s="4"/>
    </row>
    <row r="9" spans="1:17" x14ac:dyDescent="0.3">
      <c r="A9" t="s">
        <v>26</v>
      </c>
      <c r="B9">
        <v>43.41</v>
      </c>
      <c r="H9" s="2" t="s">
        <v>32</v>
      </c>
      <c r="I9">
        <v>16.03257241610897</v>
      </c>
      <c r="J9">
        <v>44.10755555555555</v>
      </c>
      <c r="K9">
        <v>2</v>
      </c>
      <c r="M9" s="4"/>
    </row>
    <row r="10" spans="1:17" x14ac:dyDescent="0.3">
      <c r="B10">
        <v>40.496000000000002</v>
      </c>
      <c r="H10" t="s">
        <v>33</v>
      </c>
      <c r="I10">
        <v>5.7952465188536859</v>
      </c>
      <c r="J10">
        <v>35.550249999999998</v>
      </c>
      <c r="K10">
        <v>1</v>
      </c>
      <c r="M10" s="4"/>
    </row>
    <row r="11" spans="1:17" x14ac:dyDescent="0.3">
      <c r="B11">
        <v>53.886000000000003</v>
      </c>
      <c r="H11" t="s">
        <v>34</v>
      </c>
      <c r="I11">
        <v>10.965672534094711</v>
      </c>
      <c r="J11">
        <v>36.803125000000009</v>
      </c>
      <c r="K11">
        <v>1</v>
      </c>
      <c r="M11" s="4"/>
      <c r="Q11" s="2"/>
    </row>
    <row r="12" spans="1:17" x14ac:dyDescent="0.3">
      <c r="B12">
        <v>48.341999999999999</v>
      </c>
      <c r="H12" t="s">
        <v>76</v>
      </c>
      <c r="I12">
        <v>8.3251799228156429</v>
      </c>
      <c r="J12">
        <v>55.173142857142857</v>
      </c>
      <c r="K12">
        <v>3</v>
      </c>
      <c r="M12" s="4"/>
    </row>
    <row r="13" spans="1:17" x14ac:dyDescent="0.3">
      <c r="B13">
        <v>57.055999999999997</v>
      </c>
      <c r="H13" t="s">
        <v>35</v>
      </c>
      <c r="I13">
        <v>5.7271295738402106</v>
      </c>
      <c r="J13">
        <v>45.139400000000002</v>
      </c>
      <c r="K13">
        <v>2</v>
      </c>
      <c r="M13" s="4"/>
    </row>
    <row r="14" spans="1:17" x14ac:dyDescent="0.3">
      <c r="B14">
        <v>56.930999999999997</v>
      </c>
      <c r="H14" t="s">
        <v>36</v>
      </c>
      <c r="I14">
        <v>4.1341140243910388</v>
      </c>
      <c r="J14">
        <v>41.846099999999993</v>
      </c>
      <c r="K14">
        <v>2</v>
      </c>
      <c r="M14" s="4"/>
    </row>
    <row r="15" spans="1:17" x14ac:dyDescent="0.3">
      <c r="B15">
        <v>46.213999999999999</v>
      </c>
      <c r="H15" t="s">
        <v>37</v>
      </c>
      <c r="I15">
        <v>4.6119944502919514</v>
      </c>
      <c r="J15">
        <v>28.782142857142855</v>
      </c>
      <c r="K15">
        <v>0</v>
      </c>
      <c r="M15" s="4"/>
      <c r="P15"/>
    </row>
    <row r="16" spans="1:17" x14ac:dyDescent="0.3">
      <c r="B16">
        <v>48.502000000000002</v>
      </c>
      <c r="H16" t="s">
        <v>39</v>
      </c>
      <c r="I16">
        <v>13.569703382904125</v>
      </c>
      <c r="J16" s="2">
        <v>61.502499999999998</v>
      </c>
      <c r="K16">
        <v>4</v>
      </c>
      <c r="M16" s="4"/>
      <c r="P16"/>
    </row>
    <row r="17" spans="1:16" x14ac:dyDescent="0.3">
      <c r="B17">
        <v>57.665999999999997</v>
      </c>
      <c r="H17" t="s">
        <v>40</v>
      </c>
      <c r="I17">
        <v>3.3002288232354875</v>
      </c>
      <c r="J17">
        <v>45.917571428571428</v>
      </c>
      <c r="K17">
        <v>2</v>
      </c>
      <c r="M17" s="4"/>
      <c r="P17"/>
    </row>
    <row r="18" spans="1:16" x14ac:dyDescent="0.3">
      <c r="B18">
        <v>53.470999999999997</v>
      </c>
      <c r="H18" t="s">
        <v>41</v>
      </c>
      <c r="I18">
        <v>8.6223919754194878</v>
      </c>
      <c r="J18">
        <v>48.089399999999998</v>
      </c>
      <c r="K18">
        <v>2</v>
      </c>
      <c r="M18" s="4"/>
      <c r="P18"/>
    </row>
    <row r="19" spans="1:16" x14ac:dyDescent="0.3">
      <c r="B19">
        <v>54.441000000000003</v>
      </c>
      <c r="H19" t="s">
        <v>42</v>
      </c>
      <c r="I19">
        <v>4.4010507836197483</v>
      </c>
      <c r="J19">
        <v>42.927999999999997</v>
      </c>
      <c r="K19">
        <v>2</v>
      </c>
      <c r="M19" s="4"/>
      <c r="P19"/>
    </row>
    <row r="20" spans="1:16" x14ac:dyDescent="0.3">
      <c r="B20">
        <v>60.947000000000003</v>
      </c>
      <c r="C20">
        <f>AVERAGE(B9:B20)</f>
        <v>51.780166666666666</v>
      </c>
      <c r="D20">
        <f>STDEV(B9:B20)</f>
        <v>6.312718328657609</v>
      </c>
      <c r="H20" t="s">
        <v>43</v>
      </c>
      <c r="I20">
        <v>7.7458126985559534</v>
      </c>
      <c r="J20">
        <v>52.933111111111117</v>
      </c>
      <c r="K20">
        <v>3</v>
      </c>
      <c r="M20" s="4"/>
      <c r="P20"/>
    </row>
    <row r="21" spans="1:16" x14ac:dyDescent="0.3">
      <c r="A21" t="s">
        <v>27</v>
      </c>
      <c r="B21">
        <v>66.427000000000007</v>
      </c>
      <c r="H21" t="s">
        <v>44</v>
      </c>
      <c r="I21">
        <v>4.5110584751992944</v>
      </c>
      <c r="J21">
        <v>40.460166666666659</v>
      </c>
      <c r="K21">
        <v>1</v>
      </c>
      <c r="M21" s="4"/>
      <c r="P21"/>
    </row>
    <row r="22" spans="1:16" x14ac:dyDescent="0.3">
      <c r="B22">
        <v>58.113</v>
      </c>
      <c r="H22" t="s">
        <v>45</v>
      </c>
      <c r="I22">
        <v>8.0203448952083445</v>
      </c>
      <c r="J22">
        <v>42.131714285714288</v>
      </c>
      <c r="K22">
        <v>2</v>
      </c>
      <c r="M22" s="4"/>
      <c r="P22"/>
    </row>
    <row r="23" spans="1:16" x14ac:dyDescent="0.3">
      <c r="B23">
        <v>60.762</v>
      </c>
      <c r="H23" t="s">
        <v>47</v>
      </c>
      <c r="I23">
        <v>4.6578412279468635</v>
      </c>
      <c r="J23">
        <v>40.479285714285716</v>
      </c>
      <c r="K23">
        <v>1</v>
      </c>
      <c r="M23" s="4"/>
      <c r="P23"/>
    </row>
    <row r="24" spans="1:16" x14ac:dyDescent="0.3">
      <c r="B24">
        <v>52.253</v>
      </c>
      <c r="H24" t="s">
        <v>116</v>
      </c>
      <c r="I24">
        <v>4.1993181351262256</v>
      </c>
      <c r="J24">
        <v>41.137</v>
      </c>
      <c r="K24">
        <v>2</v>
      </c>
      <c r="M24" s="4"/>
      <c r="P24"/>
    </row>
    <row r="25" spans="1:16" x14ac:dyDescent="0.3">
      <c r="B25">
        <v>54.604999999999997</v>
      </c>
      <c r="H25" t="s">
        <v>38</v>
      </c>
      <c r="I25">
        <v>3.9399989847714583</v>
      </c>
      <c r="J25">
        <v>19.228999999999999</v>
      </c>
      <c r="K25">
        <v>0</v>
      </c>
      <c r="M25" s="4"/>
      <c r="P25"/>
    </row>
    <row r="26" spans="1:16" x14ac:dyDescent="0.3">
      <c r="B26">
        <v>60.317</v>
      </c>
      <c r="H26" t="s">
        <v>49</v>
      </c>
      <c r="I26">
        <v>8.9098443247291836</v>
      </c>
      <c r="J26">
        <v>33.267090909090911</v>
      </c>
      <c r="K26">
        <v>1</v>
      </c>
      <c r="M26" s="4"/>
      <c r="P26"/>
    </row>
    <row r="27" spans="1:16" x14ac:dyDescent="0.3">
      <c r="B27">
        <v>57.936999999999998</v>
      </c>
      <c r="H27" t="s">
        <v>50</v>
      </c>
      <c r="I27">
        <v>5.6182615241345566</v>
      </c>
      <c r="J27">
        <v>37.924375000000005</v>
      </c>
      <c r="K27">
        <v>1</v>
      </c>
      <c r="M27" s="4"/>
      <c r="P27"/>
    </row>
    <row r="28" spans="1:16" x14ac:dyDescent="0.3">
      <c r="B28">
        <v>57.381</v>
      </c>
      <c r="H28" t="s">
        <v>51</v>
      </c>
      <c r="I28">
        <v>2.7985669904435033</v>
      </c>
      <c r="J28">
        <v>38.435200000000002</v>
      </c>
      <c r="K28">
        <v>1</v>
      </c>
      <c r="M28" s="4"/>
      <c r="P28"/>
    </row>
    <row r="29" spans="1:16" x14ac:dyDescent="0.3">
      <c r="B29">
        <v>62.311</v>
      </c>
      <c r="H29" t="s">
        <v>48</v>
      </c>
      <c r="I29">
        <v>7.1733277378888651</v>
      </c>
      <c r="J29">
        <v>39.021714285714275</v>
      </c>
      <c r="K29">
        <v>1</v>
      </c>
      <c r="M29" s="4"/>
      <c r="P29"/>
    </row>
    <row r="30" spans="1:16" x14ac:dyDescent="0.3">
      <c r="B30">
        <v>66.284999999999997</v>
      </c>
      <c r="C30">
        <f>AVERAGE(B21:B30)</f>
        <v>59.639100000000006</v>
      </c>
      <c r="D30">
        <f>STDEV(B21:B30)</f>
        <v>4.5865122660543136</v>
      </c>
      <c r="H30" t="s">
        <v>52</v>
      </c>
      <c r="I30">
        <v>4.2395668174944561</v>
      </c>
      <c r="J30">
        <v>23.5944</v>
      </c>
      <c r="K30">
        <v>0</v>
      </c>
      <c r="M30" s="4"/>
      <c r="P30"/>
    </row>
    <row r="31" spans="1:16" x14ac:dyDescent="0.3">
      <c r="A31" t="s">
        <v>28</v>
      </c>
      <c r="B31">
        <v>45.234999999999999</v>
      </c>
      <c r="H31" t="s">
        <v>53</v>
      </c>
      <c r="I31">
        <v>5.6398712396649318</v>
      </c>
      <c r="J31">
        <v>33.798400000000001</v>
      </c>
      <c r="K31">
        <v>1</v>
      </c>
      <c r="M31" s="4"/>
      <c r="P31"/>
    </row>
    <row r="32" spans="1:16" x14ac:dyDescent="0.3">
      <c r="B32">
        <v>49.143999999999998</v>
      </c>
      <c r="H32" t="s">
        <v>84</v>
      </c>
      <c r="I32">
        <v>3.9852186905000182</v>
      </c>
      <c r="J32">
        <v>31.262300000000003</v>
      </c>
      <c r="K32">
        <v>1</v>
      </c>
      <c r="M32" s="4"/>
      <c r="P32"/>
    </row>
    <row r="33" spans="1:17" x14ac:dyDescent="0.3">
      <c r="B33">
        <v>53.39</v>
      </c>
      <c r="H33" t="s">
        <v>55</v>
      </c>
      <c r="I33">
        <v>3.9457326329987317</v>
      </c>
      <c r="J33">
        <v>41.535299999999992</v>
      </c>
      <c r="K33">
        <v>2</v>
      </c>
      <c r="M33" s="4"/>
      <c r="P33"/>
    </row>
    <row r="34" spans="1:17" x14ac:dyDescent="0.3">
      <c r="B34">
        <v>57.61</v>
      </c>
      <c r="H34" t="s">
        <v>56</v>
      </c>
      <c r="I34">
        <v>6.5533807735882936</v>
      </c>
      <c r="J34">
        <v>32.203181818181811</v>
      </c>
      <c r="K34">
        <v>1</v>
      </c>
      <c r="M34" s="4"/>
      <c r="P34"/>
    </row>
    <row r="35" spans="1:17" x14ac:dyDescent="0.3">
      <c r="B35">
        <v>57.009</v>
      </c>
      <c r="H35" t="s">
        <v>57</v>
      </c>
      <c r="I35">
        <v>4.636281699810727</v>
      </c>
      <c r="J35">
        <v>30.271000000000001</v>
      </c>
      <c r="K35">
        <v>0</v>
      </c>
      <c r="M35" s="4"/>
      <c r="P35"/>
    </row>
    <row r="36" spans="1:17" x14ac:dyDescent="0.3">
      <c r="B36">
        <v>58.113999999999997</v>
      </c>
      <c r="H36" t="s">
        <v>58</v>
      </c>
      <c r="I36">
        <v>10.415976738199529</v>
      </c>
      <c r="J36">
        <v>43.122375000000005</v>
      </c>
      <c r="K36">
        <v>2</v>
      </c>
      <c r="M36" s="4"/>
      <c r="P36"/>
    </row>
    <row r="37" spans="1:17" x14ac:dyDescent="0.3">
      <c r="B37">
        <v>62.667999999999999</v>
      </c>
      <c r="C37">
        <f>AVERAGE(B31:B37)</f>
        <v>54.738571428571433</v>
      </c>
      <c r="D37">
        <f>STDEV(B31:B37)</f>
        <v>5.9316249560341907</v>
      </c>
      <c r="H37" t="s">
        <v>117</v>
      </c>
      <c r="I37">
        <v>8.3041045614001323</v>
      </c>
      <c r="J37">
        <v>39.344833333333334</v>
      </c>
      <c r="K37">
        <v>1</v>
      </c>
      <c r="M37" s="4"/>
      <c r="P37"/>
      <c r="Q37" s="2"/>
    </row>
    <row r="38" spans="1:17" x14ac:dyDescent="0.3">
      <c r="A38" t="s">
        <v>29</v>
      </c>
      <c r="B38">
        <v>39.603000000000002</v>
      </c>
      <c r="H38" t="s">
        <v>59</v>
      </c>
      <c r="I38">
        <v>6.7790636538335498</v>
      </c>
      <c r="J38">
        <v>39.954749999999997</v>
      </c>
      <c r="K38">
        <v>1</v>
      </c>
      <c r="M38" s="4"/>
      <c r="P38"/>
    </row>
    <row r="39" spans="1:17" x14ac:dyDescent="0.3">
      <c r="B39">
        <v>48.582000000000001</v>
      </c>
      <c r="H39" t="s">
        <v>60</v>
      </c>
      <c r="I39">
        <v>4.3307768906041204</v>
      </c>
      <c r="J39">
        <v>34.683857142857143</v>
      </c>
      <c r="K39">
        <v>1</v>
      </c>
      <c r="M39" s="4"/>
      <c r="P39"/>
    </row>
    <row r="40" spans="1:17" x14ac:dyDescent="0.3">
      <c r="B40">
        <v>63.668999999999997</v>
      </c>
      <c r="H40" t="s">
        <v>61</v>
      </c>
      <c r="I40">
        <v>6.7736084160777423</v>
      </c>
      <c r="J40">
        <v>49.846846153846158</v>
      </c>
      <c r="K40">
        <v>2</v>
      </c>
      <c r="M40" s="4"/>
      <c r="P40"/>
    </row>
    <row r="41" spans="1:17" x14ac:dyDescent="0.3">
      <c r="B41">
        <v>65.966999999999999</v>
      </c>
      <c r="H41" t="s">
        <v>62</v>
      </c>
      <c r="I41">
        <v>6.3270907115931019</v>
      </c>
      <c r="J41">
        <v>54.244545454545452</v>
      </c>
      <c r="K41">
        <v>3</v>
      </c>
      <c r="M41" s="4"/>
      <c r="P41"/>
    </row>
    <row r="42" spans="1:17" x14ac:dyDescent="0.3">
      <c r="B42">
        <v>63.183999999999997</v>
      </c>
      <c r="H42" t="s">
        <v>63</v>
      </c>
      <c r="I42">
        <v>6.4132443782024424</v>
      </c>
      <c r="J42">
        <v>33.74763636363636</v>
      </c>
      <c r="K42">
        <v>1</v>
      </c>
      <c r="M42" s="4"/>
      <c r="P42"/>
    </row>
    <row r="43" spans="1:17" x14ac:dyDescent="0.3">
      <c r="B43">
        <v>65.251000000000005</v>
      </c>
      <c r="C43">
        <f>AVERAGE(B38:B43)</f>
        <v>57.709333333333326</v>
      </c>
      <c r="D43">
        <f>STDEV(B38:B43)</f>
        <v>10.969985572764768</v>
      </c>
      <c r="H43" t="s">
        <v>64</v>
      </c>
      <c r="I43">
        <v>5.5273150741179906</v>
      </c>
      <c r="J43">
        <v>44.280249999999995</v>
      </c>
      <c r="K43">
        <v>2</v>
      </c>
      <c r="M43" s="4"/>
    </row>
    <row r="44" spans="1:17" x14ac:dyDescent="0.3">
      <c r="A44" t="s">
        <v>30</v>
      </c>
      <c r="B44">
        <v>55.545999999999999</v>
      </c>
      <c r="H44" t="s">
        <v>65</v>
      </c>
      <c r="I44">
        <v>4.9024778780168203</v>
      </c>
      <c r="J44">
        <v>45.924700000000009</v>
      </c>
      <c r="K44">
        <v>2</v>
      </c>
      <c r="M44" s="4"/>
    </row>
    <row r="45" spans="1:17" x14ac:dyDescent="0.3">
      <c r="B45">
        <v>60.143000000000001</v>
      </c>
      <c r="H45" t="s">
        <v>66</v>
      </c>
      <c r="I45">
        <v>7.9489831711071872</v>
      </c>
      <c r="J45">
        <v>35.986363636363642</v>
      </c>
      <c r="K45">
        <v>1</v>
      </c>
      <c r="M45" s="4"/>
    </row>
    <row r="46" spans="1:17" x14ac:dyDescent="0.3">
      <c r="B46">
        <v>55.305</v>
      </c>
      <c r="H46" t="s">
        <v>67</v>
      </c>
      <c r="I46">
        <v>4.3840421803725516</v>
      </c>
      <c r="J46">
        <v>43.049875</v>
      </c>
      <c r="K46">
        <v>2</v>
      </c>
      <c r="M46" s="4"/>
    </row>
    <row r="47" spans="1:17" x14ac:dyDescent="0.3">
      <c r="B47">
        <v>62.856999999999999</v>
      </c>
      <c r="H47" t="s">
        <v>68</v>
      </c>
      <c r="I47">
        <v>8.222487836067959</v>
      </c>
      <c r="J47">
        <v>41.676250000000003</v>
      </c>
      <c r="K47">
        <v>2</v>
      </c>
      <c r="M47" s="4"/>
    </row>
    <row r="48" spans="1:17" x14ac:dyDescent="0.3">
      <c r="B48">
        <v>66.150000000000006</v>
      </c>
      <c r="H48" t="s">
        <v>69</v>
      </c>
      <c r="I48">
        <v>7.0128684767880634</v>
      </c>
      <c r="J48">
        <v>45.779454545454541</v>
      </c>
      <c r="K48">
        <v>2</v>
      </c>
      <c r="M48" s="4"/>
    </row>
    <row r="49" spans="1:13" x14ac:dyDescent="0.3">
      <c r="B49">
        <v>69.962999999999994</v>
      </c>
      <c r="H49" t="s">
        <v>70</v>
      </c>
      <c r="I49">
        <v>7.193082579040003</v>
      </c>
      <c r="J49">
        <v>49.474900000000005</v>
      </c>
      <c r="K49">
        <v>2</v>
      </c>
      <c r="M49" s="4"/>
    </row>
    <row r="50" spans="1:13" x14ac:dyDescent="0.3">
      <c r="B50">
        <v>74.328999999999994</v>
      </c>
      <c r="H50" t="s">
        <v>71</v>
      </c>
      <c r="I50">
        <v>5.0949348068168936</v>
      </c>
      <c r="J50">
        <v>51.883400000000002</v>
      </c>
      <c r="K50">
        <v>3</v>
      </c>
      <c r="M50" s="4"/>
    </row>
    <row r="51" spans="1:13" x14ac:dyDescent="0.3">
      <c r="B51">
        <v>57.51</v>
      </c>
      <c r="C51">
        <f>AVERAGE(B44:B51)</f>
        <v>62.725374999999993</v>
      </c>
      <c r="D51">
        <f>STDEV(B44:B51)</f>
        <v>6.9615977012157195</v>
      </c>
      <c r="H51" t="s">
        <v>72</v>
      </c>
      <c r="I51">
        <v>8.1702922747320503</v>
      </c>
      <c r="J51">
        <v>43.354636363636359</v>
      </c>
      <c r="K51">
        <v>2</v>
      </c>
      <c r="M51" s="4"/>
    </row>
    <row r="52" spans="1:13" x14ac:dyDescent="0.3">
      <c r="A52" t="s">
        <v>31</v>
      </c>
      <c r="B52">
        <v>38.115000000000002</v>
      </c>
      <c r="H52" t="s">
        <v>73</v>
      </c>
      <c r="I52">
        <v>5.9906453378665532</v>
      </c>
      <c r="J52">
        <v>35.109307692307695</v>
      </c>
      <c r="K52">
        <v>1</v>
      </c>
      <c r="M52" s="4"/>
    </row>
    <row r="53" spans="1:13" x14ac:dyDescent="0.3">
      <c r="B53">
        <v>37.731999999999999</v>
      </c>
      <c r="H53" t="s">
        <v>74</v>
      </c>
      <c r="I53">
        <v>8.5772508163552512</v>
      </c>
      <c r="J53">
        <v>37.870699999999999</v>
      </c>
      <c r="K53">
        <v>1</v>
      </c>
      <c r="M53" s="4"/>
    </row>
    <row r="54" spans="1:13" x14ac:dyDescent="0.3">
      <c r="B54">
        <v>35.530999999999999</v>
      </c>
      <c r="H54" t="s">
        <v>75</v>
      </c>
      <c r="I54">
        <v>5.1105700856167662</v>
      </c>
      <c r="J54">
        <v>41.737199999999994</v>
      </c>
      <c r="K54">
        <v>2</v>
      </c>
      <c r="M54" s="4"/>
    </row>
    <row r="55" spans="1:13" x14ac:dyDescent="0.3">
      <c r="B55">
        <v>45.622</v>
      </c>
      <c r="H55" t="s">
        <v>118</v>
      </c>
      <c r="I55">
        <v>11.560539389706383</v>
      </c>
      <c r="J55" s="2">
        <v>63.91846666666666</v>
      </c>
      <c r="K55">
        <v>4</v>
      </c>
      <c r="M55" s="4"/>
    </row>
    <row r="56" spans="1:13" x14ac:dyDescent="0.3">
      <c r="B56">
        <v>32.642000000000003</v>
      </c>
      <c r="H56" t="s">
        <v>77</v>
      </c>
      <c r="I56">
        <v>6.2942250118660468</v>
      </c>
      <c r="J56">
        <v>44.136333333333333</v>
      </c>
      <c r="K56">
        <v>2</v>
      </c>
      <c r="M56" s="4"/>
    </row>
    <row r="57" spans="1:13" x14ac:dyDescent="0.3">
      <c r="B57">
        <v>41.101999999999997</v>
      </c>
      <c r="H57" t="s">
        <v>78</v>
      </c>
      <c r="I57">
        <v>5.8603374110565554</v>
      </c>
      <c r="J57">
        <v>47.895571428571422</v>
      </c>
      <c r="K57">
        <v>2</v>
      </c>
      <c r="M57" s="4"/>
    </row>
    <row r="58" spans="1:13" x14ac:dyDescent="0.3">
      <c r="B58">
        <v>39.244999999999997</v>
      </c>
      <c r="H58" t="s">
        <v>79</v>
      </c>
      <c r="I58">
        <v>8.8597584935540361</v>
      </c>
      <c r="J58">
        <v>35.506307692307686</v>
      </c>
      <c r="K58">
        <v>1</v>
      </c>
      <c r="M58" s="4"/>
    </row>
    <row r="59" spans="1:13" x14ac:dyDescent="0.3">
      <c r="B59">
        <v>38.301000000000002</v>
      </c>
      <c r="H59" t="s">
        <v>80</v>
      </c>
      <c r="I59">
        <v>2.526151481541103</v>
      </c>
      <c r="J59">
        <v>30.328846153846147</v>
      </c>
      <c r="K59">
        <v>0</v>
      </c>
      <c r="M59" s="4"/>
    </row>
    <row r="60" spans="1:13" x14ac:dyDescent="0.3">
      <c r="B60">
        <v>38.9</v>
      </c>
      <c r="H60" t="s">
        <v>81</v>
      </c>
      <c r="I60">
        <v>9.4352356686947498</v>
      </c>
      <c r="J60">
        <v>45.620133333333328</v>
      </c>
      <c r="K60">
        <v>2</v>
      </c>
      <c r="M60" s="4"/>
    </row>
    <row r="61" spans="1:13" x14ac:dyDescent="0.3">
      <c r="B61">
        <v>31.716999999999999</v>
      </c>
      <c r="H61" t="s">
        <v>82</v>
      </c>
      <c r="I61">
        <v>0.57487781310466235</v>
      </c>
      <c r="J61">
        <v>28.112499999999997</v>
      </c>
      <c r="K61">
        <v>0</v>
      </c>
      <c r="M61" s="4"/>
    </row>
    <row r="62" spans="1:13" x14ac:dyDescent="0.3">
      <c r="B62">
        <v>37.057000000000002</v>
      </c>
      <c r="C62">
        <f>AVERAGE(B52:B62)</f>
        <v>37.814909090909083</v>
      </c>
      <c r="D62">
        <f>STDEV(B52:B62)</f>
        <v>3.8084850125619614</v>
      </c>
      <c r="H62" t="s">
        <v>119</v>
      </c>
      <c r="I62">
        <v>15.17106491537975</v>
      </c>
      <c r="J62">
        <v>43.617333333333335</v>
      </c>
      <c r="K62">
        <v>2</v>
      </c>
      <c r="M62" s="4"/>
    </row>
    <row r="63" spans="1:13" x14ac:dyDescent="0.3">
      <c r="A63" s="2" t="s">
        <v>32</v>
      </c>
      <c r="B63">
        <v>19.687000000000001</v>
      </c>
      <c r="H63" t="s">
        <v>83</v>
      </c>
      <c r="I63">
        <v>4.4824010408383916</v>
      </c>
      <c r="J63">
        <v>49.263090909090913</v>
      </c>
      <c r="K63">
        <v>2</v>
      </c>
      <c r="M63" s="4"/>
    </row>
    <row r="64" spans="1:13" x14ac:dyDescent="0.3">
      <c r="B64">
        <v>21.824999999999999</v>
      </c>
      <c r="H64" t="s">
        <v>54</v>
      </c>
      <c r="I64">
        <v>7.0668387565524267</v>
      </c>
      <c r="J64">
        <v>43.570299999999996</v>
      </c>
      <c r="K64">
        <v>2</v>
      </c>
      <c r="M64" s="4"/>
    </row>
    <row r="65" spans="1:13" x14ac:dyDescent="0.3">
      <c r="B65">
        <v>35.83</v>
      </c>
      <c r="H65" t="s">
        <v>85</v>
      </c>
      <c r="I65">
        <v>3.3138597236239709</v>
      </c>
      <c r="J65">
        <v>34.901624999999996</v>
      </c>
      <c r="K65">
        <v>1</v>
      </c>
      <c r="M65" s="4"/>
    </row>
    <row r="66" spans="1:13" x14ac:dyDescent="0.3">
      <c r="B66">
        <v>37.128</v>
      </c>
      <c r="H66" t="s">
        <v>86</v>
      </c>
      <c r="I66">
        <v>9.3414728490152541</v>
      </c>
      <c r="J66">
        <v>38.733899999999998</v>
      </c>
      <c r="K66">
        <v>1</v>
      </c>
      <c r="M66" s="4"/>
    </row>
    <row r="67" spans="1:13" x14ac:dyDescent="0.3">
      <c r="B67">
        <v>54.896000000000001</v>
      </c>
      <c r="H67" t="s">
        <v>87</v>
      </c>
      <c r="I67">
        <v>2.7067411958876213</v>
      </c>
      <c r="J67">
        <v>30.922083333333333</v>
      </c>
      <c r="K67">
        <v>0</v>
      </c>
      <c r="M67" s="4"/>
    </row>
    <row r="68" spans="1:13" x14ac:dyDescent="0.3">
      <c r="B68">
        <v>56.377000000000002</v>
      </c>
      <c r="H68" t="s">
        <v>88</v>
      </c>
      <c r="I68">
        <v>5.3378717576482879</v>
      </c>
      <c r="J68">
        <v>39.877857142857138</v>
      </c>
      <c r="K68">
        <v>1</v>
      </c>
      <c r="M68" s="4"/>
    </row>
    <row r="69" spans="1:13" x14ac:dyDescent="0.3">
      <c r="B69">
        <v>63.75</v>
      </c>
      <c r="H69" t="s">
        <v>89</v>
      </c>
      <c r="I69">
        <v>6.1038112391240542</v>
      </c>
      <c r="J69">
        <v>59.440249999999992</v>
      </c>
      <c r="K69">
        <v>3</v>
      </c>
      <c r="M69" s="4"/>
    </row>
    <row r="70" spans="1:13" x14ac:dyDescent="0.3">
      <c r="B70">
        <v>51.735999999999997</v>
      </c>
      <c r="H70" t="s">
        <v>90</v>
      </c>
      <c r="I70">
        <v>10.786524469216264</v>
      </c>
      <c r="J70" s="2">
        <v>60.273124999999993</v>
      </c>
      <c r="K70">
        <v>4</v>
      </c>
      <c r="M70" s="4"/>
    </row>
    <row r="71" spans="1:13" x14ac:dyDescent="0.3">
      <c r="B71">
        <v>55.738999999999997</v>
      </c>
      <c r="C71">
        <f>AVERAGE(B63:B71)</f>
        <v>44.10755555555555</v>
      </c>
      <c r="D71">
        <f>STDEV(B63:B71)</f>
        <v>16.03257241610897</v>
      </c>
      <c r="H71" t="s">
        <v>91</v>
      </c>
      <c r="I71">
        <v>4.8657597556804992</v>
      </c>
      <c r="J71">
        <v>30.282499999999999</v>
      </c>
      <c r="K71">
        <v>0</v>
      </c>
      <c r="M71" s="4"/>
    </row>
    <row r="72" spans="1:13" x14ac:dyDescent="0.3">
      <c r="A72" t="s">
        <v>33</v>
      </c>
      <c r="B72">
        <v>44.460999999999999</v>
      </c>
      <c r="H72" t="s">
        <v>92</v>
      </c>
      <c r="I72">
        <v>11.029167524836545</v>
      </c>
      <c r="J72">
        <v>31.672090909090908</v>
      </c>
      <c r="K72">
        <v>1</v>
      </c>
      <c r="M72" s="4"/>
    </row>
    <row r="73" spans="1:13" x14ac:dyDescent="0.3">
      <c r="B73">
        <v>33.405999999999999</v>
      </c>
      <c r="H73" t="s">
        <v>93</v>
      </c>
      <c r="I73">
        <v>7.0432503826274138</v>
      </c>
      <c r="J73">
        <v>36.944428571428567</v>
      </c>
      <c r="K73">
        <v>1</v>
      </c>
      <c r="M73" s="4"/>
    </row>
    <row r="74" spans="1:13" x14ac:dyDescent="0.3">
      <c r="B74">
        <v>41.634999999999998</v>
      </c>
      <c r="H74" t="s">
        <v>94</v>
      </c>
      <c r="I74">
        <v>5.8208397937721514</v>
      </c>
      <c r="J74">
        <v>36.907714285714292</v>
      </c>
      <c r="K74">
        <v>1</v>
      </c>
      <c r="M74" s="4"/>
    </row>
    <row r="75" spans="1:13" x14ac:dyDescent="0.3">
      <c r="B75">
        <v>29.62</v>
      </c>
      <c r="H75" t="s">
        <v>95</v>
      </c>
      <c r="I75">
        <v>6.0985066177439444</v>
      </c>
      <c r="J75">
        <v>35.338166666666666</v>
      </c>
      <c r="K75">
        <v>1</v>
      </c>
      <c r="M75" s="4"/>
    </row>
    <row r="76" spans="1:13" x14ac:dyDescent="0.3">
      <c r="B76">
        <v>37.588000000000001</v>
      </c>
      <c r="H76" t="s">
        <v>96</v>
      </c>
      <c r="I76">
        <v>7.1129012208646456</v>
      </c>
      <c r="J76">
        <v>30.416444444444444</v>
      </c>
      <c r="K76">
        <v>0</v>
      </c>
      <c r="M76" s="4"/>
    </row>
    <row r="77" spans="1:13" x14ac:dyDescent="0.3">
      <c r="B77">
        <v>33.079000000000001</v>
      </c>
      <c r="H77" t="s">
        <v>97</v>
      </c>
      <c r="I77">
        <v>9.4143458329561724</v>
      </c>
      <c r="J77">
        <v>42.206562500000004</v>
      </c>
      <c r="K77">
        <v>2</v>
      </c>
      <c r="M77" s="4"/>
    </row>
    <row r="78" spans="1:13" x14ac:dyDescent="0.3">
      <c r="B78">
        <v>27.428000000000001</v>
      </c>
      <c r="H78" t="s">
        <v>98</v>
      </c>
      <c r="I78">
        <v>5.9987145289636166</v>
      </c>
      <c r="J78">
        <v>44.334000000000003</v>
      </c>
      <c r="K78">
        <v>2</v>
      </c>
      <c r="M78" s="4"/>
    </row>
    <row r="79" spans="1:13" x14ac:dyDescent="0.3">
      <c r="B79">
        <v>37.185000000000002</v>
      </c>
      <c r="C79">
        <f>AVERAGE(B72:B79)</f>
        <v>35.550249999999998</v>
      </c>
      <c r="D79">
        <f>STDEV(B72:B79)</f>
        <v>5.7952465188536859</v>
      </c>
      <c r="H79" t="s">
        <v>99</v>
      </c>
      <c r="I79">
        <v>5.8075418662096263</v>
      </c>
      <c r="J79">
        <v>42.040444444444447</v>
      </c>
      <c r="K79">
        <v>2</v>
      </c>
      <c r="M79" s="4"/>
    </row>
    <row r="80" spans="1:13" x14ac:dyDescent="0.3">
      <c r="A80" t="s">
        <v>34</v>
      </c>
      <c r="B80">
        <v>30.31</v>
      </c>
      <c r="H80" t="s">
        <v>100</v>
      </c>
      <c r="I80">
        <v>6.1598233586300406</v>
      </c>
      <c r="J80">
        <v>50.877142857142857</v>
      </c>
      <c r="K80">
        <v>2</v>
      </c>
      <c r="M80" s="5"/>
    </row>
    <row r="81" spans="1:13" x14ac:dyDescent="0.3">
      <c r="B81">
        <v>26.949000000000002</v>
      </c>
      <c r="H81" t="s">
        <v>101</v>
      </c>
      <c r="I81">
        <v>14.463953872266309</v>
      </c>
      <c r="J81">
        <v>41.142571428571429</v>
      </c>
      <c r="K81">
        <v>2</v>
      </c>
      <c r="M81" s="5"/>
    </row>
    <row r="82" spans="1:13" x14ac:dyDescent="0.3">
      <c r="B82">
        <v>24.777999999999999</v>
      </c>
      <c r="H82" t="s">
        <v>102</v>
      </c>
      <c r="I82">
        <v>7.1117914081452041</v>
      </c>
      <c r="J82">
        <v>40.708571428571418</v>
      </c>
      <c r="K82">
        <v>1</v>
      </c>
      <c r="M82" s="5"/>
    </row>
    <row r="83" spans="1:13" x14ac:dyDescent="0.3">
      <c r="B83">
        <v>34.176000000000002</v>
      </c>
      <c r="H83" t="s">
        <v>103</v>
      </c>
      <c r="I83">
        <v>6.823959931217126</v>
      </c>
      <c r="J83">
        <v>33.460500000000003</v>
      </c>
      <c r="K83">
        <v>1</v>
      </c>
      <c r="M83" s="5"/>
    </row>
    <row r="84" spans="1:13" x14ac:dyDescent="0.3">
      <c r="B84">
        <v>33.654000000000003</v>
      </c>
      <c r="H84" t="s">
        <v>104</v>
      </c>
      <c r="I84">
        <v>7.2872372924958491</v>
      </c>
      <c r="J84">
        <v>43.722250000000003</v>
      </c>
      <c r="K84">
        <v>2</v>
      </c>
      <c r="M84" s="5"/>
    </row>
    <row r="85" spans="1:13" x14ac:dyDescent="0.3">
      <c r="B85">
        <v>43.872</v>
      </c>
      <c r="H85" t="s">
        <v>105</v>
      </c>
      <c r="I85">
        <v>10.984491041666166</v>
      </c>
      <c r="J85">
        <v>54.356222222222222</v>
      </c>
      <c r="K85">
        <v>3</v>
      </c>
      <c r="M85" s="5"/>
    </row>
    <row r="86" spans="1:13" x14ac:dyDescent="0.3">
      <c r="B86">
        <v>42.456000000000003</v>
      </c>
      <c r="H86" t="s">
        <v>106</v>
      </c>
      <c r="I86">
        <v>8.0629859028978945</v>
      </c>
      <c r="J86">
        <v>36.826142857142848</v>
      </c>
      <c r="K86">
        <v>1</v>
      </c>
      <c r="M86" s="5"/>
    </row>
    <row r="87" spans="1:13" x14ac:dyDescent="0.3">
      <c r="B87">
        <v>58.23</v>
      </c>
      <c r="C87">
        <f>AVERAGE(B80:B87)</f>
        <v>36.803125000000009</v>
      </c>
      <c r="D87">
        <f>STDEV(B80:B87)</f>
        <v>10.965672534094711</v>
      </c>
      <c r="H87" t="s">
        <v>107</v>
      </c>
      <c r="I87">
        <v>4.0995871917617697</v>
      </c>
      <c r="J87">
        <v>52.254857142857141</v>
      </c>
      <c r="K87">
        <v>3</v>
      </c>
      <c r="M87" s="5"/>
    </row>
    <row r="88" spans="1:13" x14ac:dyDescent="0.3">
      <c r="A88" t="s">
        <v>35</v>
      </c>
      <c r="B88">
        <v>58.465000000000003</v>
      </c>
      <c r="H88" t="s">
        <v>108</v>
      </c>
      <c r="I88">
        <v>13.130861125789238</v>
      </c>
      <c r="J88">
        <v>58.283714285714282</v>
      </c>
      <c r="K88">
        <v>3</v>
      </c>
      <c r="M88" s="5"/>
    </row>
    <row r="89" spans="1:13" x14ac:dyDescent="0.3">
      <c r="B89">
        <v>48.857999999999997</v>
      </c>
      <c r="H89" t="s">
        <v>109</v>
      </c>
      <c r="I89">
        <v>6.9785871357112423</v>
      </c>
      <c r="J89">
        <v>29.078875</v>
      </c>
      <c r="K89">
        <v>0</v>
      </c>
      <c r="M89" s="5"/>
    </row>
    <row r="90" spans="1:13" x14ac:dyDescent="0.3">
      <c r="B90">
        <v>44.524999999999999</v>
      </c>
      <c r="H90" t="s">
        <v>110</v>
      </c>
      <c r="I90">
        <v>6.6368798392015345</v>
      </c>
      <c r="J90">
        <v>33.458999999999996</v>
      </c>
      <c r="K90">
        <v>1</v>
      </c>
      <c r="M90" s="5"/>
    </row>
    <row r="91" spans="1:13" x14ac:dyDescent="0.3">
      <c r="B91">
        <v>40.600999999999999</v>
      </c>
      <c r="H91" t="s">
        <v>111</v>
      </c>
      <c r="I91">
        <v>5.8232132253470663</v>
      </c>
      <c r="J91">
        <v>43.364375000000003</v>
      </c>
      <c r="K91">
        <v>2</v>
      </c>
      <c r="M91" s="5"/>
    </row>
    <row r="92" spans="1:13" x14ac:dyDescent="0.3">
      <c r="B92">
        <v>42.066000000000003</v>
      </c>
      <c r="H92" t="s">
        <v>112</v>
      </c>
      <c r="I92">
        <v>5.6088650096457426</v>
      </c>
      <c r="J92">
        <v>46.667875000000002</v>
      </c>
      <c r="K92">
        <v>2</v>
      </c>
      <c r="M92" s="5"/>
    </row>
    <row r="93" spans="1:13" x14ac:dyDescent="0.3">
      <c r="B93">
        <v>46.283000000000001</v>
      </c>
      <c r="H93" t="s">
        <v>113</v>
      </c>
      <c r="I93">
        <v>5.8272091471341962</v>
      </c>
      <c r="J93">
        <v>56.731777777777779</v>
      </c>
      <c r="K93">
        <v>3</v>
      </c>
      <c r="M93" s="5"/>
    </row>
    <row r="94" spans="1:13" x14ac:dyDescent="0.3">
      <c r="B94">
        <v>39.024000000000001</v>
      </c>
      <c r="H94" t="s">
        <v>114</v>
      </c>
      <c r="I94">
        <v>6.0789899234174616</v>
      </c>
      <c r="J94">
        <v>39.287785714285711</v>
      </c>
      <c r="K94">
        <v>1</v>
      </c>
      <c r="M94" s="5"/>
    </row>
    <row r="95" spans="1:13" x14ac:dyDescent="0.3">
      <c r="B95">
        <v>41.999000000000002</v>
      </c>
      <c r="H95" t="s">
        <v>115</v>
      </c>
      <c r="I95">
        <v>6.1830535189485065</v>
      </c>
      <c r="J95">
        <v>34.595500000000008</v>
      </c>
      <c r="K95">
        <v>1</v>
      </c>
      <c r="M95" s="5"/>
    </row>
    <row r="96" spans="1:13" x14ac:dyDescent="0.3">
      <c r="B96">
        <v>41.281999999999996</v>
      </c>
      <c r="M96" s="5"/>
    </row>
    <row r="97" spans="1:13" x14ac:dyDescent="0.3">
      <c r="B97">
        <v>48.290999999999997</v>
      </c>
      <c r="C97">
        <f>AVERAGE(B88:B97)</f>
        <v>45.139400000000002</v>
      </c>
      <c r="D97">
        <f>STDEV(B88:B97)</f>
        <v>5.7271295738402106</v>
      </c>
      <c r="H97" t="s">
        <v>124</v>
      </c>
      <c r="I97">
        <v>9.1744668200820385</v>
      </c>
      <c r="J97">
        <v>49.323504290263628</v>
      </c>
      <c r="K97">
        <v>2</v>
      </c>
      <c r="M97" t="s">
        <v>125</v>
      </c>
    </row>
    <row r="98" spans="1:13" x14ac:dyDescent="0.3">
      <c r="A98" t="s">
        <v>36</v>
      </c>
      <c r="B98">
        <v>38.67</v>
      </c>
      <c r="H98" t="s">
        <v>130</v>
      </c>
      <c r="I98">
        <v>8.2956957637406834</v>
      </c>
      <c r="J98">
        <v>45.304250000000003</v>
      </c>
      <c r="K98">
        <v>2</v>
      </c>
      <c r="M98" t="s">
        <v>126</v>
      </c>
    </row>
    <row r="99" spans="1:13" x14ac:dyDescent="0.3">
      <c r="B99">
        <v>35.750999999999998</v>
      </c>
      <c r="H99" t="s">
        <v>131</v>
      </c>
      <c r="I99">
        <v>5.5131318883355043</v>
      </c>
      <c r="J99">
        <v>55.355727272727272</v>
      </c>
      <c r="K99">
        <v>3</v>
      </c>
      <c r="M99" t="s">
        <v>127</v>
      </c>
    </row>
    <row r="100" spans="1:13" x14ac:dyDescent="0.3">
      <c r="B100">
        <v>42.241999999999997</v>
      </c>
      <c r="H100" t="s">
        <v>132</v>
      </c>
      <c r="I100">
        <v>4.833567979273325</v>
      </c>
      <c r="J100">
        <v>55.447076923076921</v>
      </c>
      <c r="K100">
        <v>3</v>
      </c>
      <c r="M100" t="s">
        <v>128</v>
      </c>
    </row>
    <row r="101" spans="1:13" x14ac:dyDescent="0.3">
      <c r="B101">
        <v>45.69</v>
      </c>
      <c r="H101" t="s">
        <v>133</v>
      </c>
      <c r="I101">
        <v>7.5315959360845497</v>
      </c>
      <c r="J101">
        <v>58.212299999999992</v>
      </c>
      <c r="K101">
        <v>3</v>
      </c>
      <c r="M101" t="s">
        <v>129</v>
      </c>
    </row>
    <row r="102" spans="1:13" x14ac:dyDescent="0.3">
      <c r="B102">
        <v>43.69</v>
      </c>
      <c r="H102" t="s">
        <v>134</v>
      </c>
      <c r="I102">
        <v>7.6055286761963306</v>
      </c>
      <c r="J102">
        <v>50.30222222222222</v>
      </c>
      <c r="K102">
        <v>2</v>
      </c>
    </row>
    <row r="103" spans="1:13" x14ac:dyDescent="0.3">
      <c r="B103">
        <v>46.499000000000002</v>
      </c>
      <c r="H103" t="s">
        <v>135</v>
      </c>
      <c r="I103">
        <v>9.8341828287403175</v>
      </c>
      <c r="J103">
        <v>34.5715</v>
      </c>
      <c r="K103">
        <v>1</v>
      </c>
    </row>
    <row r="104" spans="1:13" x14ac:dyDescent="0.3">
      <c r="B104">
        <v>47.984000000000002</v>
      </c>
      <c r="H104" t="s">
        <v>136</v>
      </c>
      <c r="I104">
        <v>7.3720390402595424</v>
      </c>
      <c r="J104">
        <v>55.49388888888889</v>
      </c>
      <c r="K104">
        <v>3</v>
      </c>
    </row>
    <row r="105" spans="1:13" x14ac:dyDescent="0.3">
      <c r="B105">
        <v>41.283000000000001</v>
      </c>
      <c r="H105" t="s">
        <v>137</v>
      </c>
      <c r="I105">
        <v>8.2914270106373902</v>
      </c>
      <c r="J105">
        <v>56.010454545454543</v>
      </c>
      <c r="K105">
        <v>3</v>
      </c>
    </row>
    <row r="106" spans="1:13" x14ac:dyDescent="0.3">
      <c r="B106">
        <v>39.709000000000003</v>
      </c>
      <c r="H106" t="s">
        <v>138</v>
      </c>
      <c r="I106">
        <v>7.1231802630992345</v>
      </c>
      <c r="J106">
        <v>32.968166666666662</v>
      </c>
      <c r="K106">
        <v>1</v>
      </c>
    </row>
    <row r="107" spans="1:13" x14ac:dyDescent="0.3">
      <c r="B107">
        <v>36.942999999999998</v>
      </c>
      <c r="C107">
        <f>AVERAGE(B98:B107)</f>
        <v>41.846099999999993</v>
      </c>
      <c r="D107">
        <f>STDEV(B98:B107)</f>
        <v>4.1341140243910388</v>
      </c>
      <c r="H107" t="s">
        <v>139</v>
      </c>
      <c r="I107">
        <v>8.0771339351319913</v>
      </c>
      <c r="J107">
        <v>50.12833333333333</v>
      </c>
      <c r="K107">
        <v>2</v>
      </c>
    </row>
    <row r="108" spans="1:13" x14ac:dyDescent="0.3">
      <c r="A108" t="s">
        <v>37</v>
      </c>
      <c r="B108">
        <v>22.687999999999999</v>
      </c>
      <c r="H108" t="s">
        <v>140</v>
      </c>
      <c r="I108">
        <v>7.0963608795870528</v>
      </c>
      <c r="J108">
        <v>61.251199999999997</v>
      </c>
      <c r="K108">
        <v>4</v>
      </c>
    </row>
    <row r="109" spans="1:13" x14ac:dyDescent="0.3">
      <c r="B109">
        <v>23.587</v>
      </c>
      <c r="H109" t="s">
        <v>141</v>
      </c>
      <c r="I109">
        <v>6.3375909968107678</v>
      </c>
      <c r="J109">
        <v>53.881750000000004</v>
      </c>
      <c r="K109">
        <v>3</v>
      </c>
    </row>
    <row r="110" spans="1:13" x14ac:dyDescent="0.3">
      <c r="B110">
        <v>30.234999999999999</v>
      </c>
      <c r="H110" t="s">
        <v>142</v>
      </c>
      <c r="I110">
        <v>10.552671099457841</v>
      </c>
      <c r="J110">
        <v>47.99</v>
      </c>
      <c r="K110">
        <v>2</v>
      </c>
    </row>
    <row r="111" spans="1:13" x14ac:dyDescent="0.3">
      <c r="B111">
        <v>28.433</v>
      </c>
      <c r="H111" t="s">
        <v>143</v>
      </c>
      <c r="I111">
        <v>4.5777090157996412</v>
      </c>
      <c r="J111">
        <v>46.470499999999994</v>
      </c>
      <c r="K111">
        <v>2</v>
      </c>
    </row>
    <row r="112" spans="1:13" x14ac:dyDescent="0.3">
      <c r="B112">
        <v>28.021000000000001</v>
      </c>
      <c r="H112" t="s">
        <v>144</v>
      </c>
      <c r="I112">
        <v>7.2944294746821035</v>
      </c>
      <c r="J112">
        <v>37.251111111111108</v>
      </c>
      <c r="K112">
        <v>1</v>
      </c>
    </row>
    <row r="113" spans="1:11" x14ac:dyDescent="0.3">
      <c r="B113">
        <v>33.636000000000003</v>
      </c>
      <c r="H113" t="s">
        <v>145</v>
      </c>
      <c r="I113">
        <v>5.4218433344073329</v>
      </c>
      <c r="J113">
        <v>27.794857142857143</v>
      </c>
      <c r="K113">
        <v>0</v>
      </c>
    </row>
    <row r="114" spans="1:11" x14ac:dyDescent="0.3">
      <c r="B114">
        <v>34.875</v>
      </c>
      <c r="C114">
        <f>AVERAGE(B108:B114)</f>
        <v>28.782142857142855</v>
      </c>
      <c r="D114">
        <f>STDEV(B108:B114)</f>
        <v>4.6119944502919514</v>
      </c>
    </row>
    <row r="115" spans="1:11" x14ac:dyDescent="0.3">
      <c r="A115" t="s">
        <v>38</v>
      </c>
      <c r="B115">
        <v>22.015000000000001</v>
      </c>
    </row>
    <row r="116" spans="1:11" x14ac:dyDescent="0.3">
      <c r="B116">
        <v>16.443000000000001</v>
      </c>
      <c r="C116">
        <f>AVERAGE(B115:B116)</f>
        <v>19.228999999999999</v>
      </c>
      <c r="D116">
        <f>STDEV(B115:B116)</f>
        <v>3.9399989847714583</v>
      </c>
    </row>
    <row r="117" spans="1:11" x14ac:dyDescent="0.3">
      <c r="A117" t="s">
        <v>39</v>
      </c>
      <c r="B117">
        <v>48.963000000000001</v>
      </c>
    </row>
    <row r="118" spans="1:11" x14ac:dyDescent="0.3">
      <c r="B118">
        <v>43.393999999999998</v>
      </c>
    </row>
    <row r="119" spans="1:11" x14ac:dyDescent="0.3">
      <c r="B119">
        <v>60.218000000000004</v>
      </c>
    </row>
    <row r="120" spans="1:11" x14ac:dyDescent="0.3">
      <c r="B120">
        <v>67.218000000000004</v>
      </c>
    </row>
    <row r="121" spans="1:11" x14ac:dyDescent="0.3">
      <c r="B121">
        <v>69.247</v>
      </c>
    </row>
    <row r="122" spans="1:11" x14ac:dyDescent="0.3">
      <c r="B122">
        <v>79.974999999999994</v>
      </c>
      <c r="C122">
        <f>AVERAGE(B117:B122)</f>
        <v>61.502499999999998</v>
      </c>
      <c r="D122">
        <f>STDEV(B117:B122)</f>
        <v>13.569703382904125</v>
      </c>
    </row>
    <row r="123" spans="1:11" x14ac:dyDescent="0.3">
      <c r="A123" t="s">
        <v>40</v>
      </c>
      <c r="B123">
        <v>40.939</v>
      </c>
    </row>
    <row r="124" spans="1:11" x14ac:dyDescent="0.3">
      <c r="B124">
        <v>45.563000000000002</v>
      </c>
    </row>
    <row r="125" spans="1:11" x14ac:dyDescent="0.3">
      <c r="B125">
        <v>45.899000000000001</v>
      </c>
    </row>
    <row r="126" spans="1:11" x14ac:dyDescent="0.3">
      <c r="B126">
        <v>45.451000000000001</v>
      </c>
    </row>
    <row r="127" spans="1:11" x14ac:dyDescent="0.3">
      <c r="B127">
        <v>44.289000000000001</v>
      </c>
    </row>
    <row r="128" spans="1:11" x14ac:dyDescent="0.3">
      <c r="B128">
        <v>51.859000000000002</v>
      </c>
    </row>
    <row r="129" spans="1:4" x14ac:dyDescent="0.3">
      <c r="B129">
        <v>47.423000000000002</v>
      </c>
      <c r="C129">
        <f>AVERAGE(B123:B129)</f>
        <v>45.917571428571428</v>
      </c>
      <c r="D129">
        <f>STDEV(B123:B129)</f>
        <v>3.3002288232354875</v>
      </c>
    </row>
    <row r="130" spans="1:4" x14ac:dyDescent="0.3">
      <c r="A130" t="s">
        <v>41</v>
      </c>
      <c r="B130">
        <v>29.103999999999999</v>
      </c>
    </row>
    <row r="131" spans="1:4" x14ac:dyDescent="0.3">
      <c r="B131">
        <v>54.548000000000002</v>
      </c>
    </row>
    <row r="132" spans="1:4" x14ac:dyDescent="0.3">
      <c r="B132">
        <v>36.262</v>
      </c>
    </row>
    <row r="133" spans="1:4" x14ac:dyDescent="0.3">
      <c r="B133">
        <v>46.694000000000003</v>
      </c>
    </row>
    <row r="134" spans="1:4" x14ac:dyDescent="0.3">
      <c r="B134">
        <v>53.13</v>
      </c>
    </row>
    <row r="135" spans="1:4" x14ac:dyDescent="0.3">
      <c r="B135">
        <v>53.173999999999999</v>
      </c>
    </row>
    <row r="136" spans="1:4" x14ac:dyDescent="0.3">
      <c r="B136">
        <v>52.514000000000003</v>
      </c>
    </row>
    <row r="137" spans="1:4" x14ac:dyDescent="0.3">
      <c r="B137">
        <v>54.421999999999997</v>
      </c>
    </row>
    <row r="138" spans="1:4" x14ac:dyDescent="0.3">
      <c r="B138">
        <v>51.603000000000002</v>
      </c>
    </row>
    <row r="139" spans="1:4" x14ac:dyDescent="0.3">
      <c r="B139">
        <v>49.442999999999998</v>
      </c>
      <c r="C139">
        <f>AVERAGE(B130:B139)</f>
        <v>48.089399999999998</v>
      </c>
      <c r="D139">
        <f>STDEV(B130:B139)</f>
        <v>8.6223919754194878</v>
      </c>
    </row>
    <row r="140" spans="1:4" x14ac:dyDescent="0.3">
      <c r="A140" t="s">
        <v>42</v>
      </c>
      <c r="B140">
        <v>45.918999999999997</v>
      </c>
    </row>
    <row r="141" spans="1:4" x14ac:dyDescent="0.3">
      <c r="B141">
        <v>38.991</v>
      </c>
    </row>
    <row r="142" spans="1:4" x14ac:dyDescent="0.3">
      <c r="B142">
        <v>50.25</v>
      </c>
    </row>
    <row r="143" spans="1:4" x14ac:dyDescent="0.3">
      <c r="B143">
        <v>39.536999999999999</v>
      </c>
    </row>
    <row r="144" spans="1:4" x14ac:dyDescent="0.3">
      <c r="B144">
        <v>42.588000000000001</v>
      </c>
    </row>
    <row r="145" spans="1:4" x14ac:dyDescent="0.3">
      <c r="B145">
        <v>38.210999999999999</v>
      </c>
    </row>
    <row r="146" spans="1:4" x14ac:dyDescent="0.3">
      <c r="B146">
        <v>45</v>
      </c>
      <c r="C146">
        <f>AVERAGE(B140:B146)</f>
        <v>42.927999999999997</v>
      </c>
      <c r="D146">
        <f>STDEV(B140:B146)</f>
        <v>4.4010507836197483</v>
      </c>
    </row>
    <row r="147" spans="1:4" x14ac:dyDescent="0.3">
      <c r="A147" t="s">
        <v>43</v>
      </c>
      <c r="B147">
        <v>65.081999999999994</v>
      </c>
    </row>
    <row r="148" spans="1:4" x14ac:dyDescent="0.3">
      <c r="B148">
        <v>56.268000000000001</v>
      </c>
    </row>
    <row r="149" spans="1:4" x14ac:dyDescent="0.3">
      <c r="B149">
        <v>45.866</v>
      </c>
    </row>
    <row r="150" spans="1:4" x14ac:dyDescent="0.3">
      <c r="B150">
        <v>41.256999999999998</v>
      </c>
    </row>
    <row r="151" spans="1:4" x14ac:dyDescent="0.3">
      <c r="B151">
        <v>51.622</v>
      </c>
    </row>
    <row r="152" spans="1:4" x14ac:dyDescent="0.3">
      <c r="B152">
        <v>47.706000000000003</v>
      </c>
    </row>
    <row r="153" spans="1:4" x14ac:dyDescent="0.3">
      <c r="B153">
        <v>52.747</v>
      </c>
    </row>
    <row r="154" spans="1:4" x14ac:dyDescent="0.3">
      <c r="B154">
        <v>52.63</v>
      </c>
    </row>
    <row r="155" spans="1:4" x14ac:dyDescent="0.3">
      <c r="B155">
        <v>63.22</v>
      </c>
      <c r="C155">
        <f>AVERAGE(B147:B155)</f>
        <v>52.933111111111117</v>
      </c>
      <c r="D155">
        <f>STDEV(B147:B155)</f>
        <v>7.7458126985559534</v>
      </c>
    </row>
    <row r="156" spans="1:4" x14ac:dyDescent="0.3">
      <c r="A156" t="s">
        <v>44</v>
      </c>
      <c r="B156">
        <v>36.816000000000003</v>
      </c>
    </row>
    <row r="157" spans="1:4" x14ac:dyDescent="0.3">
      <c r="B157">
        <v>39.610999999999997</v>
      </c>
    </row>
    <row r="158" spans="1:4" x14ac:dyDescent="0.3">
      <c r="B158">
        <v>44.195</v>
      </c>
    </row>
    <row r="159" spans="1:4" x14ac:dyDescent="0.3">
      <c r="B159">
        <v>35.151000000000003</v>
      </c>
    </row>
    <row r="160" spans="1:4" x14ac:dyDescent="0.3">
      <c r="B160">
        <v>47.182000000000002</v>
      </c>
    </row>
    <row r="161" spans="1:4" x14ac:dyDescent="0.3">
      <c r="B161">
        <v>39.805999999999997</v>
      </c>
      <c r="C161">
        <f>AVERAGE(B156:B161)</f>
        <v>40.460166666666659</v>
      </c>
      <c r="D161">
        <f>STDEV(B156:B161)</f>
        <v>4.5110584751992944</v>
      </c>
    </row>
    <row r="162" spans="1:4" x14ac:dyDescent="0.3">
      <c r="A162" t="s">
        <v>45</v>
      </c>
      <c r="B162">
        <v>43.817999999999998</v>
      </c>
    </row>
    <row r="163" spans="1:4" x14ac:dyDescent="0.3">
      <c r="B163">
        <v>51.558</v>
      </c>
    </row>
    <row r="164" spans="1:4" x14ac:dyDescent="0.3">
      <c r="B164">
        <v>36.027000000000001</v>
      </c>
    </row>
    <row r="165" spans="1:4" x14ac:dyDescent="0.3">
      <c r="B165">
        <v>32.076000000000001</v>
      </c>
    </row>
    <row r="166" spans="1:4" x14ac:dyDescent="0.3">
      <c r="B166">
        <v>34.814</v>
      </c>
    </row>
    <row r="167" spans="1:4" x14ac:dyDescent="0.3">
      <c r="B167">
        <v>51.911000000000001</v>
      </c>
    </row>
    <row r="168" spans="1:4" x14ac:dyDescent="0.3">
      <c r="B168">
        <v>44.718000000000004</v>
      </c>
      <c r="C168">
        <f>AVERAGE(B162:B168)</f>
        <v>42.131714285714288</v>
      </c>
      <c r="D168">
        <f>STDEV(B162:B168)</f>
        <v>8.0203448952083445</v>
      </c>
    </row>
    <row r="169" spans="1:4" x14ac:dyDescent="0.3">
      <c r="A169" t="s">
        <v>47</v>
      </c>
      <c r="B169">
        <v>35.927999999999997</v>
      </c>
    </row>
    <row r="170" spans="1:4" x14ac:dyDescent="0.3">
      <c r="B170">
        <v>33.151000000000003</v>
      </c>
    </row>
    <row r="171" spans="1:4" x14ac:dyDescent="0.3">
      <c r="B171">
        <v>45.174999999999997</v>
      </c>
    </row>
    <row r="172" spans="1:4" x14ac:dyDescent="0.3">
      <c r="B172">
        <v>44.536999999999999</v>
      </c>
    </row>
    <row r="173" spans="1:4" x14ac:dyDescent="0.3">
      <c r="B173">
        <v>39.158000000000001</v>
      </c>
    </row>
    <row r="174" spans="1:4" x14ac:dyDescent="0.3">
      <c r="B174">
        <v>41.029000000000003</v>
      </c>
    </row>
    <row r="175" spans="1:4" x14ac:dyDescent="0.3">
      <c r="B175">
        <v>44.377000000000002</v>
      </c>
      <c r="C175">
        <f>AVERAGE(B169:B175)</f>
        <v>40.479285714285716</v>
      </c>
      <c r="D175">
        <f>STDEV(B169:B175)</f>
        <v>4.6578412279468635</v>
      </c>
    </row>
    <row r="176" spans="1:4" x14ac:dyDescent="0.3">
      <c r="A176" t="s">
        <v>48</v>
      </c>
      <c r="B176">
        <v>30.096</v>
      </c>
    </row>
    <row r="177" spans="1:4" x14ac:dyDescent="0.3">
      <c r="B177">
        <v>37.743000000000002</v>
      </c>
    </row>
    <row r="178" spans="1:4" x14ac:dyDescent="0.3">
      <c r="B178">
        <v>47.573999999999998</v>
      </c>
    </row>
    <row r="179" spans="1:4" x14ac:dyDescent="0.3">
      <c r="B179">
        <v>37.551000000000002</v>
      </c>
    </row>
    <row r="180" spans="1:4" x14ac:dyDescent="0.3">
      <c r="B180">
        <v>26.565000000000001</v>
      </c>
    </row>
    <row r="181" spans="1:4" x14ac:dyDescent="0.3">
      <c r="B181">
        <v>34.006999999999998</v>
      </c>
    </row>
    <row r="182" spans="1:4" x14ac:dyDescent="0.3">
      <c r="B182">
        <v>39.679000000000002</v>
      </c>
    </row>
    <row r="183" spans="1:4" x14ac:dyDescent="0.3">
      <c r="B183">
        <v>49.353000000000002</v>
      </c>
    </row>
    <row r="184" spans="1:4" x14ac:dyDescent="0.3">
      <c r="B184">
        <v>35.582999999999998</v>
      </c>
    </row>
    <row r="185" spans="1:4" x14ac:dyDescent="0.3">
      <c r="B185">
        <v>45</v>
      </c>
    </row>
    <row r="186" spans="1:4" x14ac:dyDescent="0.3">
      <c r="B186">
        <v>32.585000000000001</v>
      </c>
    </row>
    <row r="187" spans="1:4" x14ac:dyDescent="0.3">
      <c r="B187">
        <v>39.012999999999998</v>
      </c>
    </row>
    <row r="188" spans="1:4" x14ac:dyDescent="0.3">
      <c r="B188">
        <v>50.497999999999998</v>
      </c>
    </row>
    <row r="189" spans="1:4" x14ac:dyDescent="0.3">
      <c r="B189">
        <v>41.057000000000002</v>
      </c>
      <c r="C189">
        <f>AVERAGE(B176:B189)</f>
        <v>39.021714285714275</v>
      </c>
      <c r="D189">
        <f>STDEV(B176:B189)</f>
        <v>7.1733277378888651</v>
      </c>
    </row>
    <row r="190" spans="1:4" x14ac:dyDescent="0.3">
      <c r="A190" t="s">
        <v>49</v>
      </c>
      <c r="B190">
        <v>53.13</v>
      </c>
    </row>
    <row r="191" spans="1:4" x14ac:dyDescent="0.3">
      <c r="B191">
        <v>46.484000000000002</v>
      </c>
    </row>
    <row r="192" spans="1:4" x14ac:dyDescent="0.3">
      <c r="B192">
        <v>31.937000000000001</v>
      </c>
    </row>
    <row r="193" spans="1:4" x14ac:dyDescent="0.3">
      <c r="B193">
        <v>27.934999999999999</v>
      </c>
    </row>
    <row r="194" spans="1:4" x14ac:dyDescent="0.3">
      <c r="B194">
        <v>35.012</v>
      </c>
    </row>
    <row r="195" spans="1:4" x14ac:dyDescent="0.3">
      <c r="B195">
        <v>32.537999999999997</v>
      </c>
    </row>
    <row r="196" spans="1:4" x14ac:dyDescent="0.3">
      <c r="B196">
        <v>27.896999999999998</v>
      </c>
    </row>
    <row r="197" spans="1:4" x14ac:dyDescent="0.3">
      <c r="B197">
        <v>27.132000000000001</v>
      </c>
    </row>
    <row r="198" spans="1:4" x14ac:dyDescent="0.3">
      <c r="B198">
        <v>31.713000000000001</v>
      </c>
    </row>
    <row r="199" spans="1:4" x14ac:dyDescent="0.3">
      <c r="B199">
        <v>23.026</v>
      </c>
    </row>
    <row r="200" spans="1:4" x14ac:dyDescent="0.3">
      <c r="B200">
        <v>29.134</v>
      </c>
      <c r="C200">
        <f>AVERAGE(B190:B200)</f>
        <v>33.267090909090911</v>
      </c>
      <c r="D200">
        <f>STDEV(B190:B200)</f>
        <v>8.9098443247291836</v>
      </c>
    </row>
    <row r="201" spans="1:4" x14ac:dyDescent="0.3">
      <c r="A201" t="s">
        <v>50</v>
      </c>
      <c r="B201">
        <v>34.44</v>
      </c>
    </row>
    <row r="202" spans="1:4" x14ac:dyDescent="0.3">
      <c r="B202">
        <v>30.774000000000001</v>
      </c>
    </row>
    <row r="203" spans="1:4" x14ac:dyDescent="0.3">
      <c r="B203">
        <v>38.582999999999998</v>
      </c>
    </row>
    <row r="204" spans="1:4" x14ac:dyDescent="0.3">
      <c r="B204">
        <v>32.61</v>
      </c>
    </row>
    <row r="205" spans="1:4" x14ac:dyDescent="0.3">
      <c r="B205">
        <v>34.71</v>
      </c>
    </row>
    <row r="206" spans="1:4" x14ac:dyDescent="0.3">
      <c r="B206">
        <v>42.359000000000002</v>
      </c>
    </row>
    <row r="207" spans="1:4" x14ac:dyDescent="0.3">
      <c r="B207">
        <v>45.070999999999998</v>
      </c>
    </row>
    <row r="208" spans="1:4" x14ac:dyDescent="0.3">
      <c r="B208">
        <v>44.847999999999999</v>
      </c>
      <c r="C208">
        <f>AVERAGE(B201:B208)</f>
        <v>37.924375000000005</v>
      </c>
      <c r="D208">
        <f>STDEV(B201:B208)</f>
        <v>5.6182615241345566</v>
      </c>
    </row>
    <row r="209" spans="1:4" x14ac:dyDescent="0.3">
      <c r="A209" t="s">
        <v>51</v>
      </c>
      <c r="B209">
        <v>33.622999999999998</v>
      </c>
    </row>
    <row r="210" spans="1:4" x14ac:dyDescent="0.3">
      <c r="B210">
        <v>38.621000000000002</v>
      </c>
    </row>
    <row r="211" spans="1:4" x14ac:dyDescent="0.3">
      <c r="B211">
        <v>40.625</v>
      </c>
    </row>
    <row r="212" spans="1:4" x14ac:dyDescent="0.3">
      <c r="B212">
        <v>40.085000000000001</v>
      </c>
    </row>
    <row r="213" spans="1:4" x14ac:dyDescent="0.3">
      <c r="B213">
        <v>39.222000000000001</v>
      </c>
      <c r="C213">
        <f>AVERAGE(B209:B213)</f>
        <v>38.435200000000002</v>
      </c>
      <c r="D213">
        <f>STDEV(B209:B213)</f>
        <v>2.7985669904435033</v>
      </c>
    </row>
    <row r="214" spans="1:4" x14ac:dyDescent="0.3">
      <c r="A214" t="s">
        <v>52</v>
      </c>
      <c r="B214">
        <v>19.661000000000001</v>
      </c>
    </row>
    <row r="215" spans="1:4" x14ac:dyDescent="0.3">
      <c r="B215">
        <v>22.812999999999999</v>
      </c>
    </row>
    <row r="216" spans="1:4" x14ac:dyDescent="0.3">
      <c r="B216">
        <v>20.289000000000001</v>
      </c>
    </row>
    <row r="217" spans="1:4" x14ac:dyDescent="0.3">
      <c r="B217">
        <v>25.082000000000001</v>
      </c>
    </row>
    <row r="218" spans="1:4" x14ac:dyDescent="0.3">
      <c r="B218">
        <v>30.126999999999999</v>
      </c>
      <c r="C218">
        <f>AVERAGE(B214:B218)</f>
        <v>23.5944</v>
      </c>
      <c r="D218">
        <f>STDEV(B214:B218)</f>
        <v>4.2395668174944561</v>
      </c>
    </row>
    <row r="219" spans="1:4" x14ac:dyDescent="0.3">
      <c r="A219" t="s">
        <v>53</v>
      </c>
      <c r="B219">
        <v>31.158999999999999</v>
      </c>
    </row>
    <row r="220" spans="1:4" x14ac:dyDescent="0.3">
      <c r="B220">
        <v>40.906999999999996</v>
      </c>
    </row>
    <row r="221" spans="1:4" x14ac:dyDescent="0.3">
      <c r="B221">
        <v>27.06</v>
      </c>
    </row>
    <row r="222" spans="1:4" x14ac:dyDescent="0.3">
      <c r="B222">
        <v>27.312000000000001</v>
      </c>
    </row>
    <row r="223" spans="1:4" x14ac:dyDescent="0.3">
      <c r="B223">
        <v>34.177</v>
      </c>
    </row>
    <row r="224" spans="1:4" x14ac:dyDescent="0.3">
      <c r="B224">
        <v>26.565000000000001</v>
      </c>
    </row>
    <row r="225" spans="1:4" x14ac:dyDescent="0.3">
      <c r="B225">
        <v>38.128</v>
      </c>
    </row>
    <row r="226" spans="1:4" x14ac:dyDescent="0.3">
      <c r="B226">
        <v>36.917000000000002</v>
      </c>
    </row>
    <row r="227" spans="1:4" x14ac:dyDescent="0.3">
      <c r="B227">
        <v>41.557000000000002</v>
      </c>
    </row>
    <row r="228" spans="1:4" x14ac:dyDescent="0.3">
      <c r="B228">
        <v>34.201999999999998</v>
      </c>
      <c r="C228">
        <f>AVERAGE(B219:B228)</f>
        <v>33.798400000000001</v>
      </c>
      <c r="D228">
        <f>STDEV(B219:B228)</f>
        <v>5.6398712396649318</v>
      </c>
    </row>
    <row r="229" spans="1:4" x14ac:dyDescent="0.3">
      <c r="A229" t="s">
        <v>84</v>
      </c>
      <c r="B229">
        <v>25.509</v>
      </c>
    </row>
    <row r="230" spans="1:4" x14ac:dyDescent="0.3">
      <c r="B230">
        <v>27.437999999999999</v>
      </c>
    </row>
    <row r="231" spans="1:4" x14ac:dyDescent="0.3">
      <c r="B231">
        <v>35.944000000000003</v>
      </c>
    </row>
    <row r="232" spans="1:4" x14ac:dyDescent="0.3">
      <c r="B232">
        <v>30.062999999999999</v>
      </c>
    </row>
    <row r="233" spans="1:4" x14ac:dyDescent="0.3">
      <c r="B233">
        <v>37.741</v>
      </c>
    </row>
    <row r="234" spans="1:4" x14ac:dyDescent="0.3">
      <c r="B234">
        <v>29.908000000000001</v>
      </c>
    </row>
    <row r="235" spans="1:4" x14ac:dyDescent="0.3">
      <c r="B235">
        <v>35.753999999999998</v>
      </c>
    </row>
    <row r="236" spans="1:4" x14ac:dyDescent="0.3">
      <c r="B236">
        <v>29.407</v>
      </c>
    </row>
    <row r="237" spans="1:4" x14ac:dyDescent="0.3">
      <c r="B237">
        <v>29.196000000000002</v>
      </c>
    </row>
    <row r="238" spans="1:4" x14ac:dyDescent="0.3">
      <c r="B238">
        <v>31.663</v>
      </c>
      <c r="C238">
        <f>AVERAGE(B229:B238)</f>
        <v>31.262300000000003</v>
      </c>
      <c r="D238">
        <f>STDEV(B229:B238)</f>
        <v>3.9852186905000182</v>
      </c>
    </row>
    <row r="239" spans="1:4" x14ac:dyDescent="0.3">
      <c r="A239" t="s">
        <v>55</v>
      </c>
      <c r="B239">
        <v>40.228999999999999</v>
      </c>
    </row>
    <row r="240" spans="1:4" x14ac:dyDescent="0.3">
      <c r="B240">
        <v>42.966000000000001</v>
      </c>
    </row>
    <row r="241" spans="1:4" x14ac:dyDescent="0.3">
      <c r="B241">
        <v>38.130000000000003</v>
      </c>
    </row>
    <row r="242" spans="1:4" x14ac:dyDescent="0.3">
      <c r="B242">
        <v>35.838000000000001</v>
      </c>
    </row>
    <row r="243" spans="1:4" x14ac:dyDescent="0.3">
      <c r="B243">
        <v>45.988999999999997</v>
      </c>
    </row>
    <row r="244" spans="1:4" x14ac:dyDescent="0.3">
      <c r="B244">
        <v>36.869999999999997</v>
      </c>
    </row>
    <row r="245" spans="1:4" x14ac:dyDescent="0.3">
      <c r="B245">
        <v>46.518999999999998</v>
      </c>
    </row>
    <row r="246" spans="1:4" x14ac:dyDescent="0.3">
      <c r="B246">
        <v>39.917999999999999</v>
      </c>
    </row>
    <row r="247" spans="1:4" x14ac:dyDescent="0.3">
      <c r="B247">
        <v>42.671999999999997</v>
      </c>
    </row>
    <row r="248" spans="1:4" x14ac:dyDescent="0.3">
      <c r="B248">
        <v>46.222000000000001</v>
      </c>
      <c r="C248">
        <f>AVERAGE(B239:B248)</f>
        <v>41.535299999999992</v>
      </c>
      <c r="D248">
        <f>STDEV(B239:B248)</f>
        <v>3.9457326329987317</v>
      </c>
    </row>
    <row r="249" spans="1:4" x14ac:dyDescent="0.3">
      <c r="A249" t="s">
        <v>56</v>
      </c>
      <c r="B249">
        <v>30.844000000000001</v>
      </c>
    </row>
    <row r="250" spans="1:4" x14ac:dyDescent="0.3">
      <c r="B250">
        <v>31.15</v>
      </c>
    </row>
    <row r="251" spans="1:4" x14ac:dyDescent="0.3">
      <c r="B251">
        <v>30.504000000000001</v>
      </c>
    </row>
    <row r="252" spans="1:4" x14ac:dyDescent="0.3">
      <c r="B252">
        <v>14.768000000000001</v>
      </c>
    </row>
    <row r="253" spans="1:4" x14ac:dyDescent="0.3">
      <c r="B253">
        <v>36.082999999999998</v>
      </c>
    </row>
    <row r="254" spans="1:4" x14ac:dyDescent="0.3">
      <c r="B254">
        <v>29.809000000000001</v>
      </c>
    </row>
    <row r="255" spans="1:4" x14ac:dyDescent="0.3">
      <c r="B255">
        <v>38.597999999999999</v>
      </c>
    </row>
    <row r="256" spans="1:4" x14ac:dyDescent="0.3">
      <c r="B256">
        <v>34.74</v>
      </c>
    </row>
    <row r="257" spans="1:4" x14ac:dyDescent="0.3">
      <c r="B257">
        <v>36.258000000000003</v>
      </c>
    </row>
    <row r="258" spans="1:4" x14ac:dyDescent="0.3">
      <c r="B258">
        <v>33.497999999999998</v>
      </c>
    </row>
    <row r="259" spans="1:4" x14ac:dyDescent="0.3">
      <c r="B259">
        <v>37.982999999999997</v>
      </c>
      <c r="C259">
        <f>AVERAGE(B249:B259)</f>
        <v>32.203181818181811</v>
      </c>
      <c r="D259">
        <f>STDEV(B249:B259)</f>
        <v>6.5533807735882936</v>
      </c>
    </row>
    <row r="260" spans="1:4" x14ac:dyDescent="0.3">
      <c r="A260" t="s">
        <v>57</v>
      </c>
      <c r="B260">
        <v>33.512</v>
      </c>
    </row>
    <row r="261" spans="1:4" x14ac:dyDescent="0.3">
      <c r="B261">
        <v>32.183999999999997</v>
      </c>
    </row>
    <row r="262" spans="1:4" x14ac:dyDescent="0.3">
      <c r="B262">
        <v>24.16</v>
      </c>
    </row>
    <row r="263" spans="1:4" x14ac:dyDescent="0.3">
      <c r="B263">
        <v>27.893999999999998</v>
      </c>
    </row>
    <row r="264" spans="1:4" x14ac:dyDescent="0.3">
      <c r="B264">
        <v>34.118000000000002</v>
      </c>
    </row>
    <row r="265" spans="1:4" x14ac:dyDescent="0.3">
      <c r="B265">
        <v>33.61</v>
      </c>
    </row>
    <row r="266" spans="1:4" x14ac:dyDescent="0.3">
      <c r="B266">
        <v>26.443000000000001</v>
      </c>
    </row>
    <row r="267" spans="1:4" x14ac:dyDescent="0.3">
      <c r="B267">
        <v>24.167999999999999</v>
      </c>
    </row>
    <row r="268" spans="1:4" x14ac:dyDescent="0.3">
      <c r="B268">
        <v>36.35</v>
      </c>
      <c r="C268">
        <f>AVERAGE(B260:B268)</f>
        <v>30.271000000000001</v>
      </c>
      <c r="D268">
        <f>STDEV(B260:B268)</f>
        <v>4.636281699810727</v>
      </c>
    </row>
    <row r="269" spans="1:4" x14ac:dyDescent="0.3">
      <c r="A269" t="s">
        <v>58</v>
      </c>
      <c r="B269">
        <v>26.922000000000001</v>
      </c>
    </row>
    <row r="270" spans="1:4" x14ac:dyDescent="0.3">
      <c r="B270">
        <v>33.481000000000002</v>
      </c>
    </row>
    <row r="271" spans="1:4" x14ac:dyDescent="0.3">
      <c r="B271">
        <v>43.968000000000004</v>
      </c>
    </row>
    <row r="272" spans="1:4" x14ac:dyDescent="0.3">
      <c r="B272">
        <v>35.252000000000002</v>
      </c>
    </row>
    <row r="273" spans="1:4" x14ac:dyDescent="0.3">
      <c r="B273">
        <v>44.942</v>
      </c>
    </row>
    <row r="274" spans="1:4" x14ac:dyDescent="0.3">
      <c r="B274">
        <v>54.421999999999997</v>
      </c>
    </row>
    <row r="275" spans="1:4" x14ac:dyDescent="0.3">
      <c r="B275">
        <v>55.771999999999998</v>
      </c>
    </row>
    <row r="276" spans="1:4" x14ac:dyDescent="0.3">
      <c r="B276">
        <v>50.22</v>
      </c>
      <c r="C276">
        <f>AVERAGE(B269:B276)</f>
        <v>43.122375000000005</v>
      </c>
      <c r="D276">
        <f>STDEV(B269:B276)</f>
        <v>10.415976738199529</v>
      </c>
    </row>
    <row r="277" spans="1:4" x14ac:dyDescent="0.3">
      <c r="A277" t="s">
        <v>59</v>
      </c>
      <c r="B277">
        <v>51.143000000000001</v>
      </c>
    </row>
    <row r="278" spans="1:4" x14ac:dyDescent="0.3">
      <c r="B278">
        <v>26.986999999999998</v>
      </c>
    </row>
    <row r="279" spans="1:4" x14ac:dyDescent="0.3">
      <c r="B279">
        <v>42.835000000000001</v>
      </c>
    </row>
    <row r="280" spans="1:4" x14ac:dyDescent="0.3">
      <c r="B280">
        <v>40.33</v>
      </c>
    </row>
    <row r="281" spans="1:4" x14ac:dyDescent="0.3">
      <c r="B281">
        <v>34.006999999999998</v>
      </c>
    </row>
    <row r="282" spans="1:4" x14ac:dyDescent="0.3">
      <c r="B282">
        <v>41.155000000000001</v>
      </c>
    </row>
    <row r="283" spans="1:4" x14ac:dyDescent="0.3">
      <c r="B283">
        <v>35.451000000000001</v>
      </c>
    </row>
    <row r="284" spans="1:4" x14ac:dyDescent="0.3">
      <c r="B284">
        <v>34.347999999999999</v>
      </c>
    </row>
    <row r="285" spans="1:4" x14ac:dyDescent="0.3">
      <c r="B285">
        <v>36.932000000000002</v>
      </c>
    </row>
    <row r="286" spans="1:4" x14ac:dyDescent="0.3">
      <c r="B286">
        <v>42.448</v>
      </c>
    </row>
    <row r="287" spans="1:4" x14ac:dyDescent="0.3">
      <c r="B287">
        <v>45.668999999999997</v>
      </c>
    </row>
    <row r="288" spans="1:4" x14ac:dyDescent="0.3">
      <c r="B288">
        <v>48.152000000000001</v>
      </c>
      <c r="C288">
        <f>AVERAGE(B277:B288)</f>
        <v>39.954749999999997</v>
      </c>
      <c r="D288">
        <f>STDEV(B277:B288)</f>
        <v>6.7790636538335498</v>
      </c>
    </row>
    <row r="289" spans="1:4" x14ac:dyDescent="0.3">
      <c r="A289" t="s">
        <v>60</v>
      </c>
      <c r="B289">
        <v>36.820999999999998</v>
      </c>
    </row>
    <row r="290" spans="1:4" x14ac:dyDescent="0.3">
      <c r="B290">
        <v>27.448</v>
      </c>
    </row>
    <row r="291" spans="1:4" x14ac:dyDescent="0.3">
      <c r="B291">
        <v>41.343000000000004</v>
      </c>
    </row>
    <row r="292" spans="1:4" x14ac:dyDescent="0.3">
      <c r="B292">
        <v>35.405999999999999</v>
      </c>
    </row>
    <row r="293" spans="1:4" x14ac:dyDescent="0.3">
      <c r="B293">
        <v>34.831000000000003</v>
      </c>
    </row>
    <row r="294" spans="1:4" x14ac:dyDescent="0.3">
      <c r="B294">
        <v>31.498000000000001</v>
      </c>
    </row>
    <row r="295" spans="1:4" x14ac:dyDescent="0.3">
      <c r="B295">
        <v>35.44</v>
      </c>
      <c r="C295">
        <f>AVERAGE(B289:B295)</f>
        <v>34.683857142857143</v>
      </c>
      <c r="D295">
        <f>STDEV(B289:B295)</f>
        <v>4.3307768906041204</v>
      </c>
    </row>
    <row r="296" spans="1:4" x14ac:dyDescent="0.3">
      <c r="A296" t="s">
        <v>61</v>
      </c>
      <c r="B296">
        <v>47.984000000000002</v>
      </c>
    </row>
    <row r="297" spans="1:4" x14ac:dyDescent="0.3">
      <c r="B297">
        <v>42.384</v>
      </c>
    </row>
    <row r="298" spans="1:4" x14ac:dyDescent="0.3">
      <c r="B298">
        <v>64.673000000000002</v>
      </c>
    </row>
    <row r="299" spans="1:4" x14ac:dyDescent="0.3">
      <c r="B299">
        <v>49.993000000000002</v>
      </c>
    </row>
    <row r="300" spans="1:4" x14ac:dyDescent="0.3">
      <c r="B300">
        <v>46.978999999999999</v>
      </c>
    </row>
    <row r="301" spans="1:4" x14ac:dyDescent="0.3">
      <c r="B301">
        <v>55.545999999999999</v>
      </c>
    </row>
    <row r="302" spans="1:4" x14ac:dyDescent="0.3">
      <c r="B302">
        <v>46.682000000000002</v>
      </c>
    </row>
    <row r="303" spans="1:4" x14ac:dyDescent="0.3">
      <c r="B303">
        <v>46.863999999999997</v>
      </c>
    </row>
    <row r="304" spans="1:4" x14ac:dyDescent="0.3">
      <c r="B304">
        <v>40.170999999999999</v>
      </c>
    </row>
    <row r="305" spans="1:4" x14ac:dyDescent="0.3">
      <c r="B305">
        <v>50.905999999999999</v>
      </c>
    </row>
    <row r="306" spans="1:4" x14ac:dyDescent="0.3">
      <c r="B306">
        <v>45.920999999999999</v>
      </c>
    </row>
    <row r="307" spans="1:4" x14ac:dyDescent="0.3">
      <c r="B307">
        <v>59.936</v>
      </c>
    </row>
    <row r="308" spans="1:4" x14ac:dyDescent="0.3">
      <c r="B308">
        <v>49.97</v>
      </c>
      <c r="C308">
        <f>AVERAGE(B296:B308)</f>
        <v>49.846846153846158</v>
      </c>
      <c r="D308">
        <f>STDEV(B296:B308)</f>
        <v>6.7736084160777423</v>
      </c>
    </row>
    <row r="309" spans="1:4" x14ac:dyDescent="0.3">
      <c r="A309" t="s">
        <v>62</v>
      </c>
      <c r="B309">
        <v>54.637</v>
      </c>
    </row>
    <row r="310" spans="1:4" x14ac:dyDescent="0.3">
      <c r="B310">
        <v>49.399000000000001</v>
      </c>
    </row>
    <row r="311" spans="1:4" x14ac:dyDescent="0.3">
      <c r="B311">
        <v>48.813000000000002</v>
      </c>
    </row>
    <row r="312" spans="1:4" x14ac:dyDescent="0.3">
      <c r="B312">
        <v>62.643999999999998</v>
      </c>
    </row>
    <row r="313" spans="1:4" x14ac:dyDescent="0.3">
      <c r="B313">
        <v>58.735999999999997</v>
      </c>
    </row>
    <row r="314" spans="1:4" x14ac:dyDescent="0.3">
      <c r="B314">
        <v>48.406999999999996</v>
      </c>
    </row>
    <row r="315" spans="1:4" x14ac:dyDescent="0.3">
      <c r="B315">
        <v>51.938000000000002</v>
      </c>
    </row>
    <row r="316" spans="1:4" x14ac:dyDescent="0.3">
      <c r="B316">
        <v>54.570999999999998</v>
      </c>
    </row>
    <row r="317" spans="1:4" x14ac:dyDescent="0.3">
      <c r="B317">
        <v>44.219000000000001</v>
      </c>
    </row>
    <row r="318" spans="1:4" x14ac:dyDescent="0.3">
      <c r="B318">
        <v>63.448999999999998</v>
      </c>
    </row>
    <row r="319" spans="1:4" x14ac:dyDescent="0.3">
      <c r="B319">
        <v>59.877000000000002</v>
      </c>
      <c r="C319">
        <f>AVERAGE(B309:B319)</f>
        <v>54.244545454545452</v>
      </c>
      <c r="D319">
        <f>STDEV(B309:B319)</f>
        <v>6.3270907115931019</v>
      </c>
    </row>
    <row r="320" spans="1:4" x14ac:dyDescent="0.3">
      <c r="A320" t="s">
        <v>63</v>
      </c>
      <c r="B320">
        <v>42.036999999999999</v>
      </c>
    </row>
    <row r="321" spans="1:4" x14ac:dyDescent="0.3">
      <c r="B321">
        <v>43.228999999999999</v>
      </c>
    </row>
    <row r="322" spans="1:4" x14ac:dyDescent="0.3">
      <c r="B322">
        <v>31.145</v>
      </c>
    </row>
    <row r="323" spans="1:4" x14ac:dyDescent="0.3">
      <c r="B323">
        <v>31.977</v>
      </c>
    </row>
    <row r="324" spans="1:4" x14ac:dyDescent="0.3">
      <c r="B324">
        <v>35.008000000000003</v>
      </c>
    </row>
    <row r="325" spans="1:4" x14ac:dyDescent="0.3">
      <c r="B325">
        <v>29.286999999999999</v>
      </c>
    </row>
    <row r="326" spans="1:4" x14ac:dyDescent="0.3">
      <c r="B326">
        <v>35.984999999999999</v>
      </c>
    </row>
    <row r="327" spans="1:4" x14ac:dyDescent="0.3">
      <c r="B327">
        <v>26.483000000000001</v>
      </c>
    </row>
    <row r="328" spans="1:4" x14ac:dyDescent="0.3">
      <c r="B328">
        <v>23.69</v>
      </c>
    </row>
    <row r="329" spans="1:4" x14ac:dyDescent="0.3">
      <c r="B329">
        <v>31.170999999999999</v>
      </c>
    </row>
    <row r="330" spans="1:4" x14ac:dyDescent="0.3">
      <c r="B330">
        <v>41.212000000000003</v>
      </c>
      <c r="C330">
        <f>AVERAGE(B320:B330)</f>
        <v>33.74763636363636</v>
      </c>
      <c r="D330">
        <f>STDEV(B320:B330)</f>
        <v>6.4132443782024424</v>
      </c>
    </row>
    <row r="331" spans="1:4" x14ac:dyDescent="0.3">
      <c r="A331" t="s">
        <v>64</v>
      </c>
      <c r="B331">
        <v>38.048999999999999</v>
      </c>
    </row>
    <row r="332" spans="1:4" x14ac:dyDescent="0.3">
      <c r="B332">
        <v>42.543999999999997</v>
      </c>
    </row>
    <row r="333" spans="1:4" x14ac:dyDescent="0.3">
      <c r="B333">
        <v>42.213999999999999</v>
      </c>
    </row>
    <row r="334" spans="1:4" x14ac:dyDescent="0.3">
      <c r="B334">
        <v>51.048000000000002</v>
      </c>
    </row>
    <row r="335" spans="1:4" x14ac:dyDescent="0.3">
      <c r="B335">
        <v>44.774999999999999</v>
      </c>
    </row>
    <row r="336" spans="1:4" x14ac:dyDescent="0.3">
      <c r="B336">
        <v>40.871000000000002</v>
      </c>
    </row>
    <row r="337" spans="1:4" x14ac:dyDescent="0.3">
      <c r="B337">
        <v>54.115000000000002</v>
      </c>
    </row>
    <row r="338" spans="1:4" x14ac:dyDescent="0.3">
      <c r="B338">
        <v>40.625999999999998</v>
      </c>
      <c r="C338">
        <f>AVERAGE(B331:B338)</f>
        <v>44.280249999999995</v>
      </c>
      <c r="D338">
        <f>STDEV(B331:B338)</f>
        <v>5.5273150741179906</v>
      </c>
    </row>
    <row r="339" spans="1:4" x14ac:dyDescent="0.3">
      <c r="A339" t="s">
        <v>65</v>
      </c>
      <c r="B339">
        <v>39.167999999999999</v>
      </c>
    </row>
    <row r="340" spans="1:4" x14ac:dyDescent="0.3">
      <c r="B340">
        <v>52.241</v>
      </c>
    </row>
    <row r="341" spans="1:4" x14ac:dyDescent="0.3">
      <c r="B341">
        <v>39.942</v>
      </c>
    </row>
    <row r="342" spans="1:4" x14ac:dyDescent="0.3">
      <c r="B342">
        <v>39.780999999999999</v>
      </c>
    </row>
    <row r="343" spans="1:4" x14ac:dyDescent="0.3">
      <c r="B343">
        <v>44.718000000000004</v>
      </c>
    </row>
    <row r="344" spans="1:4" x14ac:dyDescent="0.3">
      <c r="B344">
        <v>47.581000000000003</v>
      </c>
    </row>
    <row r="345" spans="1:4" x14ac:dyDescent="0.3">
      <c r="B345">
        <v>47.17</v>
      </c>
    </row>
    <row r="346" spans="1:4" x14ac:dyDescent="0.3">
      <c r="B346">
        <v>50.847000000000001</v>
      </c>
    </row>
    <row r="347" spans="1:4" x14ac:dyDescent="0.3">
      <c r="B347">
        <v>51.084000000000003</v>
      </c>
    </row>
    <row r="348" spans="1:4" x14ac:dyDescent="0.3">
      <c r="B348">
        <v>46.715000000000003</v>
      </c>
      <c r="C348">
        <f>AVERAGE(B339:B348)</f>
        <v>45.924700000000009</v>
      </c>
      <c r="D348">
        <f>STDEV(B339:B348)</f>
        <v>4.9024778780168203</v>
      </c>
    </row>
    <row r="349" spans="1:4" x14ac:dyDescent="0.3">
      <c r="A349" t="s">
        <v>66</v>
      </c>
      <c r="B349">
        <v>31.777999999999999</v>
      </c>
    </row>
    <row r="350" spans="1:4" x14ac:dyDescent="0.3">
      <c r="B350">
        <v>30.527999999999999</v>
      </c>
    </row>
    <row r="351" spans="1:4" x14ac:dyDescent="0.3">
      <c r="B351">
        <v>27.23</v>
      </c>
    </row>
    <row r="352" spans="1:4" x14ac:dyDescent="0.3">
      <c r="B352">
        <v>26.942</v>
      </c>
    </row>
    <row r="353" spans="1:4" x14ac:dyDescent="0.3">
      <c r="B353">
        <v>31.933</v>
      </c>
    </row>
    <row r="354" spans="1:4" x14ac:dyDescent="0.3">
      <c r="B354">
        <v>34.543999999999997</v>
      </c>
    </row>
    <row r="355" spans="1:4" x14ac:dyDescent="0.3">
      <c r="B355">
        <v>40.235999999999997</v>
      </c>
    </row>
    <row r="356" spans="1:4" x14ac:dyDescent="0.3">
      <c r="B356">
        <v>52.374000000000002</v>
      </c>
    </row>
    <row r="357" spans="1:4" x14ac:dyDescent="0.3">
      <c r="B357">
        <v>43.408999999999999</v>
      </c>
    </row>
    <row r="358" spans="1:4" x14ac:dyDescent="0.3">
      <c r="B358">
        <v>43.616999999999997</v>
      </c>
    </row>
    <row r="359" spans="1:4" x14ac:dyDescent="0.3">
      <c r="B359">
        <v>33.259</v>
      </c>
      <c r="C359">
        <f>AVERAGE(B349:B359)</f>
        <v>35.986363636363642</v>
      </c>
      <c r="D359">
        <f>STDEV(B349:B359)</f>
        <v>7.9489831711071872</v>
      </c>
    </row>
    <row r="360" spans="1:4" x14ac:dyDescent="0.3">
      <c r="A360" t="s">
        <v>67</v>
      </c>
      <c r="B360">
        <v>41.052</v>
      </c>
    </row>
    <row r="361" spans="1:4" x14ac:dyDescent="0.3">
      <c r="B361">
        <v>37.682000000000002</v>
      </c>
    </row>
    <row r="362" spans="1:4" x14ac:dyDescent="0.3">
      <c r="B362">
        <v>40.706000000000003</v>
      </c>
    </row>
    <row r="363" spans="1:4" x14ac:dyDescent="0.3">
      <c r="B363">
        <v>43.334000000000003</v>
      </c>
    </row>
    <row r="364" spans="1:4" x14ac:dyDescent="0.3">
      <c r="B364">
        <v>41.01</v>
      </c>
    </row>
    <row r="365" spans="1:4" x14ac:dyDescent="0.3">
      <c r="B365">
        <v>44.012</v>
      </c>
    </row>
    <row r="366" spans="1:4" x14ac:dyDescent="0.3">
      <c r="B366">
        <v>44.064</v>
      </c>
    </row>
    <row r="367" spans="1:4" x14ac:dyDescent="0.3">
      <c r="B367">
        <v>52.539000000000001</v>
      </c>
      <c r="C367">
        <f>AVERAGE(B360:B367)</f>
        <v>43.049875</v>
      </c>
      <c r="D367">
        <f>STDEV(B360:B367)</f>
        <v>4.3840421803725516</v>
      </c>
    </row>
    <row r="368" spans="1:4" x14ac:dyDescent="0.3">
      <c r="A368" t="s">
        <v>68</v>
      </c>
      <c r="B368">
        <v>41.670999999999999</v>
      </c>
    </row>
    <row r="369" spans="1:4" x14ac:dyDescent="0.3">
      <c r="B369">
        <v>34.862000000000002</v>
      </c>
    </row>
    <row r="370" spans="1:4" x14ac:dyDescent="0.3">
      <c r="B370">
        <v>38.39</v>
      </c>
    </row>
    <row r="371" spans="1:4" x14ac:dyDescent="0.3">
      <c r="B371">
        <v>38.088999999999999</v>
      </c>
    </row>
    <row r="372" spans="1:4" x14ac:dyDescent="0.3">
      <c r="B372">
        <v>46.759</v>
      </c>
    </row>
    <row r="373" spans="1:4" x14ac:dyDescent="0.3">
      <c r="B373">
        <v>59.829000000000001</v>
      </c>
    </row>
    <row r="374" spans="1:4" x14ac:dyDescent="0.3">
      <c r="B374">
        <v>37.972000000000001</v>
      </c>
    </row>
    <row r="375" spans="1:4" x14ac:dyDescent="0.3">
      <c r="B375">
        <v>35.838000000000001</v>
      </c>
      <c r="C375">
        <f>AVERAGE(B368:B375)</f>
        <v>41.676250000000003</v>
      </c>
      <c r="D375">
        <f>STDEV(B368:B375)</f>
        <v>8.222487836067959</v>
      </c>
    </row>
    <row r="376" spans="1:4" x14ac:dyDescent="0.3">
      <c r="A376" t="s">
        <v>69</v>
      </c>
      <c r="B376">
        <v>56.792999999999999</v>
      </c>
    </row>
    <row r="377" spans="1:4" x14ac:dyDescent="0.3">
      <c r="B377">
        <v>46.302</v>
      </c>
    </row>
    <row r="378" spans="1:4" x14ac:dyDescent="0.3">
      <c r="B378">
        <v>39.029000000000003</v>
      </c>
    </row>
    <row r="379" spans="1:4" x14ac:dyDescent="0.3">
      <c r="B379">
        <v>48.189</v>
      </c>
    </row>
    <row r="380" spans="1:4" x14ac:dyDescent="0.3">
      <c r="B380">
        <v>46.408000000000001</v>
      </c>
    </row>
    <row r="381" spans="1:4" x14ac:dyDescent="0.3">
      <c r="B381">
        <v>44.567</v>
      </c>
    </row>
    <row r="382" spans="1:4" x14ac:dyDescent="0.3">
      <c r="B382">
        <v>36.179000000000002</v>
      </c>
    </row>
    <row r="383" spans="1:4" x14ac:dyDescent="0.3">
      <c r="B383">
        <v>42.392000000000003</v>
      </c>
    </row>
    <row r="384" spans="1:4" x14ac:dyDescent="0.3">
      <c r="B384">
        <v>41.161999999999999</v>
      </c>
    </row>
    <row r="385" spans="1:4" x14ac:dyDescent="0.3">
      <c r="B385">
        <v>43.164999999999999</v>
      </c>
    </row>
    <row r="386" spans="1:4" x14ac:dyDescent="0.3">
      <c r="B386">
        <v>59.387999999999998</v>
      </c>
      <c r="C386">
        <f>AVERAGE(B376:B386)</f>
        <v>45.779454545454541</v>
      </c>
      <c r="D386">
        <f>STDEV(B376:B386)</f>
        <v>7.0128684767880634</v>
      </c>
    </row>
    <row r="387" spans="1:4" x14ac:dyDescent="0.3">
      <c r="A387" t="s">
        <v>70</v>
      </c>
      <c r="B387">
        <v>54.570999999999998</v>
      </c>
    </row>
    <row r="388" spans="1:4" x14ac:dyDescent="0.3">
      <c r="B388">
        <v>62.994</v>
      </c>
    </row>
    <row r="389" spans="1:4" x14ac:dyDescent="0.3">
      <c r="B389">
        <v>42.317999999999998</v>
      </c>
    </row>
    <row r="390" spans="1:4" x14ac:dyDescent="0.3">
      <c r="B390">
        <v>44.570999999999998</v>
      </c>
    </row>
    <row r="391" spans="1:4" x14ac:dyDescent="0.3">
      <c r="B391">
        <v>46.142000000000003</v>
      </c>
    </row>
    <row r="392" spans="1:4" x14ac:dyDescent="0.3">
      <c r="B392">
        <v>42.902000000000001</v>
      </c>
    </row>
    <row r="393" spans="1:4" x14ac:dyDescent="0.3">
      <c r="B393">
        <v>50.389000000000003</v>
      </c>
    </row>
    <row r="394" spans="1:4" x14ac:dyDescent="0.3">
      <c r="B394">
        <v>55.622</v>
      </c>
    </row>
    <row r="395" spans="1:4" x14ac:dyDescent="0.3">
      <c r="B395">
        <v>54.017000000000003</v>
      </c>
    </row>
    <row r="396" spans="1:4" x14ac:dyDescent="0.3">
      <c r="B396">
        <v>41.222999999999999</v>
      </c>
      <c r="C396">
        <f>AVERAGE(B387:B396)</f>
        <v>49.474900000000005</v>
      </c>
      <c r="D396">
        <f>STDEV(B387:B396)</f>
        <v>7.193082579040003</v>
      </c>
    </row>
    <row r="397" spans="1:4" x14ac:dyDescent="0.3">
      <c r="A397" t="s">
        <v>71</v>
      </c>
      <c r="B397">
        <v>50.56</v>
      </c>
    </row>
    <row r="398" spans="1:4" x14ac:dyDescent="0.3">
      <c r="B398">
        <v>49.634999999999998</v>
      </c>
    </row>
    <row r="399" spans="1:4" x14ac:dyDescent="0.3">
      <c r="B399">
        <v>51.743000000000002</v>
      </c>
    </row>
    <row r="400" spans="1:4" x14ac:dyDescent="0.3">
      <c r="B400">
        <v>62.033000000000001</v>
      </c>
    </row>
    <row r="401" spans="1:4" x14ac:dyDescent="0.3">
      <c r="B401">
        <v>54.744999999999997</v>
      </c>
    </row>
    <row r="402" spans="1:4" x14ac:dyDescent="0.3">
      <c r="B402">
        <v>50.414000000000001</v>
      </c>
    </row>
    <row r="403" spans="1:4" x14ac:dyDescent="0.3">
      <c r="B403">
        <v>59.139000000000003</v>
      </c>
    </row>
    <row r="404" spans="1:4" x14ac:dyDescent="0.3">
      <c r="B404">
        <v>52.881</v>
      </c>
    </row>
    <row r="405" spans="1:4" x14ac:dyDescent="0.3">
      <c r="B405">
        <v>46.01</v>
      </c>
    </row>
    <row r="406" spans="1:4" x14ac:dyDescent="0.3">
      <c r="B406">
        <v>49.521000000000001</v>
      </c>
    </row>
    <row r="407" spans="1:4" x14ac:dyDescent="0.3">
      <c r="B407">
        <v>53.091000000000001</v>
      </c>
    </row>
    <row r="408" spans="1:4" x14ac:dyDescent="0.3">
      <c r="B408">
        <v>54.384999999999998</v>
      </c>
    </row>
    <row r="409" spans="1:4" x14ac:dyDescent="0.3">
      <c r="B409">
        <v>46.433</v>
      </c>
    </row>
    <row r="410" spans="1:4" x14ac:dyDescent="0.3">
      <c r="B410">
        <v>41.994999999999997</v>
      </c>
    </row>
    <row r="411" spans="1:4" x14ac:dyDescent="0.3">
      <c r="B411">
        <v>55.665999999999997</v>
      </c>
      <c r="C411">
        <f>AVERAGE(B397:B411)</f>
        <v>51.883400000000002</v>
      </c>
      <c r="D411">
        <f>STDEV(B397:B411)</f>
        <v>5.0949348068168936</v>
      </c>
    </row>
    <row r="412" spans="1:4" x14ac:dyDescent="0.3">
      <c r="A412" t="s">
        <v>72</v>
      </c>
      <c r="B412">
        <v>28.809000000000001</v>
      </c>
    </row>
    <row r="413" spans="1:4" x14ac:dyDescent="0.3">
      <c r="B413">
        <v>28.613</v>
      </c>
    </row>
    <row r="414" spans="1:4" x14ac:dyDescent="0.3">
      <c r="B414">
        <v>39.210999999999999</v>
      </c>
    </row>
    <row r="415" spans="1:4" x14ac:dyDescent="0.3">
      <c r="B415">
        <v>42.491</v>
      </c>
    </row>
    <row r="416" spans="1:4" x14ac:dyDescent="0.3">
      <c r="B416">
        <v>46.764000000000003</v>
      </c>
    </row>
    <row r="417" spans="1:4" x14ac:dyDescent="0.3">
      <c r="B417">
        <v>45</v>
      </c>
    </row>
    <row r="418" spans="1:4" x14ac:dyDescent="0.3">
      <c r="B418">
        <v>53.689</v>
      </c>
    </row>
    <row r="419" spans="1:4" x14ac:dyDescent="0.3">
      <c r="B419">
        <v>47.295999999999999</v>
      </c>
    </row>
    <row r="420" spans="1:4" x14ac:dyDescent="0.3">
      <c r="B420">
        <v>47.725999999999999</v>
      </c>
    </row>
    <row r="421" spans="1:4" x14ac:dyDescent="0.3">
      <c r="B421">
        <v>50.755000000000003</v>
      </c>
    </row>
    <row r="422" spans="1:4" x14ac:dyDescent="0.3">
      <c r="B422">
        <v>46.546999999999997</v>
      </c>
      <c r="C422">
        <f>AVERAGE(B412:B422)</f>
        <v>43.354636363636359</v>
      </c>
      <c r="D422">
        <f>STDEV(B412:B422)</f>
        <v>8.1702922747320503</v>
      </c>
    </row>
    <row r="423" spans="1:4" x14ac:dyDescent="0.3">
      <c r="A423" t="s">
        <v>73</v>
      </c>
      <c r="B423">
        <v>46.015999999999998</v>
      </c>
    </row>
    <row r="424" spans="1:4" x14ac:dyDescent="0.3">
      <c r="B424">
        <v>31.919</v>
      </c>
    </row>
    <row r="425" spans="1:4" x14ac:dyDescent="0.3">
      <c r="B425">
        <v>28.638999999999999</v>
      </c>
    </row>
    <row r="426" spans="1:4" x14ac:dyDescent="0.3">
      <c r="B426">
        <v>39.411999999999999</v>
      </c>
    </row>
    <row r="427" spans="1:4" x14ac:dyDescent="0.3">
      <c r="B427">
        <v>32.255000000000003</v>
      </c>
    </row>
    <row r="428" spans="1:4" x14ac:dyDescent="0.3">
      <c r="B428">
        <v>34.634999999999998</v>
      </c>
    </row>
    <row r="429" spans="1:4" x14ac:dyDescent="0.3">
      <c r="B429">
        <v>31.469000000000001</v>
      </c>
    </row>
    <row r="430" spans="1:4" x14ac:dyDescent="0.3">
      <c r="B430">
        <v>32.276000000000003</v>
      </c>
    </row>
    <row r="431" spans="1:4" x14ac:dyDescent="0.3">
      <c r="B431">
        <v>40.261000000000003</v>
      </c>
    </row>
    <row r="432" spans="1:4" x14ac:dyDescent="0.3">
      <c r="B432">
        <v>28.661000000000001</v>
      </c>
    </row>
    <row r="433" spans="1:4" x14ac:dyDescent="0.3">
      <c r="B433">
        <v>33.088999999999999</v>
      </c>
    </row>
    <row r="434" spans="1:4" x14ac:dyDescent="0.3">
      <c r="B434">
        <v>31.457000000000001</v>
      </c>
    </row>
    <row r="435" spans="1:4" x14ac:dyDescent="0.3">
      <c r="B435">
        <v>46.332000000000001</v>
      </c>
      <c r="C435">
        <f>AVERAGE(B423:B435)</f>
        <v>35.109307692307695</v>
      </c>
      <c r="D435">
        <f>STDEV(B423:B435)</f>
        <v>5.9906453378665532</v>
      </c>
    </row>
    <row r="436" spans="1:4" x14ac:dyDescent="0.3">
      <c r="A436" t="s">
        <v>74</v>
      </c>
      <c r="B436">
        <v>32.170999999999999</v>
      </c>
    </row>
    <row r="437" spans="1:4" x14ac:dyDescent="0.3">
      <c r="B437">
        <v>36.082000000000001</v>
      </c>
    </row>
    <row r="438" spans="1:4" x14ac:dyDescent="0.3">
      <c r="B438">
        <v>34.18</v>
      </c>
    </row>
    <row r="439" spans="1:4" x14ac:dyDescent="0.3">
      <c r="B439">
        <v>45.616</v>
      </c>
    </row>
    <row r="440" spans="1:4" x14ac:dyDescent="0.3">
      <c r="B440">
        <v>58.465000000000003</v>
      </c>
    </row>
    <row r="441" spans="1:4" x14ac:dyDescent="0.3">
      <c r="B441">
        <v>33.368000000000002</v>
      </c>
    </row>
    <row r="442" spans="1:4" x14ac:dyDescent="0.3">
      <c r="B442">
        <v>37.073</v>
      </c>
    </row>
    <row r="443" spans="1:4" x14ac:dyDescent="0.3">
      <c r="B443">
        <v>37.902999999999999</v>
      </c>
    </row>
    <row r="444" spans="1:4" x14ac:dyDescent="0.3">
      <c r="B444">
        <v>36.229999999999997</v>
      </c>
    </row>
    <row r="445" spans="1:4" x14ac:dyDescent="0.3">
      <c r="B445">
        <v>27.619</v>
      </c>
      <c r="C445">
        <f>AVERAGE(B436:B445)</f>
        <v>37.870699999999999</v>
      </c>
      <c r="D445">
        <f>STDEV(B436:B445)</f>
        <v>8.5772508163552512</v>
      </c>
    </row>
    <row r="446" spans="1:4" x14ac:dyDescent="0.3">
      <c r="A446" t="s">
        <v>75</v>
      </c>
      <c r="B446">
        <v>35.832000000000001</v>
      </c>
    </row>
    <row r="447" spans="1:4" x14ac:dyDescent="0.3">
      <c r="B447">
        <v>46.137</v>
      </c>
    </row>
    <row r="448" spans="1:4" x14ac:dyDescent="0.3">
      <c r="B448">
        <v>40.551000000000002</v>
      </c>
    </row>
    <row r="449" spans="1:4" x14ac:dyDescent="0.3">
      <c r="B449">
        <v>41.991999999999997</v>
      </c>
    </row>
    <row r="450" spans="1:4" x14ac:dyDescent="0.3">
      <c r="B450">
        <v>47.92</v>
      </c>
    </row>
    <row r="451" spans="1:4" x14ac:dyDescent="0.3">
      <c r="B451">
        <v>43.116</v>
      </c>
    </row>
    <row r="452" spans="1:4" x14ac:dyDescent="0.3">
      <c r="B452">
        <v>44.154000000000003</v>
      </c>
    </row>
    <row r="453" spans="1:4" x14ac:dyDescent="0.3">
      <c r="B453">
        <v>48.061999999999998</v>
      </c>
    </row>
    <row r="454" spans="1:4" x14ac:dyDescent="0.3">
      <c r="B454">
        <v>39.835000000000001</v>
      </c>
    </row>
    <row r="455" spans="1:4" x14ac:dyDescent="0.3">
      <c r="B455">
        <v>49.920999999999999</v>
      </c>
    </row>
    <row r="456" spans="1:4" x14ac:dyDescent="0.3">
      <c r="B456">
        <v>41.39</v>
      </c>
    </row>
    <row r="457" spans="1:4" x14ac:dyDescent="0.3">
      <c r="B457">
        <v>35.183</v>
      </c>
    </row>
    <row r="458" spans="1:4" x14ac:dyDescent="0.3">
      <c r="B458">
        <v>40.600999999999999</v>
      </c>
    </row>
    <row r="459" spans="1:4" x14ac:dyDescent="0.3">
      <c r="B459">
        <v>39.905999999999999</v>
      </c>
    </row>
    <row r="460" spans="1:4" x14ac:dyDescent="0.3">
      <c r="B460">
        <v>31.457999999999998</v>
      </c>
      <c r="C460">
        <f>AVERAGE(B446:B460)</f>
        <v>41.737199999999994</v>
      </c>
      <c r="D460">
        <f>STDEV(B446:B460)</f>
        <v>5.1105700856167662</v>
      </c>
    </row>
    <row r="461" spans="1:4" x14ac:dyDescent="0.3">
      <c r="A461" t="s">
        <v>76</v>
      </c>
      <c r="B461">
        <v>45.573999999999998</v>
      </c>
    </row>
    <row r="462" spans="1:4" x14ac:dyDescent="0.3">
      <c r="B462">
        <v>40.481999999999999</v>
      </c>
    </row>
    <row r="463" spans="1:4" x14ac:dyDescent="0.3">
      <c r="B463">
        <v>45.784999999999997</v>
      </c>
    </row>
    <row r="464" spans="1:4" x14ac:dyDescent="0.3">
      <c r="B464">
        <v>51.610999999999997</v>
      </c>
    </row>
    <row r="465" spans="1:4" x14ac:dyDescent="0.3">
      <c r="B465">
        <v>60.24</v>
      </c>
    </row>
    <row r="466" spans="1:4" x14ac:dyDescent="0.3">
      <c r="B466">
        <v>54.84</v>
      </c>
    </row>
    <row r="467" spans="1:4" x14ac:dyDescent="0.3">
      <c r="B467">
        <v>62.012</v>
      </c>
    </row>
    <row r="468" spans="1:4" x14ac:dyDescent="0.3">
      <c r="B468">
        <v>53.698999999999998</v>
      </c>
    </row>
    <row r="469" spans="1:4" x14ac:dyDescent="0.3">
      <c r="B469">
        <v>74.153999999999996</v>
      </c>
    </row>
    <row r="470" spans="1:4" x14ac:dyDescent="0.3">
      <c r="B470">
        <v>57.188000000000002</v>
      </c>
    </row>
    <row r="471" spans="1:4" x14ac:dyDescent="0.3">
      <c r="B471">
        <v>56.966999999999999</v>
      </c>
    </row>
    <row r="472" spans="1:4" x14ac:dyDescent="0.3">
      <c r="B472">
        <v>58.024000000000001</v>
      </c>
    </row>
    <row r="473" spans="1:4" x14ac:dyDescent="0.3">
      <c r="B473">
        <v>60.433999999999997</v>
      </c>
    </row>
    <row r="474" spans="1:4" x14ac:dyDescent="0.3">
      <c r="B474">
        <v>51.414000000000001</v>
      </c>
      <c r="C474">
        <f>AVERAGE(B461:B474)</f>
        <v>55.173142857142857</v>
      </c>
      <c r="D474">
        <f>STDEV(B461:B474)</f>
        <v>8.3251799228156429</v>
      </c>
    </row>
    <row r="475" spans="1:4" x14ac:dyDescent="0.3">
      <c r="A475" t="s">
        <v>77</v>
      </c>
      <c r="B475">
        <v>39.722999999999999</v>
      </c>
    </row>
    <row r="476" spans="1:4" x14ac:dyDescent="0.3">
      <c r="B476">
        <v>34.401000000000003</v>
      </c>
    </row>
    <row r="477" spans="1:4" x14ac:dyDescent="0.3">
      <c r="B477">
        <v>45.134999999999998</v>
      </c>
    </row>
    <row r="478" spans="1:4" x14ac:dyDescent="0.3">
      <c r="B478">
        <v>41.347999999999999</v>
      </c>
    </row>
    <row r="479" spans="1:4" x14ac:dyDescent="0.3">
      <c r="B479">
        <v>47.25</v>
      </c>
    </row>
    <row r="480" spans="1:4" x14ac:dyDescent="0.3">
      <c r="B480">
        <v>45.429000000000002</v>
      </c>
    </row>
    <row r="481" spans="1:4" x14ac:dyDescent="0.3">
      <c r="B481">
        <v>38.886000000000003</v>
      </c>
    </row>
    <row r="482" spans="1:4" x14ac:dyDescent="0.3">
      <c r="B482">
        <v>55.188000000000002</v>
      </c>
    </row>
    <row r="483" spans="1:4" x14ac:dyDescent="0.3">
      <c r="B483">
        <v>49.866999999999997</v>
      </c>
      <c r="C483">
        <f>AVERAGE(B475:B483)</f>
        <v>44.136333333333333</v>
      </c>
      <c r="D483">
        <f>STDEV(B475:B483)</f>
        <v>6.2942250118660468</v>
      </c>
    </row>
    <row r="484" spans="1:4" x14ac:dyDescent="0.3">
      <c r="A484" t="s">
        <v>78</v>
      </c>
      <c r="B484">
        <v>47.579000000000001</v>
      </c>
    </row>
    <row r="485" spans="1:4" x14ac:dyDescent="0.3">
      <c r="B485">
        <v>47.143999999999998</v>
      </c>
    </row>
    <row r="486" spans="1:4" x14ac:dyDescent="0.3">
      <c r="B486">
        <v>41.042000000000002</v>
      </c>
    </row>
    <row r="487" spans="1:4" x14ac:dyDescent="0.3">
      <c r="B487">
        <v>47.222999999999999</v>
      </c>
    </row>
    <row r="488" spans="1:4" x14ac:dyDescent="0.3">
      <c r="B488">
        <v>36.465000000000003</v>
      </c>
    </row>
    <row r="489" spans="1:4" x14ac:dyDescent="0.3">
      <c r="B489">
        <v>46.207000000000001</v>
      </c>
    </row>
    <row r="490" spans="1:4" x14ac:dyDescent="0.3">
      <c r="B490">
        <v>48.357999999999997</v>
      </c>
    </row>
    <row r="491" spans="1:4" x14ac:dyDescent="0.3">
      <c r="B491">
        <v>48.180999999999997</v>
      </c>
    </row>
    <row r="492" spans="1:4" x14ac:dyDescent="0.3">
      <c r="B492">
        <v>45.313000000000002</v>
      </c>
    </row>
    <row r="493" spans="1:4" x14ac:dyDescent="0.3">
      <c r="B493">
        <v>55.176000000000002</v>
      </c>
    </row>
    <row r="494" spans="1:4" x14ac:dyDescent="0.3">
      <c r="B494">
        <v>56.929000000000002</v>
      </c>
    </row>
    <row r="495" spans="1:4" x14ac:dyDescent="0.3">
      <c r="B495">
        <v>58.468000000000004</v>
      </c>
    </row>
    <row r="496" spans="1:4" x14ac:dyDescent="0.3">
      <c r="B496">
        <v>47.951000000000001</v>
      </c>
    </row>
    <row r="497" spans="1:4" x14ac:dyDescent="0.3">
      <c r="B497">
        <v>44.502000000000002</v>
      </c>
      <c r="C497">
        <f>AVERAGE(B484:B497)</f>
        <v>47.895571428571422</v>
      </c>
      <c r="D497">
        <f>STDEV(B484:B497)</f>
        <v>5.8603374110565554</v>
      </c>
    </row>
    <row r="498" spans="1:4" x14ac:dyDescent="0.3">
      <c r="A498" t="s">
        <v>79</v>
      </c>
      <c r="B498">
        <v>26.95</v>
      </c>
    </row>
    <row r="499" spans="1:4" x14ac:dyDescent="0.3">
      <c r="B499">
        <v>38.505000000000003</v>
      </c>
    </row>
    <row r="500" spans="1:4" x14ac:dyDescent="0.3">
      <c r="B500">
        <v>30.285</v>
      </c>
    </row>
    <row r="501" spans="1:4" x14ac:dyDescent="0.3">
      <c r="B501">
        <v>30.504999999999999</v>
      </c>
    </row>
    <row r="502" spans="1:4" x14ac:dyDescent="0.3">
      <c r="B502">
        <v>37.497</v>
      </c>
    </row>
    <row r="503" spans="1:4" x14ac:dyDescent="0.3">
      <c r="B503">
        <v>53.034999999999997</v>
      </c>
    </row>
    <row r="504" spans="1:4" x14ac:dyDescent="0.3">
      <c r="B504">
        <v>30.765000000000001</v>
      </c>
    </row>
    <row r="505" spans="1:4" x14ac:dyDescent="0.3">
      <c r="B505">
        <v>29.04</v>
      </c>
    </row>
    <row r="506" spans="1:4" x14ac:dyDescent="0.3">
      <c r="B506">
        <v>29.428999999999998</v>
      </c>
    </row>
    <row r="507" spans="1:4" x14ac:dyDescent="0.3">
      <c r="B507">
        <v>23.131</v>
      </c>
    </row>
    <row r="508" spans="1:4" x14ac:dyDescent="0.3">
      <c r="B508">
        <v>41.29</v>
      </c>
    </row>
    <row r="509" spans="1:4" x14ac:dyDescent="0.3">
      <c r="B509">
        <v>43.892000000000003</v>
      </c>
    </row>
    <row r="510" spans="1:4" x14ac:dyDescent="0.3">
      <c r="B510">
        <v>47.258000000000003</v>
      </c>
      <c r="C510">
        <f>AVERAGE(B498:B510)</f>
        <v>35.506307692307686</v>
      </c>
      <c r="D510">
        <f>STDEV(B498:B510)</f>
        <v>8.8597584935540361</v>
      </c>
    </row>
    <row r="511" spans="1:4" x14ac:dyDescent="0.3">
      <c r="A511" t="s">
        <v>80</v>
      </c>
      <c r="B511">
        <v>29.577999999999999</v>
      </c>
    </row>
    <row r="512" spans="1:4" x14ac:dyDescent="0.3">
      <c r="B512">
        <v>30.126999999999999</v>
      </c>
    </row>
    <row r="513" spans="1:4" x14ac:dyDescent="0.3">
      <c r="B513">
        <v>29.045000000000002</v>
      </c>
    </row>
    <row r="514" spans="1:4" x14ac:dyDescent="0.3">
      <c r="B514">
        <v>33.697000000000003</v>
      </c>
    </row>
    <row r="515" spans="1:4" x14ac:dyDescent="0.3">
      <c r="B515">
        <v>27.507000000000001</v>
      </c>
    </row>
    <row r="516" spans="1:4" x14ac:dyDescent="0.3">
      <c r="B516">
        <v>36.017000000000003</v>
      </c>
    </row>
    <row r="517" spans="1:4" x14ac:dyDescent="0.3">
      <c r="B517">
        <v>30.178000000000001</v>
      </c>
    </row>
    <row r="518" spans="1:4" x14ac:dyDescent="0.3">
      <c r="B518">
        <v>29.956</v>
      </c>
    </row>
    <row r="519" spans="1:4" x14ac:dyDescent="0.3">
      <c r="B519">
        <v>28.001999999999999</v>
      </c>
    </row>
    <row r="520" spans="1:4" x14ac:dyDescent="0.3">
      <c r="B520">
        <v>30.4</v>
      </c>
    </row>
    <row r="521" spans="1:4" x14ac:dyDescent="0.3">
      <c r="B521">
        <v>26.952000000000002</v>
      </c>
    </row>
    <row r="522" spans="1:4" x14ac:dyDescent="0.3">
      <c r="B522">
        <v>30.114000000000001</v>
      </c>
    </row>
    <row r="523" spans="1:4" x14ac:dyDescent="0.3">
      <c r="B523">
        <v>32.701999999999998</v>
      </c>
      <c r="C523">
        <f>AVERAGE(B511:B523)</f>
        <v>30.328846153846147</v>
      </c>
      <c r="D523">
        <f>STDEV(B511:B523)</f>
        <v>2.526151481541103</v>
      </c>
    </row>
    <row r="524" spans="1:4" x14ac:dyDescent="0.3">
      <c r="A524" t="s">
        <v>81</v>
      </c>
      <c r="B524">
        <v>50.511000000000003</v>
      </c>
    </row>
    <row r="525" spans="1:4" x14ac:dyDescent="0.3">
      <c r="B525">
        <v>54.398000000000003</v>
      </c>
    </row>
    <row r="526" spans="1:4" x14ac:dyDescent="0.3">
      <c r="B526">
        <v>60.738999999999997</v>
      </c>
    </row>
    <row r="527" spans="1:4" x14ac:dyDescent="0.3">
      <c r="B527">
        <v>64.546999999999997</v>
      </c>
    </row>
    <row r="528" spans="1:4" x14ac:dyDescent="0.3">
      <c r="B528">
        <v>51.542000000000002</v>
      </c>
    </row>
    <row r="529" spans="1:4" x14ac:dyDescent="0.3">
      <c r="B529">
        <v>46.469000000000001</v>
      </c>
    </row>
    <row r="530" spans="1:4" x14ac:dyDescent="0.3">
      <c r="B530">
        <v>47.662999999999997</v>
      </c>
    </row>
    <row r="531" spans="1:4" x14ac:dyDescent="0.3">
      <c r="B531">
        <v>40.695999999999998</v>
      </c>
    </row>
    <row r="532" spans="1:4" x14ac:dyDescent="0.3">
      <c r="B532">
        <v>44.274000000000001</v>
      </c>
    </row>
    <row r="533" spans="1:4" x14ac:dyDescent="0.3">
      <c r="B533">
        <v>43.317999999999998</v>
      </c>
    </row>
    <row r="534" spans="1:4" x14ac:dyDescent="0.3">
      <c r="B534">
        <v>39.473999999999997</v>
      </c>
    </row>
    <row r="535" spans="1:4" x14ac:dyDescent="0.3">
      <c r="B535">
        <v>37.917999999999999</v>
      </c>
    </row>
    <row r="536" spans="1:4" x14ac:dyDescent="0.3">
      <c r="B536">
        <v>33.231999999999999</v>
      </c>
    </row>
    <row r="537" spans="1:4" x14ac:dyDescent="0.3">
      <c r="B537">
        <v>35.395000000000003</v>
      </c>
    </row>
    <row r="538" spans="1:4" x14ac:dyDescent="0.3">
      <c r="B538">
        <v>34.125999999999998</v>
      </c>
      <c r="C538">
        <f>AVERAGE(B524:B538)</f>
        <v>45.620133333333328</v>
      </c>
      <c r="D538">
        <f>STDEV(B524:B538)</f>
        <v>9.4352356686947498</v>
      </c>
    </row>
    <row r="539" spans="1:4" x14ac:dyDescent="0.3">
      <c r="A539" t="s">
        <v>82</v>
      </c>
      <c r="B539">
        <v>27.706</v>
      </c>
    </row>
    <row r="540" spans="1:4" x14ac:dyDescent="0.3">
      <c r="B540">
        <v>28.518999999999998</v>
      </c>
      <c r="C540">
        <f>AVERAGE(B539:B540)</f>
        <v>28.112499999999997</v>
      </c>
      <c r="D540">
        <f>STDEV(B539:B540)</f>
        <v>0.57487781310466235</v>
      </c>
    </row>
    <row r="541" spans="1:4" x14ac:dyDescent="0.3">
      <c r="A541" t="s">
        <v>83</v>
      </c>
      <c r="B541">
        <v>45.923000000000002</v>
      </c>
    </row>
    <row r="542" spans="1:4" x14ac:dyDescent="0.3">
      <c r="B542">
        <v>45.476999999999997</v>
      </c>
    </row>
    <row r="543" spans="1:4" x14ac:dyDescent="0.3">
      <c r="B543">
        <v>49.051000000000002</v>
      </c>
    </row>
    <row r="544" spans="1:4" x14ac:dyDescent="0.3">
      <c r="B544">
        <v>51.128</v>
      </c>
    </row>
    <row r="545" spans="1:4" x14ac:dyDescent="0.3">
      <c r="B545">
        <v>46.231999999999999</v>
      </c>
    </row>
    <row r="546" spans="1:4" x14ac:dyDescent="0.3">
      <c r="B546">
        <v>49.497</v>
      </c>
    </row>
    <row r="547" spans="1:4" x14ac:dyDescent="0.3">
      <c r="B547">
        <v>51.444000000000003</v>
      </c>
    </row>
    <row r="548" spans="1:4" x14ac:dyDescent="0.3">
      <c r="B548">
        <v>45.328000000000003</v>
      </c>
    </row>
    <row r="549" spans="1:4" x14ac:dyDescent="0.3">
      <c r="B549">
        <v>58.838000000000001</v>
      </c>
    </row>
    <row r="550" spans="1:4" x14ac:dyDescent="0.3">
      <c r="B550">
        <v>54.52</v>
      </c>
    </row>
    <row r="551" spans="1:4" x14ac:dyDescent="0.3">
      <c r="B551">
        <v>44.456000000000003</v>
      </c>
      <c r="C551">
        <f>AVERAGE(B541:B551)</f>
        <v>49.263090909090913</v>
      </c>
      <c r="D551">
        <f>STDEV(B541:B551)</f>
        <v>4.4824010408383916</v>
      </c>
    </row>
    <row r="552" spans="1:4" x14ac:dyDescent="0.3">
      <c r="A552" t="s">
        <v>54</v>
      </c>
      <c r="B552">
        <v>29.757000000000001</v>
      </c>
    </row>
    <row r="553" spans="1:4" x14ac:dyDescent="0.3">
      <c r="B553">
        <v>34.939</v>
      </c>
    </row>
    <row r="554" spans="1:4" x14ac:dyDescent="0.3">
      <c r="B554">
        <v>40.347000000000001</v>
      </c>
    </row>
    <row r="555" spans="1:4" x14ac:dyDescent="0.3">
      <c r="B555">
        <v>45.881</v>
      </c>
    </row>
    <row r="556" spans="1:4" x14ac:dyDescent="0.3">
      <c r="B556">
        <v>42.878999999999998</v>
      </c>
    </row>
    <row r="557" spans="1:4" x14ac:dyDescent="0.3">
      <c r="B557">
        <v>48.591999999999999</v>
      </c>
    </row>
    <row r="558" spans="1:4" x14ac:dyDescent="0.3">
      <c r="B558">
        <v>42.170999999999999</v>
      </c>
    </row>
    <row r="559" spans="1:4" x14ac:dyDescent="0.3">
      <c r="B559">
        <v>49.39</v>
      </c>
    </row>
    <row r="560" spans="1:4" x14ac:dyDescent="0.3">
      <c r="B560">
        <v>51.213000000000001</v>
      </c>
    </row>
    <row r="561" spans="1:4" x14ac:dyDescent="0.3">
      <c r="B561">
        <v>50.533999999999999</v>
      </c>
      <c r="C561">
        <f>AVERAGE(B552:B561)</f>
        <v>43.570299999999996</v>
      </c>
      <c r="D561">
        <f>STDEV(B552:B561)</f>
        <v>7.0668387565524267</v>
      </c>
    </row>
    <row r="562" spans="1:4" x14ac:dyDescent="0.3">
      <c r="A562" t="s">
        <v>85</v>
      </c>
      <c r="B562">
        <v>33.476999999999997</v>
      </c>
    </row>
    <row r="563" spans="1:4" x14ac:dyDescent="0.3">
      <c r="B563">
        <v>35.549999999999997</v>
      </c>
    </row>
    <row r="564" spans="1:4" x14ac:dyDescent="0.3">
      <c r="B564">
        <v>29.091999999999999</v>
      </c>
    </row>
    <row r="565" spans="1:4" x14ac:dyDescent="0.3">
      <c r="B565">
        <v>37.402999999999999</v>
      </c>
    </row>
    <row r="566" spans="1:4" x14ac:dyDescent="0.3">
      <c r="B566">
        <v>33.189</v>
      </c>
    </row>
    <row r="567" spans="1:4" x14ac:dyDescent="0.3">
      <c r="B567">
        <v>40.497999999999998</v>
      </c>
    </row>
    <row r="568" spans="1:4" x14ac:dyDescent="0.3">
      <c r="B568">
        <v>35.267000000000003</v>
      </c>
    </row>
    <row r="569" spans="1:4" x14ac:dyDescent="0.3">
      <c r="B569">
        <v>34.737000000000002</v>
      </c>
      <c r="C569">
        <f>AVERAGE(B562:B569)</f>
        <v>34.901624999999996</v>
      </c>
      <c r="D569">
        <f>STDEV(B562:B569)</f>
        <v>3.3138597236239709</v>
      </c>
    </row>
    <row r="570" spans="1:4" x14ac:dyDescent="0.3">
      <c r="A570" t="s">
        <v>86</v>
      </c>
      <c r="B570">
        <v>30.158000000000001</v>
      </c>
    </row>
    <row r="571" spans="1:4" x14ac:dyDescent="0.3">
      <c r="B571">
        <v>39.520000000000003</v>
      </c>
    </row>
    <row r="572" spans="1:4" x14ac:dyDescent="0.3">
      <c r="B572">
        <v>44.091000000000001</v>
      </c>
    </row>
    <row r="573" spans="1:4" x14ac:dyDescent="0.3">
      <c r="B573">
        <v>60.536000000000001</v>
      </c>
    </row>
    <row r="574" spans="1:4" x14ac:dyDescent="0.3">
      <c r="B574">
        <v>40.600999999999999</v>
      </c>
    </row>
    <row r="575" spans="1:4" x14ac:dyDescent="0.3">
      <c r="B575">
        <v>30.655999999999999</v>
      </c>
    </row>
    <row r="576" spans="1:4" x14ac:dyDescent="0.3">
      <c r="B576">
        <v>39.613</v>
      </c>
    </row>
    <row r="577" spans="1:4" x14ac:dyDescent="0.3">
      <c r="B577">
        <v>32.758000000000003</v>
      </c>
    </row>
    <row r="578" spans="1:4" x14ac:dyDescent="0.3">
      <c r="B578">
        <v>40.595999999999997</v>
      </c>
    </row>
    <row r="579" spans="1:4" x14ac:dyDescent="0.3">
      <c r="B579">
        <v>28.81</v>
      </c>
      <c r="C579">
        <f>AVERAGE(B570:B579)</f>
        <v>38.733899999999998</v>
      </c>
      <c r="D579">
        <f>STDEV(B570:B579)</f>
        <v>9.3414728490152541</v>
      </c>
    </row>
    <row r="580" spans="1:4" x14ac:dyDescent="0.3">
      <c r="A580" t="s">
        <v>87</v>
      </c>
      <c r="B580">
        <v>28.759</v>
      </c>
    </row>
    <row r="581" spans="1:4" x14ac:dyDescent="0.3">
      <c r="B581">
        <v>33.281999999999996</v>
      </c>
    </row>
    <row r="582" spans="1:4" x14ac:dyDescent="0.3">
      <c r="B582">
        <v>29.599</v>
      </c>
    </row>
    <row r="583" spans="1:4" x14ac:dyDescent="0.3">
      <c r="B583">
        <v>29.498000000000001</v>
      </c>
    </row>
    <row r="584" spans="1:4" x14ac:dyDescent="0.3">
      <c r="B584">
        <v>32.768000000000001</v>
      </c>
    </row>
    <row r="585" spans="1:4" x14ac:dyDescent="0.3">
      <c r="B585">
        <v>34.369</v>
      </c>
    </row>
    <row r="586" spans="1:4" x14ac:dyDescent="0.3">
      <c r="B586">
        <v>27.542000000000002</v>
      </c>
    </row>
    <row r="587" spans="1:4" x14ac:dyDescent="0.3">
      <c r="B587">
        <v>26.216999999999999</v>
      </c>
    </row>
    <row r="588" spans="1:4" x14ac:dyDescent="0.3">
      <c r="B588">
        <v>32.088999999999999</v>
      </c>
    </row>
    <row r="589" spans="1:4" x14ac:dyDescent="0.3">
      <c r="B589">
        <v>32.302999999999997</v>
      </c>
    </row>
    <row r="590" spans="1:4" x14ac:dyDescent="0.3">
      <c r="B590">
        <v>34.615000000000002</v>
      </c>
    </row>
    <row r="591" spans="1:4" x14ac:dyDescent="0.3">
      <c r="B591">
        <v>30.024000000000001</v>
      </c>
      <c r="C591">
        <f>AVERAGE(B580:B591)</f>
        <v>30.922083333333333</v>
      </c>
      <c r="D591">
        <f>STDEV(B580:B591)</f>
        <v>2.7067411958876213</v>
      </c>
    </row>
    <row r="592" spans="1:4" x14ac:dyDescent="0.3">
      <c r="A592" t="s">
        <v>88</v>
      </c>
      <c r="B592">
        <v>42.286999999999999</v>
      </c>
    </row>
    <row r="593" spans="1:4" x14ac:dyDescent="0.3">
      <c r="B593">
        <v>35.350999999999999</v>
      </c>
    </row>
    <row r="594" spans="1:4" x14ac:dyDescent="0.3">
      <c r="B594">
        <v>32.451999999999998</v>
      </c>
    </row>
    <row r="595" spans="1:4" x14ac:dyDescent="0.3">
      <c r="B595">
        <v>36.645000000000003</v>
      </c>
    </row>
    <row r="596" spans="1:4" x14ac:dyDescent="0.3">
      <c r="B596">
        <v>36.811999999999998</v>
      </c>
    </row>
    <row r="597" spans="1:4" x14ac:dyDescent="0.3">
      <c r="B597">
        <v>48.576000000000001</v>
      </c>
    </row>
    <row r="598" spans="1:4" x14ac:dyDescent="0.3">
      <c r="B598">
        <v>33.630000000000003</v>
      </c>
    </row>
    <row r="599" spans="1:4" x14ac:dyDescent="0.3">
      <c r="B599">
        <v>36.491</v>
      </c>
    </row>
    <row r="600" spans="1:4" x14ac:dyDescent="0.3">
      <c r="B600">
        <v>38.231999999999999</v>
      </c>
    </row>
    <row r="601" spans="1:4" x14ac:dyDescent="0.3">
      <c r="B601">
        <v>37.179000000000002</v>
      </c>
    </row>
    <row r="602" spans="1:4" x14ac:dyDescent="0.3">
      <c r="B602">
        <v>41.421999999999997</v>
      </c>
    </row>
    <row r="603" spans="1:4" x14ac:dyDescent="0.3">
      <c r="B603">
        <v>46.685000000000002</v>
      </c>
    </row>
    <row r="604" spans="1:4" x14ac:dyDescent="0.3">
      <c r="B604">
        <v>45.107999999999997</v>
      </c>
    </row>
    <row r="605" spans="1:4" x14ac:dyDescent="0.3">
      <c r="B605">
        <v>47.42</v>
      </c>
      <c r="C605">
        <f>AVERAGE(B592:B605)</f>
        <v>39.877857142857138</v>
      </c>
      <c r="D605">
        <f>STDEV(B592:B605)</f>
        <v>5.3378717576482879</v>
      </c>
    </row>
    <row r="606" spans="1:4" x14ac:dyDescent="0.3">
      <c r="A606" t="s">
        <v>89</v>
      </c>
      <c r="B606">
        <v>58.125</v>
      </c>
    </row>
    <row r="607" spans="1:4" x14ac:dyDescent="0.3">
      <c r="B607">
        <v>65.918999999999997</v>
      </c>
    </row>
    <row r="608" spans="1:4" x14ac:dyDescent="0.3">
      <c r="B608">
        <v>51.375</v>
      </c>
    </row>
    <row r="609" spans="1:4" x14ac:dyDescent="0.3">
      <c r="B609">
        <v>58.325000000000003</v>
      </c>
    </row>
    <row r="610" spans="1:4" x14ac:dyDescent="0.3">
      <c r="B610">
        <v>53.158999999999999</v>
      </c>
    </row>
    <row r="611" spans="1:4" x14ac:dyDescent="0.3">
      <c r="B611">
        <v>66.715999999999994</v>
      </c>
    </row>
    <row r="612" spans="1:4" x14ac:dyDescent="0.3">
      <c r="B612">
        <v>66.14</v>
      </c>
    </row>
    <row r="613" spans="1:4" x14ac:dyDescent="0.3">
      <c r="B613">
        <v>55.762999999999998</v>
      </c>
      <c r="C613">
        <f>AVERAGE(B606:B613)</f>
        <v>59.440249999999992</v>
      </c>
      <c r="D613">
        <f>STDEV(B606:B613)</f>
        <v>6.1038112391240542</v>
      </c>
    </row>
    <row r="614" spans="1:4" x14ac:dyDescent="0.3">
      <c r="A614" t="s">
        <v>90</v>
      </c>
      <c r="B614">
        <v>70.028000000000006</v>
      </c>
    </row>
    <row r="615" spans="1:4" x14ac:dyDescent="0.3">
      <c r="B615">
        <v>59.62</v>
      </c>
    </row>
    <row r="616" spans="1:4" x14ac:dyDescent="0.3">
      <c r="B616">
        <v>61.274999999999999</v>
      </c>
    </row>
    <row r="617" spans="1:4" x14ac:dyDescent="0.3">
      <c r="B617">
        <v>59.018999999999998</v>
      </c>
    </row>
    <row r="618" spans="1:4" x14ac:dyDescent="0.3">
      <c r="B618">
        <v>65.405000000000001</v>
      </c>
    </row>
    <row r="619" spans="1:4" x14ac:dyDescent="0.3">
      <c r="B619">
        <v>35.668999999999997</v>
      </c>
    </row>
    <row r="620" spans="1:4" x14ac:dyDescent="0.3">
      <c r="B620">
        <v>69.337000000000003</v>
      </c>
    </row>
    <row r="621" spans="1:4" x14ac:dyDescent="0.3">
      <c r="B621">
        <v>61.832000000000001</v>
      </c>
      <c r="C621">
        <f>AVERAGE(B614:B621)</f>
        <v>60.273124999999993</v>
      </c>
      <c r="D621">
        <f>STDEV(B614:B621)</f>
        <v>10.786524469216264</v>
      </c>
    </row>
    <row r="622" spans="1:4" x14ac:dyDescent="0.3">
      <c r="A622" t="s">
        <v>91</v>
      </c>
      <c r="B622">
        <v>26.484000000000002</v>
      </c>
    </row>
    <row r="623" spans="1:4" x14ac:dyDescent="0.3">
      <c r="B623">
        <v>29.26</v>
      </c>
    </row>
    <row r="624" spans="1:4" x14ac:dyDescent="0.3">
      <c r="B624">
        <v>35.579000000000001</v>
      </c>
    </row>
    <row r="625" spans="1:4" x14ac:dyDescent="0.3">
      <c r="B625">
        <v>33.761000000000003</v>
      </c>
    </row>
    <row r="626" spans="1:4" x14ac:dyDescent="0.3">
      <c r="B626">
        <v>33.654000000000003</v>
      </c>
    </row>
    <row r="627" spans="1:4" x14ac:dyDescent="0.3">
      <c r="B627">
        <v>30.986999999999998</v>
      </c>
    </row>
    <row r="628" spans="1:4" x14ac:dyDescent="0.3">
      <c r="B628">
        <v>20.523</v>
      </c>
    </row>
    <row r="629" spans="1:4" x14ac:dyDescent="0.3">
      <c r="B629">
        <v>32.012</v>
      </c>
      <c r="C629">
        <f>AVERAGE(B622:B629)</f>
        <v>30.282499999999999</v>
      </c>
      <c r="D629">
        <f>STDEV(B622:B629)</f>
        <v>4.8657597556804992</v>
      </c>
    </row>
    <row r="630" spans="1:4" x14ac:dyDescent="0.3">
      <c r="A630" t="s">
        <v>92</v>
      </c>
      <c r="B630">
        <v>35.558</v>
      </c>
    </row>
    <row r="631" spans="1:4" x14ac:dyDescent="0.3">
      <c r="B631">
        <v>31.866</v>
      </c>
    </row>
    <row r="632" spans="1:4" x14ac:dyDescent="0.3">
      <c r="B632">
        <v>60.814999999999998</v>
      </c>
    </row>
    <row r="633" spans="1:4" x14ac:dyDescent="0.3">
      <c r="B633">
        <v>37.212000000000003</v>
      </c>
    </row>
    <row r="634" spans="1:4" x14ac:dyDescent="0.3">
      <c r="B634">
        <v>26.266999999999999</v>
      </c>
    </row>
    <row r="635" spans="1:4" x14ac:dyDescent="0.3">
      <c r="B635">
        <v>34.509</v>
      </c>
    </row>
    <row r="636" spans="1:4" x14ac:dyDescent="0.3">
      <c r="B636">
        <v>27.701000000000001</v>
      </c>
    </row>
    <row r="637" spans="1:4" x14ac:dyDescent="0.3">
      <c r="B637">
        <v>25.937000000000001</v>
      </c>
    </row>
    <row r="638" spans="1:4" x14ac:dyDescent="0.3">
      <c r="B638">
        <v>23.323</v>
      </c>
    </row>
    <row r="639" spans="1:4" x14ac:dyDescent="0.3">
      <c r="B639">
        <v>21.847000000000001</v>
      </c>
    </row>
    <row r="640" spans="1:4" x14ac:dyDescent="0.3">
      <c r="B640">
        <v>23.358000000000001</v>
      </c>
      <c r="C640">
        <f>AVERAGE(B630:B640)</f>
        <v>31.672090909090908</v>
      </c>
      <c r="D640">
        <f>STDEV(B630:B640)</f>
        <v>11.029167524836545</v>
      </c>
    </row>
    <row r="641" spans="1:4" x14ac:dyDescent="0.3">
      <c r="A641" t="s">
        <v>93</v>
      </c>
      <c r="B641">
        <v>32.304000000000002</v>
      </c>
    </row>
    <row r="642" spans="1:4" x14ac:dyDescent="0.3">
      <c r="B642">
        <v>35.311</v>
      </c>
    </row>
    <row r="643" spans="1:4" x14ac:dyDescent="0.3">
      <c r="B643">
        <v>33.286000000000001</v>
      </c>
    </row>
    <row r="644" spans="1:4" x14ac:dyDescent="0.3">
      <c r="B644">
        <v>30.108000000000001</v>
      </c>
    </row>
    <row r="645" spans="1:4" x14ac:dyDescent="0.3">
      <c r="B645">
        <v>40.862000000000002</v>
      </c>
    </row>
    <row r="646" spans="1:4" x14ac:dyDescent="0.3">
      <c r="B646">
        <v>35.774000000000001</v>
      </c>
    </row>
    <row r="647" spans="1:4" x14ac:dyDescent="0.3">
      <c r="B647">
        <v>50.966000000000001</v>
      </c>
      <c r="C647">
        <f>AVERAGE(B641:B647)</f>
        <v>36.944428571428567</v>
      </c>
      <c r="D647">
        <f>STDEV(B641:B647)</f>
        <v>7.0432503826274138</v>
      </c>
    </row>
    <row r="648" spans="1:4" x14ac:dyDescent="0.3">
      <c r="A648" t="s">
        <v>94</v>
      </c>
      <c r="B648">
        <v>35.286000000000001</v>
      </c>
    </row>
    <row r="649" spans="1:4" x14ac:dyDescent="0.3">
      <c r="B649">
        <v>34.823999999999998</v>
      </c>
    </row>
    <row r="650" spans="1:4" x14ac:dyDescent="0.3">
      <c r="B650">
        <v>38.82</v>
      </c>
    </row>
    <row r="651" spans="1:4" x14ac:dyDescent="0.3">
      <c r="B651">
        <v>38.570999999999998</v>
      </c>
    </row>
    <row r="652" spans="1:4" x14ac:dyDescent="0.3">
      <c r="B652">
        <v>44.203000000000003</v>
      </c>
    </row>
    <row r="653" spans="1:4" x14ac:dyDescent="0.3">
      <c r="B653">
        <v>40.774999999999999</v>
      </c>
    </row>
    <row r="654" spans="1:4" x14ac:dyDescent="0.3">
      <c r="B654">
        <v>25.875</v>
      </c>
      <c r="C654">
        <f>AVERAGE(B648:B654)</f>
        <v>36.907714285714292</v>
      </c>
      <c r="D654">
        <f>STDEV(B648:B654)</f>
        <v>5.8208397937721514</v>
      </c>
    </row>
    <row r="655" spans="1:4" x14ac:dyDescent="0.3">
      <c r="A655" t="s">
        <v>95</v>
      </c>
      <c r="B655">
        <v>33.311999999999998</v>
      </c>
    </row>
    <row r="656" spans="1:4" x14ac:dyDescent="0.3">
      <c r="B656">
        <v>26.991</v>
      </c>
    </row>
    <row r="657" spans="1:4" x14ac:dyDescent="0.3">
      <c r="B657">
        <v>41.82</v>
      </c>
    </row>
    <row r="658" spans="1:4" x14ac:dyDescent="0.3">
      <c r="B658">
        <v>30.047000000000001</v>
      </c>
    </row>
    <row r="659" spans="1:4" x14ac:dyDescent="0.3">
      <c r="B659">
        <v>39.869999999999997</v>
      </c>
    </row>
    <row r="660" spans="1:4" x14ac:dyDescent="0.3">
      <c r="B660">
        <v>39.988999999999997</v>
      </c>
      <c r="C660">
        <f>AVERAGE(B655:B660)</f>
        <v>35.338166666666666</v>
      </c>
      <c r="D660">
        <f>STDEV(B655:B660)</f>
        <v>6.0985066177439444</v>
      </c>
    </row>
    <row r="661" spans="1:4" x14ac:dyDescent="0.3">
      <c r="A661" t="s">
        <v>96</v>
      </c>
      <c r="B661">
        <v>46.712000000000003</v>
      </c>
    </row>
    <row r="662" spans="1:4" x14ac:dyDescent="0.3">
      <c r="B662">
        <v>29.62</v>
      </c>
    </row>
    <row r="663" spans="1:4" x14ac:dyDescent="0.3">
      <c r="B663">
        <v>30.300999999999998</v>
      </c>
    </row>
    <row r="664" spans="1:4" x14ac:dyDescent="0.3">
      <c r="B664">
        <v>26.983000000000001</v>
      </c>
    </row>
    <row r="665" spans="1:4" x14ac:dyDescent="0.3">
      <c r="B665">
        <v>24.792000000000002</v>
      </c>
    </row>
    <row r="666" spans="1:4" x14ac:dyDescent="0.3">
      <c r="B666">
        <v>27.486000000000001</v>
      </c>
    </row>
    <row r="667" spans="1:4" x14ac:dyDescent="0.3">
      <c r="B667">
        <v>21.902999999999999</v>
      </c>
    </row>
    <row r="668" spans="1:4" x14ac:dyDescent="0.3">
      <c r="B668">
        <v>33.670999999999999</v>
      </c>
    </row>
    <row r="669" spans="1:4" x14ac:dyDescent="0.3">
      <c r="B669">
        <v>32.28</v>
      </c>
      <c r="C669">
        <f>AVERAGE(B661:B669)</f>
        <v>30.416444444444444</v>
      </c>
      <c r="D669">
        <f>STDEV(B661:B669)</f>
        <v>7.1129012208646456</v>
      </c>
    </row>
    <row r="670" spans="1:4" x14ac:dyDescent="0.3">
      <c r="A670" t="s">
        <v>97</v>
      </c>
      <c r="B670">
        <v>62.98</v>
      </c>
    </row>
    <row r="671" spans="1:4" x14ac:dyDescent="0.3">
      <c r="B671">
        <v>37.639000000000003</v>
      </c>
    </row>
    <row r="672" spans="1:4" x14ac:dyDescent="0.3">
      <c r="B672">
        <v>50.249000000000002</v>
      </c>
    </row>
    <row r="673" spans="1:4" x14ac:dyDescent="0.3">
      <c r="B673">
        <v>45.942999999999998</v>
      </c>
    </row>
    <row r="674" spans="1:4" x14ac:dyDescent="0.3">
      <c r="B674">
        <v>50.381</v>
      </c>
    </row>
    <row r="675" spans="1:4" x14ac:dyDescent="0.3">
      <c r="B675">
        <v>38.765999999999998</v>
      </c>
    </row>
    <row r="676" spans="1:4" x14ac:dyDescent="0.3">
      <c r="B676">
        <v>43.944000000000003</v>
      </c>
    </row>
    <row r="677" spans="1:4" x14ac:dyDescent="0.3">
      <c r="B677">
        <v>43.314999999999998</v>
      </c>
    </row>
    <row r="678" spans="1:4" x14ac:dyDescent="0.3">
      <c r="B678">
        <v>50.542000000000002</v>
      </c>
    </row>
    <row r="679" spans="1:4" x14ac:dyDescent="0.3">
      <c r="B679">
        <v>32.070999999999998</v>
      </c>
    </row>
    <row r="680" spans="1:4" x14ac:dyDescent="0.3">
      <c r="B680">
        <v>52.677999999999997</v>
      </c>
    </row>
    <row r="681" spans="1:4" x14ac:dyDescent="0.3">
      <c r="B681">
        <v>32.651000000000003</v>
      </c>
    </row>
    <row r="682" spans="1:4" x14ac:dyDescent="0.3">
      <c r="B682">
        <v>33.959000000000003</v>
      </c>
    </row>
    <row r="683" spans="1:4" x14ac:dyDescent="0.3">
      <c r="B683">
        <v>36.594000000000001</v>
      </c>
    </row>
    <row r="684" spans="1:4" x14ac:dyDescent="0.3">
      <c r="B684">
        <v>35.406999999999996</v>
      </c>
    </row>
    <row r="685" spans="1:4" x14ac:dyDescent="0.3">
      <c r="B685">
        <v>28.186</v>
      </c>
      <c r="C685">
        <f>AVERAGE(B670:B685)</f>
        <v>42.206562500000004</v>
      </c>
      <c r="D685">
        <f>STDEV(B670:B685)</f>
        <v>9.4143458329561724</v>
      </c>
    </row>
    <row r="686" spans="1:4" x14ac:dyDescent="0.3">
      <c r="A686" t="s">
        <v>98</v>
      </c>
      <c r="B686">
        <v>54.984000000000002</v>
      </c>
    </row>
    <row r="687" spans="1:4" x14ac:dyDescent="0.3">
      <c r="B687">
        <v>45.795999999999999</v>
      </c>
    </row>
    <row r="688" spans="1:4" x14ac:dyDescent="0.3">
      <c r="B688">
        <v>45.261000000000003</v>
      </c>
    </row>
    <row r="689" spans="1:4" x14ac:dyDescent="0.3">
      <c r="B689">
        <v>35.966000000000001</v>
      </c>
    </row>
    <row r="690" spans="1:4" x14ac:dyDescent="0.3">
      <c r="B690">
        <v>42.558999999999997</v>
      </c>
    </row>
    <row r="691" spans="1:4" x14ac:dyDescent="0.3">
      <c r="B691">
        <v>41.171999999999997</v>
      </c>
    </row>
    <row r="692" spans="1:4" x14ac:dyDescent="0.3">
      <c r="B692">
        <v>39.354999999999997</v>
      </c>
    </row>
    <row r="693" spans="1:4" x14ac:dyDescent="0.3">
      <c r="B693">
        <v>49.579000000000001</v>
      </c>
      <c r="C693">
        <f>AVERAGE(B686:B693)</f>
        <v>44.334000000000003</v>
      </c>
      <c r="D693">
        <f>STDEV(B686:B693)</f>
        <v>5.9987145289636166</v>
      </c>
    </row>
    <row r="694" spans="1:4" x14ac:dyDescent="0.3">
      <c r="A694" t="s">
        <v>99</v>
      </c>
      <c r="B694">
        <v>50.338000000000001</v>
      </c>
    </row>
    <row r="695" spans="1:4" x14ac:dyDescent="0.3">
      <c r="B695">
        <v>39.18</v>
      </c>
    </row>
    <row r="696" spans="1:4" x14ac:dyDescent="0.3">
      <c r="B696">
        <v>36.389000000000003</v>
      </c>
    </row>
    <row r="697" spans="1:4" x14ac:dyDescent="0.3">
      <c r="B697">
        <v>42.13</v>
      </c>
    </row>
    <row r="698" spans="1:4" x14ac:dyDescent="0.3">
      <c r="B698">
        <v>42.521000000000001</v>
      </c>
    </row>
    <row r="699" spans="1:4" x14ac:dyDescent="0.3">
      <c r="B699">
        <v>35.69</v>
      </c>
    </row>
    <row r="700" spans="1:4" x14ac:dyDescent="0.3">
      <c r="B700">
        <v>36.116</v>
      </c>
    </row>
    <row r="701" spans="1:4" x14ac:dyDescent="0.3">
      <c r="B701">
        <v>50.66</v>
      </c>
    </row>
    <row r="702" spans="1:4" x14ac:dyDescent="0.3">
      <c r="B702">
        <v>45.34</v>
      </c>
      <c r="C702">
        <f>AVERAGE(B694:B702)</f>
        <v>42.040444444444447</v>
      </c>
      <c r="D702">
        <f>STDEV(B694:B702)</f>
        <v>5.8075418662096263</v>
      </c>
    </row>
    <row r="703" spans="1:4" x14ac:dyDescent="0.3">
      <c r="A703" t="s">
        <v>100</v>
      </c>
      <c r="B703">
        <v>62.158000000000001</v>
      </c>
    </row>
    <row r="704" spans="1:4" x14ac:dyDescent="0.3">
      <c r="B704">
        <v>47.459000000000003</v>
      </c>
    </row>
    <row r="705" spans="1:4" x14ac:dyDescent="0.3">
      <c r="B705">
        <v>44.953000000000003</v>
      </c>
    </row>
    <row r="706" spans="1:4" x14ac:dyDescent="0.3">
      <c r="B706">
        <v>45.482999999999997</v>
      </c>
    </row>
    <row r="707" spans="1:4" x14ac:dyDescent="0.3">
      <c r="B707">
        <v>55.195</v>
      </c>
    </row>
    <row r="708" spans="1:4" x14ac:dyDescent="0.3">
      <c r="B708">
        <v>48.786000000000001</v>
      </c>
    </row>
    <row r="709" spans="1:4" x14ac:dyDescent="0.3">
      <c r="B709">
        <v>52.106000000000002</v>
      </c>
      <c r="C709">
        <f>AVERAGE(B703:B709)</f>
        <v>50.877142857142857</v>
      </c>
      <c r="D709">
        <f>STDEV(B703:B709)</f>
        <v>6.1598233586300406</v>
      </c>
    </row>
    <row r="710" spans="1:4" x14ac:dyDescent="0.3">
      <c r="A710" t="s">
        <v>101</v>
      </c>
      <c r="B710">
        <v>32.226999999999997</v>
      </c>
    </row>
    <row r="711" spans="1:4" x14ac:dyDescent="0.3">
      <c r="B711">
        <v>33.295999999999999</v>
      </c>
    </row>
    <row r="712" spans="1:4" x14ac:dyDescent="0.3">
      <c r="B712">
        <v>25.181999999999999</v>
      </c>
    </row>
    <row r="713" spans="1:4" x14ac:dyDescent="0.3">
      <c r="B713">
        <v>28.285</v>
      </c>
    </row>
    <row r="714" spans="1:4" x14ac:dyDescent="0.3">
      <c r="B714">
        <v>55.307000000000002</v>
      </c>
    </row>
    <row r="715" spans="1:4" x14ac:dyDescent="0.3">
      <c r="B715">
        <v>56.933</v>
      </c>
    </row>
    <row r="716" spans="1:4" x14ac:dyDescent="0.3">
      <c r="B716">
        <v>56.768000000000001</v>
      </c>
      <c r="C716">
        <f>AVERAGE(B710:B716)</f>
        <v>41.142571428571429</v>
      </c>
      <c r="D716">
        <f>STDEV(B710:B716)</f>
        <v>14.463953872266309</v>
      </c>
    </row>
    <row r="717" spans="1:4" x14ac:dyDescent="0.3">
      <c r="A717" t="s">
        <v>102</v>
      </c>
      <c r="B717">
        <v>46.847999999999999</v>
      </c>
    </row>
    <row r="718" spans="1:4" x14ac:dyDescent="0.3">
      <c r="B718">
        <v>28.91</v>
      </c>
    </row>
    <row r="719" spans="1:4" x14ac:dyDescent="0.3">
      <c r="B719">
        <v>31.661999999999999</v>
      </c>
    </row>
    <row r="720" spans="1:4" x14ac:dyDescent="0.3">
      <c r="B720">
        <v>44.124000000000002</v>
      </c>
    </row>
    <row r="721" spans="1:4" x14ac:dyDescent="0.3">
      <c r="B721">
        <v>37.344999999999999</v>
      </c>
    </row>
    <row r="722" spans="1:4" x14ac:dyDescent="0.3">
      <c r="B722">
        <v>34.981000000000002</v>
      </c>
    </row>
    <row r="723" spans="1:4" x14ac:dyDescent="0.3">
      <c r="B723">
        <v>46.201000000000001</v>
      </c>
    </row>
    <row r="724" spans="1:4" x14ac:dyDescent="0.3">
      <c r="B724">
        <v>41.432000000000002</v>
      </c>
    </row>
    <row r="725" spans="1:4" x14ac:dyDescent="0.3">
      <c r="B725">
        <v>45.448</v>
      </c>
    </row>
    <row r="726" spans="1:4" x14ac:dyDescent="0.3">
      <c r="B726">
        <v>54.746000000000002</v>
      </c>
    </row>
    <row r="727" spans="1:4" x14ac:dyDescent="0.3">
      <c r="B727">
        <v>38.524999999999999</v>
      </c>
    </row>
    <row r="728" spans="1:4" x14ac:dyDescent="0.3">
      <c r="B728">
        <v>34.941000000000003</v>
      </c>
    </row>
    <row r="729" spans="1:4" x14ac:dyDescent="0.3">
      <c r="B729">
        <v>47.337000000000003</v>
      </c>
    </row>
    <row r="730" spans="1:4" x14ac:dyDescent="0.3">
      <c r="B730">
        <v>37.42</v>
      </c>
      <c r="C730">
        <f>AVERAGE(B717:B730)</f>
        <v>40.708571428571418</v>
      </c>
      <c r="D730">
        <f>STDEV(B717:B730)</f>
        <v>7.1117914081452041</v>
      </c>
    </row>
    <row r="731" spans="1:4" x14ac:dyDescent="0.3">
      <c r="A731" t="s">
        <v>103</v>
      </c>
      <c r="B731">
        <v>23.815000000000001</v>
      </c>
    </row>
    <row r="732" spans="1:4" x14ac:dyDescent="0.3">
      <c r="B732">
        <v>32.32</v>
      </c>
    </row>
    <row r="733" spans="1:4" x14ac:dyDescent="0.3">
      <c r="B733">
        <v>38.549999999999997</v>
      </c>
    </row>
    <row r="734" spans="1:4" x14ac:dyDescent="0.3">
      <c r="B734">
        <v>42.662999999999997</v>
      </c>
    </row>
    <row r="735" spans="1:4" x14ac:dyDescent="0.3">
      <c r="B735">
        <v>25.626000000000001</v>
      </c>
    </row>
    <row r="736" spans="1:4" x14ac:dyDescent="0.3">
      <c r="B736">
        <v>30.853999999999999</v>
      </c>
    </row>
    <row r="737" spans="1:4" x14ac:dyDescent="0.3">
      <c r="B737">
        <v>33.131999999999998</v>
      </c>
    </row>
    <row r="738" spans="1:4" x14ac:dyDescent="0.3">
      <c r="B738">
        <v>40.723999999999997</v>
      </c>
      <c r="C738">
        <f>AVERAGE(B731:B738)</f>
        <v>33.460500000000003</v>
      </c>
      <c r="D738">
        <f>STDEV(B731:B738)</f>
        <v>6.823959931217126</v>
      </c>
    </row>
    <row r="739" spans="1:4" x14ac:dyDescent="0.3">
      <c r="A739" t="s">
        <v>104</v>
      </c>
      <c r="B739">
        <v>41.662999999999997</v>
      </c>
    </row>
    <row r="740" spans="1:4" x14ac:dyDescent="0.3">
      <c r="B740">
        <v>33.100999999999999</v>
      </c>
    </row>
    <row r="741" spans="1:4" x14ac:dyDescent="0.3">
      <c r="B741">
        <v>40.844000000000001</v>
      </c>
    </row>
    <row r="742" spans="1:4" x14ac:dyDescent="0.3">
      <c r="B742">
        <v>36.688000000000002</v>
      </c>
    </row>
    <row r="743" spans="1:4" x14ac:dyDescent="0.3">
      <c r="B743">
        <v>46.47</v>
      </c>
    </row>
    <row r="744" spans="1:4" x14ac:dyDescent="0.3">
      <c r="B744">
        <v>47.720999999999997</v>
      </c>
    </row>
    <row r="745" spans="1:4" x14ac:dyDescent="0.3">
      <c r="B745">
        <v>46.756</v>
      </c>
    </row>
    <row r="746" spans="1:4" x14ac:dyDescent="0.3">
      <c r="B746">
        <v>56.534999999999997</v>
      </c>
      <c r="C746">
        <f>AVERAGE(B739:B746)</f>
        <v>43.722250000000003</v>
      </c>
      <c r="D746">
        <f>STDEV(B739:B746)</f>
        <v>7.2872372924958491</v>
      </c>
    </row>
    <row r="747" spans="1:4" x14ac:dyDescent="0.3">
      <c r="A747" t="s">
        <v>105</v>
      </c>
      <c r="B747">
        <v>43.444000000000003</v>
      </c>
    </row>
    <row r="748" spans="1:4" x14ac:dyDescent="0.3">
      <c r="B748">
        <v>31.323</v>
      </c>
    </row>
    <row r="749" spans="1:4" x14ac:dyDescent="0.3">
      <c r="B749">
        <v>60.115000000000002</v>
      </c>
    </row>
    <row r="750" spans="1:4" x14ac:dyDescent="0.3">
      <c r="B750">
        <v>49.405999999999999</v>
      </c>
    </row>
    <row r="751" spans="1:4" x14ac:dyDescent="0.3">
      <c r="B751">
        <v>59.34</v>
      </c>
    </row>
    <row r="752" spans="1:4" x14ac:dyDescent="0.3">
      <c r="B752">
        <v>58.317</v>
      </c>
    </row>
    <row r="753" spans="1:4" x14ac:dyDescent="0.3">
      <c r="B753">
        <v>60.454000000000001</v>
      </c>
    </row>
    <row r="754" spans="1:4" x14ac:dyDescent="0.3">
      <c r="B754">
        <v>60.524000000000001</v>
      </c>
    </row>
    <row r="755" spans="1:4" x14ac:dyDescent="0.3">
      <c r="B755">
        <v>66.283000000000001</v>
      </c>
      <c r="C755">
        <f>AVERAGE(B747:B755)</f>
        <v>54.356222222222222</v>
      </c>
      <c r="D755">
        <f>STDEV(B747:B755)</f>
        <v>10.984491041666166</v>
      </c>
    </row>
    <row r="756" spans="1:4" x14ac:dyDescent="0.3">
      <c r="A756" t="s">
        <v>106</v>
      </c>
      <c r="B756">
        <v>23.471</v>
      </c>
    </row>
    <row r="757" spans="1:4" x14ac:dyDescent="0.3">
      <c r="B757">
        <v>32.569000000000003</v>
      </c>
    </row>
    <row r="758" spans="1:4" x14ac:dyDescent="0.3">
      <c r="B758">
        <v>27.646000000000001</v>
      </c>
    </row>
    <row r="759" spans="1:4" x14ac:dyDescent="0.3">
      <c r="B759">
        <v>32.090000000000003</v>
      </c>
    </row>
    <row r="760" spans="1:4" x14ac:dyDescent="0.3">
      <c r="B760">
        <v>25.030999999999999</v>
      </c>
    </row>
    <row r="761" spans="1:4" x14ac:dyDescent="0.3">
      <c r="B761">
        <v>39.594000000000001</v>
      </c>
    </row>
    <row r="762" spans="1:4" x14ac:dyDescent="0.3">
      <c r="B762">
        <v>43.847999999999999</v>
      </c>
    </row>
    <row r="763" spans="1:4" x14ac:dyDescent="0.3">
      <c r="B763">
        <v>39.304000000000002</v>
      </c>
    </row>
    <row r="764" spans="1:4" x14ac:dyDescent="0.3">
      <c r="B764">
        <v>36.082000000000001</v>
      </c>
    </row>
    <row r="765" spans="1:4" x14ac:dyDescent="0.3">
      <c r="B765">
        <v>39.871000000000002</v>
      </c>
    </row>
    <row r="766" spans="1:4" x14ac:dyDescent="0.3">
      <c r="B766">
        <v>41.637999999999998</v>
      </c>
    </row>
    <row r="767" spans="1:4" x14ac:dyDescent="0.3">
      <c r="B767">
        <v>49.119</v>
      </c>
    </row>
    <row r="768" spans="1:4" x14ac:dyDescent="0.3">
      <c r="B768">
        <v>49.276000000000003</v>
      </c>
    </row>
    <row r="769" spans="1:4" x14ac:dyDescent="0.3">
      <c r="B769">
        <v>36.027000000000001</v>
      </c>
      <c r="C769">
        <f>AVERAGE(B756:B769)</f>
        <v>36.826142857142848</v>
      </c>
      <c r="D769">
        <f>STDEV(B756:B769)</f>
        <v>8.0629859028978945</v>
      </c>
    </row>
    <row r="770" spans="1:4" x14ac:dyDescent="0.3">
      <c r="A770" t="s">
        <v>107</v>
      </c>
      <c r="B770">
        <v>44.658999999999999</v>
      </c>
    </row>
    <row r="771" spans="1:4" x14ac:dyDescent="0.3">
      <c r="B771">
        <v>49.470999999999997</v>
      </c>
    </row>
    <row r="772" spans="1:4" x14ac:dyDescent="0.3">
      <c r="B772">
        <v>53.127000000000002</v>
      </c>
    </row>
    <row r="773" spans="1:4" x14ac:dyDescent="0.3">
      <c r="B773">
        <v>56.988</v>
      </c>
    </row>
    <row r="774" spans="1:4" x14ac:dyDescent="0.3">
      <c r="B774">
        <v>52.814999999999998</v>
      </c>
    </row>
    <row r="775" spans="1:4" x14ac:dyDescent="0.3">
      <c r="B775">
        <v>55.594000000000001</v>
      </c>
    </row>
    <row r="776" spans="1:4" x14ac:dyDescent="0.3">
      <c r="B776">
        <v>53.13</v>
      </c>
      <c r="C776">
        <f>AVERAGE(B770:B776)</f>
        <v>52.254857142857141</v>
      </c>
      <c r="D776">
        <f>STDEV(B770:B776)</f>
        <v>4.0995871917617697</v>
      </c>
    </row>
    <row r="777" spans="1:4" x14ac:dyDescent="0.3">
      <c r="A777" t="s">
        <v>108</v>
      </c>
      <c r="B777">
        <v>41.100999999999999</v>
      </c>
    </row>
    <row r="778" spans="1:4" x14ac:dyDescent="0.3">
      <c r="B778">
        <v>40.713999999999999</v>
      </c>
    </row>
    <row r="779" spans="1:4" x14ac:dyDescent="0.3">
      <c r="B779">
        <v>64.638999999999996</v>
      </c>
    </row>
    <row r="780" spans="1:4" x14ac:dyDescent="0.3">
      <c r="B780">
        <v>56.250999999999998</v>
      </c>
    </row>
    <row r="781" spans="1:4" x14ac:dyDescent="0.3">
      <c r="B781">
        <v>75.59</v>
      </c>
    </row>
    <row r="782" spans="1:4" x14ac:dyDescent="0.3">
      <c r="B782">
        <v>64.38</v>
      </c>
    </row>
    <row r="783" spans="1:4" x14ac:dyDescent="0.3">
      <c r="B783">
        <v>65.311000000000007</v>
      </c>
      <c r="C783">
        <f>AVERAGE(B777:B783)</f>
        <v>58.283714285714282</v>
      </c>
      <c r="D783">
        <f>STDEV(B777:B783)</f>
        <v>13.130861125789238</v>
      </c>
    </row>
    <row r="784" spans="1:4" x14ac:dyDescent="0.3">
      <c r="A784" t="s">
        <v>109</v>
      </c>
      <c r="B784">
        <v>34.966000000000001</v>
      </c>
    </row>
    <row r="785" spans="1:4" x14ac:dyDescent="0.3">
      <c r="B785">
        <v>33.036999999999999</v>
      </c>
    </row>
    <row r="786" spans="1:4" x14ac:dyDescent="0.3">
      <c r="B786">
        <v>28.585999999999999</v>
      </c>
    </row>
    <row r="787" spans="1:4" x14ac:dyDescent="0.3">
      <c r="B787">
        <v>21.111999999999998</v>
      </c>
    </row>
    <row r="788" spans="1:4" x14ac:dyDescent="0.3">
      <c r="B788">
        <v>18.957000000000001</v>
      </c>
    </row>
    <row r="789" spans="1:4" x14ac:dyDescent="0.3">
      <c r="B789">
        <v>26.114999999999998</v>
      </c>
    </row>
    <row r="790" spans="1:4" x14ac:dyDescent="0.3">
      <c r="B790">
        <v>30.071999999999999</v>
      </c>
    </row>
    <row r="791" spans="1:4" x14ac:dyDescent="0.3">
      <c r="B791">
        <v>39.786000000000001</v>
      </c>
      <c r="C791">
        <f>AVERAGE(B784:B791)</f>
        <v>29.078875</v>
      </c>
      <c r="D791">
        <f>STDEV(B784:B791)</f>
        <v>6.9785871357112423</v>
      </c>
    </row>
    <row r="792" spans="1:4" x14ac:dyDescent="0.3">
      <c r="A792" t="s">
        <v>110</v>
      </c>
      <c r="B792">
        <v>25.49</v>
      </c>
    </row>
    <row r="793" spans="1:4" x14ac:dyDescent="0.3">
      <c r="B793">
        <v>31.239000000000001</v>
      </c>
    </row>
    <row r="794" spans="1:4" x14ac:dyDescent="0.3">
      <c r="B794">
        <v>38.36</v>
      </c>
    </row>
    <row r="795" spans="1:4" x14ac:dyDescent="0.3">
      <c r="B795">
        <v>25.167000000000002</v>
      </c>
    </row>
    <row r="796" spans="1:4" x14ac:dyDescent="0.3">
      <c r="B796">
        <v>33.137</v>
      </c>
    </row>
    <row r="797" spans="1:4" x14ac:dyDescent="0.3">
      <c r="B797">
        <v>30.773</v>
      </c>
    </row>
    <row r="798" spans="1:4" x14ac:dyDescent="0.3">
      <c r="B798">
        <v>38.488</v>
      </c>
    </row>
    <row r="799" spans="1:4" x14ac:dyDescent="0.3">
      <c r="B799">
        <v>32.465000000000003</v>
      </c>
    </row>
    <row r="800" spans="1:4" x14ac:dyDescent="0.3">
      <c r="B800">
        <v>46.012</v>
      </c>
      <c r="C800">
        <f>AVERAGE(B792:B800)</f>
        <v>33.458999999999996</v>
      </c>
      <c r="D800">
        <f>STDEV(B792:B800)</f>
        <v>6.6368798392015345</v>
      </c>
    </row>
    <row r="801" spans="1:4" x14ac:dyDescent="0.3">
      <c r="A801" t="s">
        <v>111</v>
      </c>
      <c r="B801">
        <v>45.28</v>
      </c>
    </row>
    <row r="802" spans="1:4" x14ac:dyDescent="0.3">
      <c r="B802">
        <v>46.106000000000002</v>
      </c>
    </row>
    <row r="803" spans="1:4" x14ac:dyDescent="0.3">
      <c r="B803">
        <v>43.171999999999997</v>
      </c>
    </row>
    <row r="804" spans="1:4" x14ac:dyDescent="0.3">
      <c r="B804">
        <v>42.371000000000002</v>
      </c>
    </row>
    <row r="805" spans="1:4" x14ac:dyDescent="0.3">
      <c r="B805">
        <v>40.74</v>
      </c>
    </row>
    <row r="806" spans="1:4" x14ac:dyDescent="0.3">
      <c r="B806">
        <v>34.359000000000002</v>
      </c>
    </row>
    <row r="807" spans="1:4" x14ac:dyDescent="0.3">
      <c r="B807">
        <v>54.651000000000003</v>
      </c>
    </row>
    <row r="808" spans="1:4" x14ac:dyDescent="0.3">
      <c r="B808">
        <v>40.235999999999997</v>
      </c>
      <c r="C808">
        <f>AVERAGE(B801:B808)</f>
        <v>43.364375000000003</v>
      </c>
      <c r="D808">
        <f>STDEV(B801:B808)</f>
        <v>5.8232132253470663</v>
      </c>
    </row>
    <row r="809" spans="1:4" x14ac:dyDescent="0.3">
      <c r="A809" t="s">
        <v>112</v>
      </c>
      <c r="B809">
        <v>47.067999999999998</v>
      </c>
    </row>
    <row r="810" spans="1:4" x14ac:dyDescent="0.3">
      <c r="B810">
        <v>46.954000000000001</v>
      </c>
    </row>
    <row r="811" spans="1:4" x14ac:dyDescent="0.3">
      <c r="B811">
        <v>46.259</v>
      </c>
    </row>
    <row r="812" spans="1:4" x14ac:dyDescent="0.3">
      <c r="B812">
        <v>56.256</v>
      </c>
    </row>
    <row r="813" spans="1:4" x14ac:dyDescent="0.3">
      <c r="B813">
        <v>45.255000000000003</v>
      </c>
    </row>
    <row r="814" spans="1:4" x14ac:dyDescent="0.3">
      <c r="B814">
        <v>48.814</v>
      </c>
    </row>
    <row r="815" spans="1:4" x14ac:dyDescent="0.3">
      <c r="B815">
        <v>47.073999999999998</v>
      </c>
    </row>
    <row r="816" spans="1:4" x14ac:dyDescent="0.3">
      <c r="B816">
        <v>35.662999999999997</v>
      </c>
      <c r="C816">
        <f>AVERAGE(B809:B816)</f>
        <v>46.667875000000002</v>
      </c>
      <c r="D816">
        <f>STDEV(B809:B816)</f>
        <v>5.6088650096457426</v>
      </c>
    </row>
    <row r="817" spans="1:4" x14ac:dyDescent="0.3">
      <c r="A817" t="s">
        <v>113</v>
      </c>
      <c r="B817">
        <v>46.863</v>
      </c>
    </row>
    <row r="818" spans="1:4" x14ac:dyDescent="0.3">
      <c r="B818">
        <v>50.021999999999998</v>
      </c>
    </row>
    <row r="819" spans="1:4" x14ac:dyDescent="0.3">
      <c r="B819">
        <v>59.905000000000001</v>
      </c>
    </row>
    <row r="820" spans="1:4" x14ac:dyDescent="0.3">
      <c r="B820">
        <v>60.451999999999998</v>
      </c>
    </row>
    <row r="821" spans="1:4" x14ac:dyDescent="0.3">
      <c r="B821">
        <v>58.997999999999998</v>
      </c>
    </row>
    <row r="822" spans="1:4" x14ac:dyDescent="0.3">
      <c r="B822">
        <v>55.607999999999997</v>
      </c>
    </row>
    <row r="823" spans="1:4" x14ac:dyDescent="0.3">
      <c r="B823">
        <v>56.817</v>
      </c>
    </row>
    <row r="824" spans="1:4" x14ac:dyDescent="0.3">
      <c r="B824">
        <v>66.58</v>
      </c>
    </row>
    <row r="825" spans="1:4" x14ac:dyDescent="0.3">
      <c r="B825">
        <v>55.341000000000001</v>
      </c>
      <c r="C825">
        <f>AVERAGE(B817:B825)</f>
        <v>56.731777777777779</v>
      </c>
      <c r="D825">
        <f>STDEV(B817:B825)</f>
        <v>5.8272091471341962</v>
      </c>
    </row>
    <row r="826" spans="1:4" x14ac:dyDescent="0.3">
      <c r="A826" t="s">
        <v>114</v>
      </c>
      <c r="B826">
        <v>50.08</v>
      </c>
    </row>
    <row r="827" spans="1:4" x14ac:dyDescent="0.3">
      <c r="B827">
        <v>46.790999999999997</v>
      </c>
    </row>
    <row r="828" spans="1:4" x14ac:dyDescent="0.3">
      <c r="B828">
        <v>41.284999999999997</v>
      </c>
    </row>
    <row r="829" spans="1:4" x14ac:dyDescent="0.3">
      <c r="B829">
        <v>46.289000000000001</v>
      </c>
    </row>
    <row r="830" spans="1:4" x14ac:dyDescent="0.3">
      <c r="B830">
        <v>41.744999999999997</v>
      </c>
    </row>
    <row r="831" spans="1:4" x14ac:dyDescent="0.3">
      <c r="B831">
        <v>35.021999999999998</v>
      </c>
    </row>
    <row r="832" spans="1:4" x14ac:dyDescent="0.3">
      <c r="B832">
        <v>29.202000000000002</v>
      </c>
    </row>
    <row r="833" spans="1:4" x14ac:dyDescent="0.3">
      <c r="B833">
        <v>41.844000000000001</v>
      </c>
    </row>
    <row r="834" spans="1:4" x14ac:dyDescent="0.3">
      <c r="B834">
        <v>30.27</v>
      </c>
    </row>
    <row r="835" spans="1:4" x14ac:dyDescent="0.3">
      <c r="B835">
        <v>39.969000000000001</v>
      </c>
    </row>
    <row r="836" spans="1:4" x14ac:dyDescent="0.3">
      <c r="B836">
        <v>37.307000000000002</v>
      </c>
    </row>
    <row r="837" spans="1:4" x14ac:dyDescent="0.3">
      <c r="B837">
        <v>39.725000000000001</v>
      </c>
    </row>
    <row r="838" spans="1:4" x14ac:dyDescent="0.3">
      <c r="B838">
        <v>33.902999999999999</v>
      </c>
    </row>
    <row r="839" spans="1:4" x14ac:dyDescent="0.3">
      <c r="B839">
        <v>36.597000000000001</v>
      </c>
      <c r="C839">
        <f>AVERAGE(B826:B839)</f>
        <v>39.287785714285711</v>
      </c>
      <c r="D839">
        <f>STDEV(B826:B839)</f>
        <v>6.0789899234174616</v>
      </c>
    </row>
    <row r="840" spans="1:4" x14ac:dyDescent="0.3">
      <c r="A840" t="s">
        <v>115</v>
      </c>
      <c r="B840">
        <v>38.938000000000002</v>
      </c>
    </row>
    <row r="841" spans="1:4" x14ac:dyDescent="0.3">
      <c r="B841">
        <v>35.664999999999999</v>
      </c>
    </row>
    <row r="842" spans="1:4" x14ac:dyDescent="0.3">
      <c r="B842">
        <v>38.363999999999997</v>
      </c>
    </row>
    <row r="843" spans="1:4" x14ac:dyDescent="0.3">
      <c r="B843">
        <v>32.450000000000003</v>
      </c>
    </row>
    <row r="844" spans="1:4" x14ac:dyDescent="0.3">
      <c r="B844">
        <v>36.573</v>
      </c>
    </row>
    <row r="845" spans="1:4" x14ac:dyDescent="0.3">
      <c r="B845">
        <v>40.600999999999999</v>
      </c>
    </row>
    <row r="846" spans="1:4" x14ac:dyDescent="0.3">
      <c r="B846">
        <v>24.829000000000001</v>
      </c>
    </row>
    <row r="847" spans="1:4" x14ac:dyDescent="0.3">
      <c r="B847">
        <v>35.901000000000003</v>
      </c>
    </row>
    <row r="848" spans="1:4" x14ac:dyDescent="0.3">
      <c r="B848">
        <v>24.302</v>
      </c>
    </row>
    <row r="849" spans="1:4" x14ac:dyDescent="0.3">
      <c r="B849">
        <v>42.249000000000002</v>
      </c>
    </row>
    <row r="850" spans="1:4" x14ac:dyDescent="0.3">
      <c r="B850">
        <v>26.617999999999999</v>
      </c>
    </row>
    <row r="851" spans="1:4" x14ac:dyDescent="0.3">
      <c r="B851">
        <v>38.655999999999999</v>
      </c>
      <c r="C851">
        <f>AVERAGE(B840:B851)</f>
        <v>34.595500000000008</v>
      </c>
      <c r="D851">
        <f>STDEV(B840:B851)</f>
        <v>6.1830535189485065</v>
      </c>
    </row>
    <row r="852" spans="1:4" x14ac:dyDescent="0.3">
      <c r="A852" t="s">
        <v>116</v>
      </c>
      <c r="B852">
        <v>38.398000000000003</v>
      </c>
    </row>
    <row r="853" spans="1:4" x14ac:dyDescent="0.3">
      <c r="B853">
        <v>39.26</v>
      </c>
    </row>
    <row r="854" spans="1:4" x14ac:dyDescent="0.3">
      <c r="B854">
        <v>37.097999999999999</v>
      </c>
    </row>
    <row r="855" spans="1:4" x14ac:dyDescent="0.3">
      <c r="B855">
        <v>40.835000000000001</v>
      </c>
    </row>
    <row r="856" spans="1:4" x14ac:dyDescent="0.3">
      <c r="B856">
        <v>42.404000000000003</v>
      </c>
    </row>
    <row r="857" spans="1:4" x14ac:dyDescent="0.3">
      <c r="B857">
        <v>48.826999999999998</v>
      </c>
      <c r="C857">
        <f>AVERAGE(B852:B857)</f>
        <v>41.137</v>
      </c>
      <c r="D857">
        <f>STDEV(B852:B857)</f>
        <v>4.1993181351262256</v>
      </c>
    </row>
    <row r="858" spans="1:4" x14ac:dyDescent="0.3">
      <c r="A858" t="s">
        <v>117</v>
      </c>
      <c r="B858">
        <v>34.51</v>
      </c>
    </row>
    <row r="859" spans="1:4" x14ac:dyDescent="0.3">
      <c r="B859">
        <v>33.496000000000002</v>
      </c>
    </row>
    <row r="860" spans="1:4" x14ac:dyDescent="0.3">
      <c r="B860">
        <v>32.109000000000002</v>
      </c>
    </row>
    <row r="861" spans="1:4" x14ac:dyDescent="0.3">
      <c r="B861">
        <v>37.511000000000003</v>
      </c>
    </row>
    <row r="862" spans="1:4" x14ac:dyDescent="0.3">
      <c r="B862">
        <v>53.487000000000002</v>
      </c>
    </row>
    <row r="863" spans="1:4" x14ac:dyDescent="0.3">
      <c r="B863">
        <v>44.956000000000003</v>
      </c>
      <c r="C863">
        <f>AVERAGE(B858:B863)</f>
        <v>39.344833333333334</v>
      </c>
      <c r="D863">
        <f>STDEV(B858:B863)</f>
        <v>8.3041045614001323</v>
      </c>
    </row>
    <row r="864" spans="1:4" x14ac:dyDescent="0.3">
      <c r="A864" t="s">
        <v>118</v>
      </c>
      <c r="B864">
        <v>48.634</v>
      </c>
    </row>
    <row r="865" spans="1:4" x14ac:dyDescent="0.3">
      <c r="B865">
        <v>39.027999999999999</v>
      </c>
    </row>
    <row r="866" spans="1:4" x14ac:dyDescent="0.3">
      <c r="B866">
        <v>51.180999999999997</v>
      </c>
    </row>
    <row r="867" spans="1:4" x14ac:dyDescent="0.3">
      <c r="B867">
        <v>61.009</v>
      </c>
    </row>
    <row r="868" spans="1:4" x14ac:dyDescent="0.3">
      <c r="B868">
        <v>68.77</v>
      </c>
    </row>
    <row r="869" spans="1:4" x14ac:dyDescent="0.3">
      <c r="B869">
        <v>61.125999999999998</v>
      </c>
    </row>
    <row r="870" spans="1:4" x14ac:dyDescent="0.3">
      <c r="B870">
        <v>70.070999999999998</v>
      </c>
    </row>
    <row r="871" spans="1:4" x14ac:dyDescent="0.3">
      <c r="B871">
        <v>74.238</v>
      </c>
    </row>
    <row r="872" spans="1:4" x14ac:dyDescent="0.3">
      <c r="B872">
        <v>65.239999999999995</v>
      </c>
    </row>
    <row r="873" spans="1:4" x14ac:dyDescent="0.3">
      <c r="B873">
        <v>64.563000000000002</v>
      </c>
    </row>
    <row r="874" spans="1:4" x14ac:dyDescent="0.3">
      <c r="B874">
        <v>82.756</v>
      </c>
    </row>
    <row r="875" spans="1:4" x14ac:dyDescent="0.3">
      <c r="B875">
        <v>54.997999999999998</v>
      </c>
    </row>
    <row r="876" spans="1:4" x14ac:dyDescent="0.3">
      <c r="B876">
        <v>75.909000000000006</v>
      </c>
    </row>
    <row r="877" spans="1:4" x14ac:dyDescent="0.3">
      <c r="B877">
        <v>71.38</v>
      </c>
    </row>
    <row r="878" spans="1:4" x14ac:dyDescent="0.3">
      <c r="B878">
        <v>69.873999999999995</v>
      </c>
      <c r="C878">
        <f>AVERAGE(B864:B878)</f>
        <v>63.91846666666666</v>
      </c>
      <c r="D878">
        <f>STDEV(B864:B878)</f>
        <v>11.560539389706383</v>
      </c>
    </row>
    <row r="879" spans="1:4" x14ac:dyDescent="0.3">
      <c r="A879" t="s">
        <v>119</v>
      </c>
      <c r="B879">
        <v>21.11</v>
      </c>
    </row>
    <row r="880" spans="1:4" x14ac:dyDescent="0.3">
      <c r="B880">
        <v>37.017000000000003</v>
      </c>
    </row>
    <row r="881" spans="1:4" x14ac:dyDescent="0.3">
      <c r="B881">
        <v>40.600999999999999</v>
      </c>
    </row>
    <row r="882" spans="1:4" x14ac:dyDescent="0.3">
      <c r="B882">
        <v>43.787999999999997</v>
      </c>
    </row>
    <row r="883" spans="1:4" x14ac:dyDescent="0.3">
      <c r="B883">
        <v>53.228999999999999</v>
      </c>
    </row>
    <row r="884" spans="1:4" x14ac:dyDescent="0.3">
      <c r="B884">
        <v>65.959000000000003</v>
      </c>
      <c r="C884">
        <f>AVERAGE(B879:B884)</f>
        <v>43.617333333333335</v>
      </c>
      <c r="D884">
        <f>STDEV(B879:B884)</f>
        <v>15.17106491537975</v>
      </c>
    </row>
    <row r="885" spans="1:4" x14ac:dyDescent="0.3">
      <c r="A885" t="s">
        <v>130</v>
      </c>
      <c r="B885">
        <v>41.856000000000002</v>
      </c>
    </row>
    <row r="886" spans="1:4" x14ac:dyDescent="0.3">
      <c r="B886">
        <v>60.895000000000003</v>
      </c>
    </row>
    <row r="887" spans="1:4" x14ac:dyDescent="0.3">
      <c r="B887">
        <v>35.792999999999999</v>
      </c>
    </row>
    <row r="888" spans="1:4" x14ac:dyDescent="0.3">
      <c r="B888">
        <v>37.610999999999997</v>
      </c>
    </row>
    <row r="889" spans="1:4" x14ac:dyDescent="0.3">
      <c r="B889">
        <v>34.798999999999999</v>
      </c>
    </row>
    <row r="890" spans="1:4" x14ac:dyDescent="0.3">
      <c r="B890">
        <v>47.936</v>
      </c>
    </row>
    <row r="891" spans="1:4" x14ac:dyDescent="0.3">
      <c r="B891">
        <v>39.426000000000002</v>
      </c>
    </row>
    <row r="892" spans="1:4" x14ac:dyDescent="0.3">
      <c r="B892">
        <v>50.424999999999997</v>
      </c>
    </row>
    <row r="893" spans="1:4" x14ac:dyDescent="0.3">
      <c r="B893">
        <v>40.090000000000003</v>
      </c>
    </row>
    <row r="894" spans="1:4" x14ac:dyDescent="0.3">
      <c r="B894">
        <v>55.603000000000002</v>
      </c>
    </row>
    <row r="895" spans="1:4" x14ac:dyDescent="0.3">
      <c r="B895">
        <v>51.027000000000001</v>
      </c>
    </row>
    <row r="896" spans="1:4" x14ac:dyDescent="0.3">
      <c r="B896">
        <v>48.19</v>
      </c>
      <c r="C896">
        <f>AVERAGE(B885:B896)</f>
        <v>45.304250000000003</v>
      </c>
      <c r="D896">
        <f>STDEV(B885:B896)</f>
        <v>8.2956957637406834</v>
      </c>
    </row>
    <row r="897" spans="1:4" x14ac:dyDescent="0.3">
      <c r="A897" t="s">
        <v>131</v>
      </c>
      <c r="B897">
        <v>48.591000000000001</v>
      </c>
    </row>
    <row r="898" spans="1:4" x14ac:dyDescent="0.3">
      <c r="B898">
        <v>55.899000000000001</v>
      </c>
    </row>
    <row r="899" spans="1:4" x14ac:dyDescent="0.3">
      <c r="B899">
        <v>56.207999999999998</v>
      </c>
    </row>
    <row r="900" spans="1:4" x14ac:dyDescent="0.3">
      <c r="B900">
        <v>55.774000000000001</v>
      </c>
    </row>
    <row r="901" spans="1:4" x14ac:dyDescent="0.3">
      <c r="B901">
        <v>46.02</v>
      </c>
    </row>
    <row r="902" spans="1:4" x14ac:dyDescent="0.3">
      <c r="B902">
        <v>52.984999999999999</v>
      </c>
    </row>
    <row r="903" spans="1:4" x14ac:dyDescent="0.3">
      <c r="B903">
        <v>49.917999999999999</v>
      </c>
    </row>
    <row r="904" spans="1:4" x14ac:dyDescent="0.3">
      <c r="B904">
        <v>63.631999999999998</v>
      </c>
    </row>
    <row r="905" spans="1:4" x14ac:dyDescent="0.3">
      <c r="B905">
        <v>58.841000000000001</v>
      </c>
    </row>
    <row r="906" spans="1:4" x14ac:dyDescent="0.3">
      <c r="B906">
        <v>59.970999999999997</v>
      </c>
    </row>
    <row r="907" spans="1:4" x14ac:dyDescent="0.3">
      <c r="B907">
        <v>61.073999999999998</v>
      </c>
      <c r="C907">
        <f>AVERAGE(B897:B907)</f>
        <v>55.355727272727272</v>
      </c>
      <c r="D907">
        <f>STDEV(B897:B907)</f>
        <v>5.5131318883355043</v>
      </c>
    </row>
    <row r="908" spans="1:4" x14ac:dyDescent="0.3">
      <c r="A908" t="s">
        <v>132</v>
      </c>
      <c r="B908">
        <v>60.442</v>
      </c>
    </row>
    <row r="909" spans="1:4" x14ac:dyDescent="0.3">
      <c r="B909">
        <v>55.703000000000003</v>
      </c>
    </row>
    <row r="910" spans="1:4" x14ac:dyDescent="0.3">
      <c r="B910">
        <v>57.104999999999997</v>
      </c>
    </row>
    <row r="911" spans="1:4" x14ac:dyDescent="0.3">
      <c r="B911">
        <v>50.055</v>
      </c>
    </row>
    <row r="912" spans="1:4" x14ac:dyDescent="0.3">
      <c r="B912">
        <v>52.271000000000001</v>
      </c>
    </row>
    <row r="913" spans="1:4" x14ac:dyDescent="0.3">
      <c r="B913">
        <v>53.238</v>
      </c>
    </row>
    <row r="914" spans="1:4" x14ac:dyDescent="0.3">
      <c r="B914">
        <v>60.616999999999997</v>
      </c>
    </row>
    <row r="915" spans="1:4" x14ac:dyDescent="0.3">
      <c r="B915">
        <v>49.259</v>
      </c>
    </row>
    <row r="916" spans="1:4" x14ac:dyDescent="0.3">
      <c r="B916">
        <v>59.776000000000003</v>
      </c>
    </row>
    <row r="917" spans="1:4" x14ac:dyDescent="0.3">
      <c r="B917">
        <v>53.573999999999998</v>
      </c>
    </row>
    <row r="918" spans="1:4" x14ac:dyDescent="0.3">
      <c r="B918">
        <v>59.167999999999999</v>
      </c>
    </row>
    <row r="919" spans="1:4" x14ac:dyDescent="0.3">
      <c r="B919">
        <v>62.103000000000002</v>
      </c>
    </row>
    <row r="920" spans="1:4" x14ac:dyDescent="0.3">
      <c r="B920">
        <v>47.500999999999998</v>
      </c>
      <c r="C920">
        <f>AVERAGE(B908:B920)</f>
        <v>55.447076923076921</v>
      </c>
      <c r="D920">
        <f>STDEV(B908:B920)</f>
        <v>4.833567979273325</v>
      </c>
    </row>
    <row r="921" spans="1:4" x14ac:dyDescent="0.3">
      <c r="A921" t="s">
        <v>133</v>
      </c>
      <c r="B921">
        <v>65.301000000000002</v>
      </c>
    </row>
    <row r="922" spans="1:4" x14ac:dyDescent="0.3">
      <c r="B922">
        <v>55.232999999999997</v>
      </c>
    </row>
    <row r="923" spans="1:4" x14ac:dyDescent="0.3">
      <c r="B923">
        <v>63.531999999999996</v>
      </c>
    </row>
    <row r="924" spans="1:4" x14ac:dyDescent="0.3">
      <c r="B924">
        <v>52.79</v>
      </c>
    </row>
    <row r="925" spans="1:4" x14ac:dyDescent="0.3">
      <c r="B925">
        <v>49.753999999999998</v>
      </c>
    </row>
    <row r="926" spans="1:4" x14ac:dyDescent="0.3">
      <c r="B926">
        <v>57.963999999999999</v>
      </c>
    </row>
    <row r="927" spans="1:4" x14ac:dyDescent="0.3">
      <c r="B927">
        <v>50.162999999999997</v>
      </c>
    </row>
    <row r="928" spans="1:4" x14ac:dyDescent="0.3">
      <c r="B928">
        <v>52.628</v>
      </c>
    </row>
    <row r="929" spans="1:4" x14ac:dyDescent="0.3">
      <c r="B929">
        <v>72.766999999999996</v>
      </c>
    </row>
    <row r="930" spans="1:4" x14ac:dyDescent="0.3">
      <c r="B930">
        <v>61.991</v>
      </c>
      <c r="C930">
        <f>AVERAGE(B921:B930)</f>
        <v>58.212299999999992</v>
      </c>
      <c r="D930">
        <f>STDEV(B921:B930)</f>
        <v>7.5315959360845497</v>
      </c>
    </row>
    <row r="931" spans="1:4" x14ac:dyDescent="0.3">
      <c r="A931" t="s">
        <v>134</v>
      </c>
      <c r="B931">
        <v>54.598999999999997</v>
      </c>
    </row>
    <row r="932" spans="1:4" x14ac:dyDescent="0.3">
      <c r="B932">
        <v>63.584000000000003</v>
      </c>
    </row>
    <row r="933" spans="1:4" x14ac:dyDescent="0.3">
      <c r="B933">
        <v>54.067999999999998</v>
      </c>
    </row>
    <row r="934" spans="1:4" x14ac:dyDescent="0.3">
      <c r="B934">
        <v>43.585999999999999</v>
      </c>
    </row>
    <row r="935" spans="1:4" x14ac:dyDescent="0.3">
      <c r="B935">
        <v>49.707000000000001</v>
      </c>
    </row>
    <row r="936" spans="1:4" x14ac:dyDescent="0.3">
      <c r="B936">
        <v>45.914000000000001</v>
      </c>
    </row>
    <row r="937" spans="1:4" x14ac:dyDescent="0.3">
      <c r="B937">
        <v>47.777000000000001</v>
      </c>
    </row>
    <row r="938" spans="1:4" x14ac:dyDescent="0.3">
      <c r="B938">
        <v>55.61</v>
      </c>
    </row>
    <row r="939" spans="1:4" x14ac:dyDescent="0.3">
      <c r="B939">
        <v>37.875</v>
      </c>
      <c r="C939">
        <f>AVERAGE(B931:B939)</f>
        <v>50.30222222222222</v>
      </c>
      <c r="D939">
        <f>STDEV(B931:B939)</f>
        <v>7.6055286761963306</v>
      </c>
    </row>
    <row r="940" spans="1:4" x14ac:dyDescent="0.3">
      <c r="A940" t="s">
        <v>135</v>
      </c>
      <c r="B940">
        <v>47.963999999999999</v>
      </c>
    </row>
    <row r="941" spans="1:4" x14ac:dyDescent="0.3">
      <c r="B941">
        <v>25.164999999999999</v>
      </c>
    </row>
    <row r="942" spans="1:4" x14ac:dyDescent="0.3">
      <c r="B942">
        <v>23.7</v>
      </c>
    </row>
    <row r="943" spans="1:4" x14ac:dyDescent="0.3">
      <c r="B943">
        <v>25.734999999999999</v>
      </c>
    </row>
    <row r="944" spans="1:4" x14ac:dyDescent="0.3">
      <c r="B944">
        <v>29.148</v>
      </c>
    </row>
    <row r="945" spans="1:4" x14ac:dyDescent="0.3">
      <c r="B945">
        <v>26.594999999999999</v>
      </c>
    </row>
    <row r="946" spans="1:4" x14ac:dyDescent="0.3">
      <c r="B946">
        <v>40.981999999999999</v>
      </c>
    </row>
    <row r="947" spans="1:4" x14ac:dyDescent="0.3">
      <c r="B947">
        <v>29.52</v>
      </c>
    </row>
    <row r="948" spans="1:4" x14ac:dyDescent="0.3">
      <c r="B948">
        <v>37.295000000000002</v>
      </c>
    </row>
    <row r="949" spans="1:4" x14ac:dyDescent="0.3">
      <c r="B949">
        <v>30.972999999999999</v>
      </c>
    </row>
    <row r="950" spans="1:4" x14ac:dyDescent="0.3">
      <c r="B950">
        <v>51.084000000000003</v>
      </c>
    </row>
    <row r="951" spans="1:4" x14ac:dyDescent="0.3">
      <c r="B951">
        <v>46.697000000000003</v>
      </c>
      <c r="C951">
        <f>AVERAGE(B940:B951)</f>
        <v>34.5715</v>
      </c>
      <c r="D951">
        <f>STDEV(B940:B951)</f>
        <v>9.8341828287403175</v>
      </c>
    </row>
    <row r="952" spans="1:4" x14ac:dyDescent="0.3">
      <c r="A952" t="s">
        <v>136</v>
      </c>
      <c r="B952">
        <v>44.460999999999999</v>
      </c>
    </row>
    <row r="953" spans="1:4" x14ac:dyDescent="0.3">
      <c r="B953">
        <v>46.735999999999997</v>
      </c>
    </row>
    <row r="954" spans="1:4" x14ac:dyDescent="0.3">
      <c r="B954">
        <v>67.674000000000007</v>
      </c>
    </row>
    <row r="955" spans="1:4" x14ac:dyDescent="0.3">
      <c r="B955">
        <v>51.061</v>
      </c>
    </row>
    <row r="956" spans="1:4" x14ac:dyDescent="0.3">
      <c r="B956">
        <v>59.887999999999998</v>
      </c>
    </row>
    <row r="957" spans="1:4" x14ac:dyDescent="0.3">
      <c r="B957">
        <v>57.201000000000001</v>
      </c>
    </row>
    <row r="958" spans="1:4" x14ac:dyDescent="0.3">
      <c r="B958">
        <v>62.103000000000002</v>
      </c>
    </row>
    <row r="959" spans="1:4" x14ac:dyDescent="0.3">
      <c r="B959">
        <v>54.106999999999999</v>
      </c>
    </row>
    <row r="960" spans="1:4" x14ac:dyDescent="0.3">
      <c r="B960">
        <v>56.213999999999999</v>
      </c>
      <c r="C960">
        <f>AVERAGE(B952:B960)</f>
        <v>55.49388888888889</v>
      </c>
      <c r="D960">
        <f>STDEV(B952:B960)</f>
        <v>7.3720390402595424</v>
      </c>
    </row>
    <row r="961" spans="1:4" x14ac:dyDescent="0.3">
      <c r="A961" t="s">
        <v>137</v>
      </c>
      <c r="B961">
        <v>65.152000000000001</v>
      </c>
    </row>
    <row r="962" spans="1:4" x14ac:dyDescent="0.3">
      <c r="B962">
        <v>73.094999999999999</v>
      </c>
    </row>
    <row r="963" spans="1:4" x14ac:dyDescent="0.3">
      <c r="B963">
        <v>63.326000000000001</v>
      </c>
    </row>
    <row r="964" spans="1:4" x14ac:dyDescent="0.3">
      <c r="B964">
        <v>60.064999999999998</v>
      </c>
    </row>
    <row r="965" spans="1:4" x14ac:dyDescent="0.3">
      <c r="B965">
        <v>50.354999999999997</v>
      </c>
    </row>
    <row r="966" spans="1:4" x14ac:dyDescent="0.3">
      <c r="B966">
        <v>54.433</v>
      </c>
    </row>
    <row r="967" spans="1:4" x14ac:dyDescent="0.3">
      <c r="B967">
        <v>49.363999999999997</v>
      </c>
    </row>
    <row r="968" spans="1:4" x14ac:dyDescent="0.3">
      <c r="B968">
        <v>49.393999999999998</v>
      </c>
    </row>
    <row r="969" spans="1:4" x14ac:dyDescent="0.3">
      <c r="B969">
        <v>53.81</v>
      </c>
    </row>
    <row r="970" spans="1:4" x14ac:dyDescent="0.3">
      <c r="B970">
        <v>47.182000000000002</v>
      </c>
    </row>
    <row r="971" spans="1:4" x14ac:dyDescent="0.3">
      <c r="B971">
        <v>49.939</v>
      </c>
      <c r="C971">
        <f>AVERAGE(B961:B971)</f>
        <v>56.010454545454543</v>
      </c>
      <c r="D971">
        <f>STDEV(B961:B971)</f>
        <v>8.2914270106373902</v>
      </c>
    </row>
    <row r="972" spans="1:4" x14ac:dyDescent="0.3">
      <c r="A972" t="s">
        <v>138</v>
      </c>
      <c r="B972">
        <v>47.332999999999998</v>
      </c>
    </row>
    <row r="973" spans="1:4" x14ac:dyDescent="0.3">
      <c r="B973">
        <v>43.085000000000001</v>
      </c>
    </row>
    <row r="974" spans="1:4" x14ac:dyDescent="0.3">
      <c r="B974">
        <v>37.819000000000003</v>
      </c>
    </row>
    <row r="975" spans="1:4" x14ac:dyDescent="0.3">
      <c r="B975">
        <v>25.331</v>
      </c>
    </row>
    <row r="976" spans="1:4" x14ac:dyDescent="0.3">
      <c r="B976">
        <v>29.931999999999999</v>
      </c>
    </row>
    <row r="977" spans="1:4" x14ac:dyDescent="0.3">
      <c r="B977">
        <v>32.905000000000001</v>
      </c>
    </row>
    <row r="978" spans="1:4" x14ac:dyDescent="0.3">
      <c r="B978">
        <v>27.731000000000002</v>
      </c>
    </row>
    <row r="979" spans="1:4" x14ac:dyDescent="0.3">
      <c r="B979">
        <v>34.725000000000001</v>
      </c>
    </row>
    <row r="980" spans="1:4" x14ac:dyDescent="0.3">
      <c r="B980">
        <v>29.623000000000001</v>
      </c>
    </row>
    <row r="981" spans="1:4" x14ac:dyDescent="0.3">
      <c r="B981">
        <v>32.152000000000001</v>
      </c>
    </row>
    <row r="982" spans="1:4" x14ac:dyDescent="0.3">
      <c r="B982">
        <v>22.2</v>
      </c>
    </row>
    <row r="983" spans="1:4" x14ac:dyDescent="0.3">
      <c r="B983">
        <v>32.781999999999996</v>
      </c>
      <c r="C983">
        <f>AVERAGE(B972:B983)</f>
        <v>32.968166666666662</v>
      </c>
      <c r="D983">
        <f>STDEV(B972:B983)</f>
        <v>7.1231802630992345</v>
      </c>
    </row>
    <row r="984" spans="1:4" x14ac:dyDescent="0.3">
      <c r="A984" t="s">
        <v>139</v>
      </c>
      <c r="B984">
        <v>33.569000000000003</v>
      </c>
    </row>
    <row r="985" spans="1:4" x14ac:dyDescent="0.3">
      <c r="B985">
        <v>38.475999999999999</v>
      </c>
    </row>
    <row r="986" spans="1:4" x14ac:dyDescent="0.3">
      <c r="B986">
        <v>44.637</v>
      </c>
    </row>
    <row r="987" spans="1:4" x14ac:dyDescent="0.3">
      <c r="B987">
        <v>46.993000000000002</v>
      </c>
    </row>
    <row r="988" spans="1:4" x14ac:dyDescent="0.3">
      <c r="B988">
        <v>51.750999999999998</v>
      </c>
    </row>
    <row r="989" spans="1:4" x14ac:dyDescent="0.3">
      <c r="B989">
        <v>55.817999999999998</v>
      </c>
    </row>
    <row r="990" spans="1:4" x14ac:dyDescent="0.3">
      <c r="B990">
        <v>51.040999999999997</v>
      </c>
    </row>
    <row r="991" spans="1:4" x14ac:dyDescent="0.3">
      <c r="B991">
        <v>55.369</v>
      </c>
    </row>
    <row r="992" spans="1:4" x14ac:dyDescent="0.3">
      <c r="B992">
        <v>53.518999999999998</v>
      </c>
    </row>
    <row r="993" spans="1:4" x14ac:dyDescent="0.3">
      <c r="B993">
        <v>56.71</v>
      </c>
    </row>
    <row r="994" spans="1:4" x14ac:dyDescent="0.3">
      <c r="B994">
        <v>62.295000000000002</v>
      </c>
    </row>
    <row r="995" spans="1:4" x14ac:dyDescent="0.3">
      <c r="B995">
        <v>51.362000000000002</v>
      </c>
      <c r="C995">
        <f>AVERAGE(B984:B995)</f>
        <v>50.12833333333333</v>
      </c>
      <c r="D995">
        <f>STDEV(B984:B995)</f>
        <v>8.0771339351319913</v>
      </c>
    </row>
    <row r="996" spans="1:4" x14ac:dyDescent="0.3">
      <c r="A996" t="s">
        <v>140</v>
      </c>
      <c r="B996">
        <v>47.241</v>
      </c>
    </row>
    <row r="997" spans="1:4" x14ac:dyDescent="0.3">
      <c r="B997">
        <v>63.578000000000003</v>
      </c>
    </row>
    <row r="998" spans="1:4" x14ac:dyDescent="0.3">
      <c r="B998">
        <v>62.948999999999998</v>
      </c>
    </row>
    <row r="999" spans="1:4" x14ac:dyDescent="0.3">
      <c r="B999">
        <v>61.018000000000001</v>
      </c>
    </row>
    <row r="1000" spans="1:4" x14ac:dyDescent="0.3">
      <c r="B1000">
        <v>67.108999999999995</v>
      </c>
    </row>
    <row r="1001" spans="1:4" x14ac:dyDescent="0.3">
      <c r="B1001">
        <v>61.048999999999999</v>
      </c>
    </row>
    <row r="1002" spans="1:4" x14ac:dyDescent="0.3">
      <c r="B1002">
        <v>69.366</v>
      </c>
    </row>
    <row r="1003" spans="1:4" x14ac:dyDescent="0.3">
      <c r="B1003">
        <v>62.209000000000003</v>
      </c>
    </row>
    <row r="1004" spans="1:4" x14ac:dyDescent="0.3">
      <c r="B1004">
        <v>67.281999999999996</v>
      </c>
    </row>
    <row r="1005" spans="1:4" x14ac:dyDescent="0.3">
      <c r="B1005">
        <v>50.710999999999999</v>
      </c>
      <c r="C1005">
        <f>AVERAGE(B996:B1005)</f>
        <v>61.251199999999997</v>
      </c>
      <c r="D1005">
        <f>STDEV(B996:B1005)</f>
        <v>7.0963608795870528</v>
      </c>
    </row>
    <row r="1006" spans="1:4" x14ac:dyDescent="0.3">
      <c r="A1006" t="s">
        <v>141</v>
      </c>
      <c r="B1006">
        <v>45.862000000000002</v>
      </c>
    </row>
    <row r="1007" spans="1:4" x14ac:dyDescent="0.3">
      <c r="B1007">
        <v>46.521999999999998</v>
      </c>
    </row>
    <row r="1008" spans="1:4" x14ac:dyDescent="0.3">
      <c r="B1008">
        <v>50.593000000000004</v>
      </c>
    </row>
    <row r="1009" spans="1:4" x14ac:dyDescent="0.3">
      <c r="B1009">
        <v>51.283999999999999</v>
      </c>
    </row>
    <row r="1010" spans="1:4" x14ac:dyDescent="0.3">
      <c r="B1010">
        <v>60.914000000000001</v>
      </c>
    </row>
    <row r="1011" spans="1:4" x14ac:dyDescent="0.3">
      <c r="B1011">
        <v>62.554000000000002</v>
      </c>
    </row>
    <row r="1012" spans="1:4" x14ac:dyDescent="0.3">
      <c r="B1012">
        <v>58.241</v>
      </c>
    </row>
    <row r="1013" spans="1:4" x14ac:dyDescent="0.3">
      <c r="B1013">
        <v>55.084000000000003</v>
      </c>
      <c r="C1013">
        <f>AVERAGE(B1006:B1013)</f>
        <v>53.881750000000004</v>
      </c>
      <c r="D1013">
        <f>STDEV(B1006:B1013)</f>
        <v>6.3375909968107678</v>
      </c>
    </row>
    <row r="1014" spans="1:4" x14ac:dyDescent="0.3">
      <c r="A1014" t="s">
        <v>142</v>
      </c>
      <c r="B1014">
        <v>39.168999999999997</v>
      </c>
    </row>
    <row r="1015" spans="1:4" x14ac:dyDescent="0.3">
      <c r="B1015">
        <v>59.042000000000002</v>
      </c>
    </row>
    <row r="1016" spans="1:4" x14ac:dyDescent="0.3">
      <c r="B1016">
        <v>47.570999999999998</v>
      </c>
    </row>
    <row r="1017" spans="1:4" x14ac:dyDescent="0.3">
      <c r="B1017">
        <v>50.468000000000004</v>
      </c>
    </row>
    <row r="1018" spans="1:4" x14ac:dyDescent="0.3">
      <c r="B1018">
        <v>62.317</v>
      </c>
    </row>
    <row r="1019" spans="1:4" x14ac:dyDescent="0.3">
      <c r="B1019">
        <v>32.226999999999997</v>
      </c>
    </row>
    <row r="1020" spans="1:4" x14ac:dyDescent="0.3">
      <c r="B1020">
        <v>45.136000000000003</v>
      </c>
      <c r="C1020">
        <f>AVERAGE(B1014:B1020)</f>
        <v>47.99</v>
      </c>
      <c r="D1020">
        <f>STDEV(B1014:B1020)</f>
        <v>10.552671099457841</v>
      </c>
    </row>
    <row r="1021" spans="1:4" x14ac:dyDescent="0.3">
      <c r="A1021" t="s">
        <v>143</v>
      </c>
      <c r="B1021">
        <v>50.156999999999996</v>
      </c>
    </row>
    <row r="1022" spans="1:4" x14ac:dyDescent="0.3">
      <c r="B1022">
        <v>39.728000000000002</v>
      </c>
    </row>
    <row r="1023" spans="1:4" x14ac:dyDescent="0.3">
      <c r="B1023">
        <v>45.359000000000002</v>
      </c>
    </row>
    <row r="1024" spans="1:4" x14ac:dyDescent="0.3">
      <c r="B1024">
        <v>51.35</v>
      </c>
    </row>
    <row r="1025" spans="1:4" x14ac:dyDescent="0.3">
      <c r="B1025">
        <v>40.026000000000003</v>
      </c>
    </row>
    <row r="1026" spans="1:4" x14ac:dyDescent="0.3">
      <c r="B1026">
        <v>48.735999999999997</v>
      </c>
    </row>
    <row r="1027" spans="1:4" x14ac:dyDescent="0.3">
      <c r="B1027">
        <v>46.621000000000002</v>
      </c>
    </row>
    <row r="1028" spans="1:4" x14ac:dyDescent="0.3">
      <c r="B1028">
        <v>52.856999999999999</v>
      </c>
    </row>
    <row r="1029" spans="1:4" x14ac:dyDescent="0.3">
      <c r="B1029">
        <v>42.454000000000001</v>
      </c>
    </row>
    <row r="1030" spans="1:4" x14ac:dyDescent="0.3">
      <c r="B1030">
        <v>47.417000000000002</v>
      </c>
      <c r="C1030">
        <f>AVERAGE(B1021:B1030)</f>
        <v>46.470499999999994</v>
      </c>
      <c r="D1030">
        <f>STDEV(B1021:B1030)</f>
        <v>4.5777090157996412</v>
      </c>
    </row>
    <row r="1031" spans="1:4" x14ac:dyDescent="0.3">
      <c r="A1031" t="s">
        <v>144</v>
      </c>
      <c r="B1031">
        <v>28.936</v>
      </c>
    </row>
    <row r="1032" spans="1:4" x14ac:dyDescent="0.3">
      <c r="B1032">
        <v>30.148</v>
      </c>
    </row>
    <row r="1033" spans="1:4" x14ac:dyDescent="0.3">
      <c r="B1033">
        <v>38.479999999999997</v>
      </c>
    </row>
    <row r="1034" spans="1:4" x14ac:dyDescent="0.3">
      <c r="B1034">
        <v>38.811</v>
      </c>
    </row>
    <row r="1035" spans="1:4" x14ac:dyDescent="0.3">
      <c r="B1035">
        <v>31.952000000000002</v>
      </c>
    </row>
    <row r="1036" spans="1:4" x14ac:dyDescent="0.3">
      <c r="B1036">
        <v>33.518000000000001</v>
      </c>
    </row>
    <row r="1037" spans="1:4" x14ac:dyDescent="0.3">
      <c r="B1037">
        <v>36.192999999999998</v>
      </c>
    </row>
    <row r="1038" spans="1:4" x14ac:dyDescent="0.3">
      <c r="B1038">
        <v>49.281999999999996</v>
      </c>
    </row>
    <row r="1039" spans="1:4" x14ac:dyDescent="0.3">
      <c r="B1039">
        <v>47.94</v>
      </c>
      <c r="C1039">
        <f>AVERAGE(B1031:B1039)</f>
        <v>37.251111111111108</v>
      </c>
      <c r="D1039">
        <f>STDEV(B1031:B1039)</f>
        <v>7.2944294746821035</v>
      </c>
    </row>
    <row r="1040" spans="1:4" x14ac:dyDescent="0.3">
      <c r="A1040" t="s">
        <v>145</v>
      </c>
      <c r="B1040">
        <v>25.375</v>
      </c>
    </row>
    <row r="1041" spans="2:4" x14ac:dyDescent="0.3">
      <c r="B1041">
        <v>23.847999999999999</v>
      </c>
    </row>
    <row r="1042" spans="2:4" x14ac:dyDescent="0.3">
      <c r="B1042">
        <v>28.067</v>
      </c>
    </row>
    <row r="1043" spans="2:4" x14ac:dyDescent="0.3">
      <c r="B1043">
        <v>23.111000000000001</v>
      </c>
    </row>
    <row r="1044" spans="2:4" x14ac:dyDescent="0.3">
      <c r="B1044">
        <v>27.661999999999999</v>
      </c>
    </row>
    <row r="1045" spans="2:4" x14ac:dyDescent="0.3">
      <c r="B1045">
        <v>27.193000000000001</v>
      </c>
    </row>
    <row r="1046" spans="2:4" x14ac:dyDescent="0.3">
      <c r="B1046">
        <v>39.308</v>
      </c>
      <c r="C1046">
        <f>AVERAGE(B1040:B1046)</f>
        <v>27.794857142857143</v>
      </c>
      <c r="D1046">
        <f>STDEV(B1040:B1046)</f>
        <v>5.4218433344073329</v>
      </c>
    </row>
  </sheetData>
  <sortState xmlns:xlrd2="http://schemas.microsoft.com/office/spreadsheetml/2017/richdata2" ref="O2:Q884">
    <sortCondition ref="O1:O884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8</vt:i4>
      </vt:variant>
    </vt:vector>
  </HeadingPairs>
  <TitlesOfParts>
    <vt:vector size="10" baseType="lpstr">
      <vt:lpstr>Sheet1</vt:lpstr>
      <vt:lpstr>Sheet2</vt:lpstr>
      <vt:lpstr>Sheet1!bin_end</vt:lpstr>
      <vt:lpstr>Sheet1!bin_size</vt:lpstr>
      <vt:lpstr>jay</vt:lpstr>
      <vt:lpstr>Sheet1!max</vt:lpstr>
      <vt:lpstr>Sheet1!min</vt:lpstr>
      <vt:lpstr>Sheet1!num_bins</vt:lpstr>
      <vt:lpstr>Sheet1!num_points</vt:lpstr>
      <vt:lpstr>Sheet1!range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Randall</dc:creator>
  <cp:lastModifiedBy>Joshua Randall</cp:lastModifiedBy>
  <dcterms:created xsi:type="dcterms:W3CDTF">2020-12-22T16:56:53Z</dcterms:created>
  <dcterms:modified xsi:type="dcterms:W3CDTF">2020-12-23T14:05:43Z</dcterms:modified>
</cp:coreProperties>
</file>