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chado\Documents\GitHub\PUC_Minas\"/>
    </mc:Choice>
  </mc:AlternateContent>
  <bookViews>
    <workbookView xWindow="14145" yWindow="570" windowWidth="7065" windowHeight="9975" tabRatio="839" firstSheet="10" activeTab="23"/>
  </bookViews>
  <sheets>
    <sheet name="2000" sheetId="8" state="hidden" r:id="rId1"/>
    <sheet name="2001" sheetId="9" state="hidden" r:id="rId2"/>
    <sheet name="2002" sheetId="10" state="hidden" r:id="rId3"/>
    <sheet name="2003" sheetId="11" state="hidden" r:id="rId4"/>
    <sheet name="2004" sheetId="12" state="hidden" r:id="rId5"/>
    <sheet name="2005" sheetId="14" state="hidden" r:id="rId6"/>
    <sheet name="2006" sheetId="15" state="hidden" r:id="rId7"/>
    <sheet name="2007" sheetId="16" state="hidden" r:id="rId8"/>
    <sheet name="2008" sheetId="17" state="hidden" r:id="rId9"/>
    <sheet name="2009" sheetId="18" state="hidden" r:id="rId10"/>
    <sheet name="2010" sheetId="19" r:id="rId11"/>
    <sheet name="2011" sheetId="20" r:id="rId12"/>
    <sheet name="2012" sheetId="21" r:id="rId13"/>
    <sheet name="2013" sheetId="22" r:id="rId14"/>
    <sheet name="2014" sheetId="23" r:id="rId15"/>
    <sheet name="2015" sheetId="24" r:id="rId16"/>
    <sheet name="2016" sheetId="25" r:id="rId17"/>
    <sheet name="2017" sheetId="26" r:id="rId18"/>
    <sheet name="2018" sheetId="27" r:id="rId19"/>
    <sheet name="2019" sheetId="28" r:id="rId20"/>
    <sheet name="2020" sheetId="30" r:id="rId21"/>
    <sheet name="2021" sheetId="32" r:id="rId22"/>
    <sheet name="Resumo 2019-2021" sheetId="31" r:id="rId23"/>
    <sheet name="CSV" sheetId="33" r:id="rId24"/>
    <sheet name="Planilha1" sheetId="29" r:id="rId25"/>
  </sheets>
  <externalReferences>
    <externalReference r:id="rId26"/>
  </externalReferences>
  <definedNames>
    <definedName name="_xlnm.Print_Area" localSheetId="9">'2009'!$A$1:$BH$34</definedName>
    <definedName name="_xlnm.Print_Area" localSheetId="10">'2010'!$A$1:$BH$34</definedName>
    <definedName name="_xlnm.Print_Area" localSheetId="13">'2013'!$A$1:$BH$35</definedName>
    <definedName name="_xlnm.Print_Area" localSheetId="16">'2016'!$U$1:$AD$34</definedName>
    <definedName name="_xlnm.Print_Area" localSheetId="17">'2017'!$A$1:$BH$36</definedName>
    <definedName name="_xlnm.Print_Area" localSheetId="18">'2018'!$A$1:$BH$36</definedName>
    <definedName name="_xlnm.Print_Area" localSheetId="19">'2019'!$A$1:$BH$36</definedName>
    <definedName name="_xlnm.Print_Area" localSheetId="20">'2020'!$A$1:$BH$36</definedName>
    <definedName name="_xlnm.Print_Area" localSheetId="21">'2021'!$A$1:$BH$36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3">#REF!</definedName>
    <definedName name="_xlnm.Database">#REF!</definedName>
  </definedNames>
  <calcPr calcId="162913"/>
</workbook>
</file>

<file path=xl/calcChain.xml><?xml version="1.0" encoding="utf-8"?>
<calcChain xmlns="http://schemas.openxmlformats.org/spreadsheetml/2006/main">
  <c r="H10" i="31" l="1"/>
  <c r="H9" i="31"/>
  <c r="H8" i="31"/>
  <c r="H7" i="31"/>
  <c r="H6" i="31" l="1"/>
  <c r="H5" i="31"/>
  <c r="H4" i="31"/>
  <c r="E8" i="31"/>
  <c r="E15" i="31"/>
  <c r="E14" i="31"/>
  <c r="E13" i="31"/>
  <c r="E12" i="31"/>
  <c r="E11" i="31"/>
  <c r="E9" i="31"/>
  <c r="E10" i="31"/>
  <c r="E7" i="31"/>
  <c r="E6" i="31"/>
  <c r="E5" i="31"/>
  <c r="E4" i="31"/>
  <c r="B15" i="31"/>
  <c r="B14" i="31"/>
  <c r="B13" i="31"/>
  <c r="B12" i="31"/>
  <c r="B11" i="31"/>
  <c r="B10" i="31"/>
  <c r="B9" i="31"/>
  <c r="B8" i="31"/>
  <c r="B7" i="31"/>
  <c r="B6" i="31"/>
  <c r="B5" i="31"/>
  <c r="B4" i="31"/>
  <c r="E74" i="32" l="1"/>
  <c r="B35" i="32" l="1"/>
  <c r="D4" i="32" l="1"/>
  <c r="D3" i="32"/>
  <c r="J3" i="32"/>
  <c r="E4" i="32"/>
  <c r="E8" i="32" s="1"/>
  <c r="E3" i="32"/>
  <c r="E7" i="32" s="1"/>
  <c r="E3" i="30"/>
  <c r="J3" i="28"/>
  <c r="S3" i="28"/>
  <c r="D3" i="28"/>
  <c r="BC3" i="30"/>
  <c r="E9" i="32" l="1"/>
  <c r="E5" i="32"/>
  <c r="U74" i="32" l="1"/>
  <c r="BK72" i="30"/>
  <c r="AU72" i="30"/>
  <c r="T4" i="32" l="1"/>
  <c r="T8" i="32" s="1"/>
  <c r="S3" i="32"/>
  <c r="S7" i="32" s="1"/>
  <c r="J4" i="32"/>
  <c r="I4" i="32"/>
  <c r="I8" i="32" s="1"/>
  <c r="I3" i="32"/>
  <c r="I7" i="32" s="1"/>
  <c r="D8" i="32"/>
  <c r="D7" i="32"/>
  <c r="E4" i="30"/>
  <c r="D4" i="30"/>
  <c r="D3" i="30"/>
  <c r="BK72" i="32"/>
  <c r="AU72" i="32"/>
  <c r="AU35" i="32"/>
  <c r="AK35" i="32"/>
  <c r="AF35" i="32"/>
  <c r="V35" i="32"/>
  <c r="L35" i="32"/>
  <c r="BF34" i="32"/>
  <c r="BE34" i="32"/>
  <c r="AZ34" i="32"/>
  <c r="AV34" i="32"/>
  <c r="AU34" i="32"/>
  <c r="AP34" i="32"/>
  <c r="AL34" i="32"/>
  <c r="AK34" i="32"/>
  <c r="AG34" i="32"/>
  <c r="AF34" i="32"/>
  <c r="AA34" i="32"/>
  <c r="W34" i="32"/>
  <c r="V34" i="32"/>
  <c r="Q34" i="32"/>
  <c r="M34" i="32"/>
  <c r="L34" i="32"/>
  <c r="C34" i="32"/>
  <c r="B34" i="32"/>
  <c r="BA33" i="32"/>
  <c r="AZ33" i="32"/>
  <c r="AQ33" i="32"/>
  <c r="AP33" i="32"/>
  <c r="AB33" i="32"/>
  <c r="AA33" i="32"/>
  <c r="R33" i="32"/>
  <c r="Q33" i="32"/>
  <c r="G33" i="32"/>
  <c r="H32" i="32"/>
  <c r="G32" i="32"/>
  <c r="BG15" i="32"/>
  <c r="BB15" i="32"/>
  <c r="BH4" i="32"/>
  <c r="BH8" i="32" s="1"/>
  <c r="BG4" i="32"/>
  <c r="BG8" i="32" s="1"/>
  <c r="BC4" i="32"/>
  <c r="BC8" i="32" s="1"/>
  <c r="BB4" i="32"/>
  <c r="BB8" i="32" s="1"/>
  <c r="AX4" i="32"/>
  <c r="AX8" i="32" s="1"/>
  <c r="AW4" i="32"/>
  <c r="AW8" i="32" s="1"/>
  <c r="AS4" i="32"/>
  <c r="AS8" i="32" s="1"/>
  <c r="AR4" i="32"/>
  <c r="AR8" i="32" s="1"/>
  <c r="AN4" i="32"/>
  <c r="AN8" i="32" s="1"/>
  <c r="AM4" i="32"/>
  <c r="AM8" i="32" s="1"/>
  <c r="AI4" i="32"/>
  <c r="AI8" i="32" s="1"/>
  <c r="AH4" i="32"/>
  <c r="AH8" i="32" s="1"/>
  <c r="AD4" i="32"/>
  <c r="AD8" i="32" s="1"/>
  <c r="AC4" i="32"/>
  <c r="AC8" i="32" s="1"/>
  <c r="Y4" i="32"/>
  <c r="Y8" i="32" s="1"/>
  <c r="X4" i="32"/>
  <c r="X8" i="32" s="1"/>
  <c r="S4" i="32"/>
  <c r="S8" i="32" s="1"/>
  <c r="O4" i="32"/>
  <c r="O8" i="32" s="1"/>
  <c r="N4" i="32"/>
  <c r="N8" i="32" s="1"/>
  <c r="BH3" i="32"/>
  <c r="BH7" i="32" s="1"/>
  <c r="BG3" i="32"/>
  <c r="BG7" i="32" s="1"/>
  <c r="BG9" i="32" s="1"/>
  <c r="BC3" i="32"/>
  <c r="BC7" i="32" s="1"/>
  <c r="BB3" i="32"/>
  <c r="BB7" i="32" s="1"/>
  <c r="AX3" i="32"/>
  <c r="AX7" i="32" s="1"/>
  <c r="AW3" i="32"/>
  <c r="AW7" i="32" s="1"/>
  <c r="AS3" i="32"/>
  <c r="AS7" i="32" s="1"/>
  <c r="AR3" i="32"/>
  <c r="AR7" i="32" s="1"/>
  <c r="AR9" i="32" s="1"/>
  <c r="AN3" i="32"/>
  <c r="AN7" i="32" s="1"/>
  <c r="AM3" i="32"/>
  <c r="AM7" i="32" s="1"/>
  <c r="AM9" i="32" s="1"/>
  <c r="AI3" i="32"/>
  <c r="AI7" i="32" s="1"/>
  <c r="AH3" i="32"/>
  <c r="AH7" i="32" s="1"/>
  <c r="AD3" i="32"/>
  <c r="AD7" i="32" s="1"/>
  <c r="AC3" i="32"/>
  <c r="AC7" i="32" s="1"/>
  <c r="Y3" i="32"/>
  <c r="Y7" i="32" s="1"/>
  <c r="X3" i="32"/>
  <c r="X7" i="32" s="1"/>
  <c r="T3" i="32"/>
  <c r="T7" i="32" s="1"/>
  <c r="O3" i="32"/>
  <c r="O7" i="32" s="1"/>
  <c r="N3" i="32"/>
  <c r="N7" i="32" s="1"/>
  <c r="AC9" i="32" l="1"/>
  <c r="AX9" i="32"/>
  <c r="BH9" i="32"/>
  <c r="BB9" i="32"/>
  <c r="BC9" i="32"/>
  <c r="AW9" i="32"/>
  <c r="AS9" i="32"/>
  <c r="AN9" i="32"/>
  <c r="AH9" i="32"/>
  <c r="AI9" i="32"/>
  <c r="AD9" i="32"/>
  <c r="X9" i="32"/>
  <c r="Y9" i="32"/>
  <c r="S9" i="32"/>
  <c r="N9" i="32"/>
  <c r="O9" i="32"/>
  <c r="J5" i="32"/>
  <c r="T9" i="32"/>
  <c r="J8" i="32"/>
  <c r="I9" i="32"/>
  <c r="D9" i="32"/>
  <c r="AN5" i="32"/>
  <c r="J7" i="32"/>
  <c r="D5" i="32"/>
  <c r="N5" i="32"/>
  <c r="X5" i="32"/>
  <c r="AH5" i="32"/>
  <c r="AR5" i="32"/>
  <c r="BB5" i="32"/>
  <c r="AD5" i="32"/>
  <c r="BH5" i="32"/>
  <c r="O5" i="32"/>
  <c r="Y5" i="32"/>
  <c r="AI5" i="32"/>
  <c r="AS5" i="32"/>
  <c r="BC5" i="32"/>
  <c r="T5" i="32"/>
  <c r="AX5" i="32"/>
  <c r="I5" i="32"/>
  <c r="S5" i="32"/>
  <c r="AC5" i="32"/>
  <c r="AM5" i="32"/>
  <c r="AW5" i="32"/>
  <c r="BG5" i="32"/>
  <c r="J9" i="32" l="1"/>
  <c r="AP34" i="30" l="1"/>
  <c r="AP34" i="28"/>
  <c r="AB33" i="30" l="1"/>
  <c r="V35" i="30" l="1"/>
  <c r="Q34" i="30" l="1"/>
  <c r="L35" i="30" l="1"/>
  <c r="M34" i="30" l="1"/>
  <c r="I3" i="30" l="1"/>
  <c r="G33" i="30"/>
  <c r="N3" i="30"/>
  <c r="N7" i="30" s="1"/>
  <c r="N4" i="30"/>
  <c r="N8" i="30" s="1"/>
  <c r="I4" i="30" l="1"/>
  <c r="I8" i="30" s="1"/>
  <c r="I7" i="30"/>
  <c r="J4" i="30"/>
  <c r="G32" i="30"/>
  <c r="H32" i="30"/>
  <c r="E7" i="30" l="1"/>
  <c r="D7" i="30"/>
  <c r="B34" i="30"/>
  <c r="E5" i="30" l="1"/>
  <c r="E8" i="30"/>
  <c r="E9" i="30" s="1"/>
  <c r="D5" i="30"/>
  <c r="D8" i="30"/>
  <c r="D9" i="30" s="1"/>
  <c r="C34" i="30"/>
  <c r="BE35" i="28" l="1"/>
  <c r="AZ34" i="28" l="1"/>
  <c r="BQ64" i="28" l="1"/>
  <c r="BA64" i="28"/>
  <c r="AZ33" i="28" l="1"/>
  <c r="AW4" i="28" l="1"/>
  <c r="AW3" i="28"/>
  <c r="AU35" i="28"/>
  <c r="AU34" i="28"/>
  <c r="AP33" i="28"/>
  <c r="AU35" i="30" l="1"/>
  <c r="AK35" i="30"/>
  <c r="AF35" i="30"/>
  <c r="BF34" i="30"/>
  <c r="BE34" i="30"/>
  <c r="AZ34" i="30"/>
  <c r="AV34" i="30"/>
  <c r="AU34" i="30"/>
  <c r="AL34" i="30"/>
  <c r="AK34" i="30"/>
  <c r="AG34" i="30"/>
  <c r="AF34" i="30"/>
  <c r="AA34" i="30"/>
  <c r="W34" i="30"/>
  <c r="V34" i="30"/>
  <c r="BA33" i="30"/>
  <c r="AZ33" i="30"/>
  <c r="AQ33" i="30"/>
  <c r="AP33" i="30"/>
  <c r="AA33" i="30"/>
  <c r="R33" i="30"/>
  <c r="Q33" i="30"/>
  <c r="BG15" i="30"/>
  <c r="BB15" i="30"/>
  <c r="S3" i="30"/>
  <c r="X4" i="30"/>
  <c r="BH4" i="30"/>
  <c r="BH8" i="30" s="1"/>
  <c r="BG4" i="30"/>
  <c r="BG8" i="30" s="1"/>
  <c r="BC4" i="30"/>
  <c r="BC8" i="30" s="1"/>
  <c r="BB4" i="30"/>
  <c r="BB8" i="30" s="1"/>
  <c r="AX4" i="30"/>
  <c r="AX8" i="30" s="1"/>
  <c r="AW4" i="30"/>
  <c r="AW8" i="30" s="1"/>
  <c r="AS4" i="30"/>
  <c r="AS8" i="30" s="1"/>
  <c r="AR4" i="30"/>
  <c r="AR8" i="30" s="1"/>
  <c r="AN4" i="30"/>
  <c r="AN8" i="30" s="1"/>
  <c r="AM4" i="30"/>
  <c r="AM8" i="30" s="1"/>
  <c r="AI4" i="30"/>
  <c r="AI8" i="30" s="1"/>
  <c r="AH4" i="30"/>
  <c r="AH8" i="30" s="1"/>
  <c r="AD4" i="30"/>
  <c r="AD8" i="30" s="1"/>
  <c r="AC4" i="30"/>
  <c r="AC8" i="30" s="1"/>
  <c r="Y4" i="30"/>
  <c r="Y8" i="30" s="1"/>
  <c r="T4" i="30"/>
  <c r="T8" i="30" s="1"/>
  <c r="O4" i="30"/>
  <c r="O8" i="30" s="1"/>
  <c r="J8" i="30"/>
  <c r="BH3" i="30"/>
  <c r="BH7" i="30" s="1"/>
  <c r="BG3" i="30"/>
  <c r="BG7" i="30" s="1"/>
  <c r="BC7" i="30"/>
  <c r="BB3" i="30"/>
  <c r="BB7" i="30" s="1"/>
  <c r="AX3" i="30"/>
  <c r="AX7" i="30" s="1"/>
  <c r="AW3" i="30"/>
  <c r="AW7" i="30" s="1"/>
  <c r="AS3" i="30"/>
  <c r="AS7" i="30" s="1"/>
  <c r="AR3" i="30"/>
  <c r="AR7" i="30" s="1"/>
  <c r="AN3" i="30"/>
  <c r="AN7" i="30" s="1"/>
  <c r="AM3" i="30"/>
  <c r="AM7" i="30" s="1"/>
  <c r="AI3" i="30"/>
  <c r="AI7" i="30" s="1"/>
  <c r="AH3" i="30"/>
  <c r="AH7" i="30" s="1"/>
  <c r="AD3" i="30"/>
  <c r="AD7" i="30" s="1"/>
  <c r="AC3" i="30"/>
  <c r="AC7" i="30" s="1"/>
  <c r="Y3" i="30"/>
  <c r="Y7" i="30" s="1"/>
  <c r="X3" i="30"/>
  <c r="X7" i="30" s="1"/>
  <c r="T3" i="30"/>
  <c r="T7" i="30" s="1"/>
  <c r="O3" i="30"/>
  <c r="O7" i="30" s="1"/>
  <c r="J3" i="30"/>
  <c r="J7" i="30" s="1"/>
  <c r="BG9" i="30" l="1"/>
  <c r="BC9" i="30"/>
  <c r="AW9" i="30"/>
  <c r="BB5" i="30"/>
  <c r="BH9" i="30"/>
  <c r="J9" i="30"/>
  <c r="AN9" i="30"/>
  <c r="AX9" i="30"/>
  <c r="AR5" i="30"/>
  <c r="AS9" i="30"/>
  <c r="AI9" i="30"/>
  <c r="AM9" i="30"/>
  <c r="AH5" i="30"/>
  <c r="AC9" i="30"/>
  <c r="AD9" i="30"/>
  <c r="Y9" i="30"/>
  <c r="O9" i="30"/>
  <c r="AH9" i="30"/>
  <c r="AR9" i="30"/>
  <c r="BB9" i="30"/>
  <c r="T9" i="30"/>
  <c r="X8" i="30"/>
  <c r="X9" i="30" s="1"/>
  <c r="X5" i="30"/>
  <c r="S7" i="30"/>
  <c r="N9" i="30"/>
  <c r="N5" i="30"/>
  <c r="S4" i="30"/>
  <c r="S8" i="30" s="1"/>
  <c r="O5" i="30"/>
  <c r="Y5" i="30"/>
  <c r="AI5" i="30"/>
  <c r="AS5" i="30"/>
  <c r="BC5" i="30"/>
  <c r="L34" i="30"/>
  <c r="B35" i="30"/>
  <c r="J5" i="30"/>
  <c r="AC5" i="30"/>
  <c r="AM5" i="30"/>
  <c r="AW5" i="30"/>
  <c r="BG5" i="30"/>
  <c r="T5" i="30"/>
  <c r="AD5" i="30"/>
  <c r="AN5" i="30"/>
  <c r="AX5" i="30"/>
  <c r="BH5" i="30"/>
  <c r="AQ33" i="28"/>
  <c r="AK34" i="28"/>
  <c r="S9" i="30" l="1"/>
  <c r="I9" i="30"/>
  <c r="I5" i="30"/>
  <c r="S5" i="30"/>
  <c r="AM4" i="28" l="1"/>
  <c r="AM8" i="28" s="1"/>
  <c r="AM3" i="28"/>
  <c r="AM7" i="28" s="1"/>
  <c r="AH3" i="28"/>
  <c r="AC7" i="28"/>
  <c r="AC3" i="28"/>
  <c r="AH8" i="28"/>
  <c r="AH7" i="28"/>
  <c r="AH9" i="28"/>
  <c r="AL34" i="28"/>
  <c r="AG34" i="28"/>
  <c r="AF35" i="28"/>
  <c r="W34" i="28" l="1"/>
  <c r="V35" i="28"/>
  <c r="Q34" i="28" l="1"/>
  <c r="Y8" i="28" l="1"/>
  <c r="Y4" i="28"/>
  <c r="Y3" i="28"/>
  <c r="Y7" i="28" s="1"/>
  <c r="X7" i="28"/>
  <c r="X3" i="28"/>
  <c r="Q34" i="25" l="1"/>
  <c r="T4" i="28" l="1"/>
  <c r="T8" i="28" l="1"/>
  <c r="T3" i="28" l="1"/>
  <c r="T7" i="28" s="1"/>
  <c r="L11" i="28" l="1"/>
  <c r="L9" i="28"/>
  <c r="L7" i="28"/>
  <c r="X4" i="28" s="1"/>
  <c r="L5" i="28"/>
  <c r="L4" i="28"/>
  <c r="L3" i="28"/>
  <c r="X8" i="28" l="1"/>
  <c r="X9" i="28" s="1"/>
  <c r="X5" i="28"/>
  <c r="L35" i="28"/>
  <c r="G33" i="26"/>
  <c r="G23" i="28" l="1"/>
  <c r="G19" i="28"/>
  <c r="G18" i="28"/>
  <c r="G17" i="28"/>
  <c r="G15" i="28"/>
  <c r="G14" i="28"/>
  <c r="S7" i="28" l="1"/>
  <c r="G9" i="28"/>
  <c r="G8" i="28"/>
  <c r="J4" i="28" l="1"/>
  <c r="J5" i="28"/>
  <c r="G6" i="28"/>
  <c r="B32" i="28"/>
  <c r="B31" i="28"/>
  <c r="S4" i="28" l="1"/>
  <c r="G32" i="28"/>
  <c r="G33" i="28"/>
  <c r="B28" i="28"/>
  <c r="B27" i="28"/>
  <c r="B26" i="28"/>
  <c r="B24" i="28"/>
  <c r="B22" i="28"/>
  <c r="S8" i="28" l="1"/>
  <c r="S5" i="28"/>
  <c r="B19" i="28"/>
  <c r="B18" i="28"/>
  <c r="B13" i="28"/>
  <c r="N3" i="28" s="1"/>
  <c r="B9" i="28"/>
  <c r="B8" i="28"/>
  <c r="B7" i="28"/>
  <c r="B6" i="28"/>
  <c r="N4" i="28" s="1"/>
  <c r="N8" i="28" s="1"/>
  <c r="B5" i="28"/>
  <c r="B3" i="28"/>
  <c r="N7" i="28" l="1"/>
  <c r="N5" i="28"/>
  <c r="B35" i="28"/>
  <c r="I3" i="28"/>
  <c r="I4" i="28"/>
  <c r="I8" i="28" s="1"/>
  <c r="BE35" i="27"/>
  <c r="I7" i="28" l="1"/>
  <c r="I9" i="28" s="1"/>
  <c r="I5" i="28"/>
  <c r="O4" i="28"/>
  <c r="O8" i="28" s="1"/>
  <c r="O3" i="28"/>
  <c r="D4" i="28"/>
  <c r="E4" i="28"/>
  <c r="E3" i="28"/>
  <c r="BF34" i="27"/>
  <c r="BE34" i="27"/>
  <c r="AK35" i="28" l="1"/>
  <c r="BF34" i="28"/>
  <c r="AV34" i="28"/>
  <c r="AF34" i="28"/>
  <c r="AA34" i="28"/>
  <c r="V34" i="28"/>
  <c r="M34" i="28"/>
  <c r="L34" i="28"/>
  <c r="C34" i="28"/>
  <c r="B34" i="28"/>
  <c r="BA33" i="28"/>
  <c r="AB33" i="28"/>
  <c r="AA33" i="28"/>
  <c r="R33" i="28"/>
  <c r="Q33" i="28"/>
  <c r="H32" i="28"/>
  <c r="BE34" i="28"/>
  <c r="BH4" i="28"/>
  <c r="BH8" i="28" s="1"/>
  <c r="BG4" i="28"/>
  <c r="BG8" i="28" s="1"/>
  <c r="BC4" i="28"/>
  <c r="BC8" i="28" s="1"/>
  <c r="BB4" i="28"/>
  <c r="BB8" i="28" s="1"/>
  <c r="AX4" i="28"/>
  <c r="AX8" i="28" s="1"/>
  <c r="AW8" i="28"/>
  <c r="AS4" i="28"/>
  <c r="AS8" i="28" s="1"/>
  <c r="AR4" i="28"/>
  <c r="AR8" i="28" s="1"/>
  <c r="AN4" i="28"/>
  <c r="AN8" i="28" s="1"/>
  <c r="AI4" i="28"/>
  <c r="AI8" i="28" s="1"/>
  <c r="AH4" i="28"/>
  <c r="AD4" i="28"/>
  <c r="AD8" i="28" s="1"/>
  <c r="AC4" i="28"/>
  <c r="AC8" i="28" s="1"/>
  <c r="J8" i="28"/>
  <c r="E8" i="28"/>
  <c r="D8" i="28"/>
  <c r="BH3" i="28"/>
  <c r="BH7" i="28" s="1"/>
  <c r="BG3" i="28"/>
  <c r="BG7" i="28" s="1"/>
  <c r="BC3" i="28"/>
  <c r="BC7" i="28" s="1"/>
  <c r="BB3" i="28"/>
  <c r="BB7" i="28" s="1"/>
  <c r="AX3" i="28"/>
  <c r="AX7" i="28" s="1"/>
  <c r="AW7" i="28"/>
  <c r="AS3" i="28"/>
  <c r="AS7" i="28" s="1"/>
  <c r="AR3" i="28"/>
  <c r="AR7" i="28" s="1"/>
  <c r="AN3" i="28"/>
  <c r="AN7" i="28" s="1"/>
  <c r="AI3" i="28"/>
  <c r="AI7" i="28" s="1"/>
  <c r="AD3" i="28"/>
  <c r="AD7" i="28" s="1"/>
  <c r="O7" i="28"/>
  <c r="N9" i="28"/>
  <c r="J7" i="28"/>
  <c r="E7" i="28"/>
  <c r="D7" i="28"/>
  <c r="BB9" i="28" l="1"/>
  <c r="BC9" i="28"/>
  <c r="AW9" i="28"/>
  <c r="AX9" i="28"/>
  <c r="BH9" i="28"/>
  <c r="AS9" i="28"/>
  <c r="AR9" i="28"/>
  <c r="AN9" i="28"/>
  <c r="AM5" i="28"/>
  <c r="AI9" i="28"/>
  <c r="AD9" i="28"/>
  <c r="AC9" i="28"/>
  <c r="Y9" i="28"/>
  <c r="J9" i="28"/>
  <c r="T9" i="28"/>
  <c r="O9" i="28"/>
  <c r="E9" i="28"/>
  <c r="D9" i="28"/>
  <c r="BG9" i="28"/>
  <c r="AC5" i="28"/>
  <c r="AW5" i="28"/>
  <c r="S9" i="28"/>
  <c r="AM9" i="28"/>
  <c r="T5" i="28"/>
  <c r="AN5" i="28"/>
  <c r="BH5" i="28"/>
  <c r="D5" i="28"/>
  <c r="AH5" i="28"/>
  <c r="AR5" i="28"/>
  <c r="BB5" i="28"/>
  <c r="BG5" i="28"/>
  <c r="AD5" i="28"/>
  <c r="AX5" i="28"/>
  <c r="E5" i="28"/>
  <c r="O5" i="28"/>
  <c r="Y5" i="28"/>
  <c r="AI5" i="28"/>
  <c r="AS5" i="28"/>
  <c r="BC5" i="28"/>
  <c r="BE26" i="27"/>
  <c r="BG15" i="27"/>
  <c r="BE18" i="27" l="1"/>
  <c r="BE14" i="27"/>
  <c r="AZ34" i="27"/>
  <c r="AZ33" i="27"/>
  <c r="AZ31" i="27"/>
  <c r="AU35" i="27" l="1"/>
  <c r="BB3" i="27" l="1"/>
  <c r="BC7" i="27"/>
  <c r="BB8" i="27"/>
  <c r="BC9" i="27"/>
  <c r="BC8" i="27"/>
  <c r="BC4" i="27"/>
  <c r="BC3" i="27"/>
  <c r="AP34" i="27" l="1"/>
  <c r="AP34" i="26"/>
  <c r="AX3" i="26" l="1"/>
  <c r="BB15" i="27" l="1"/>
  <c r="AV34" i="27" l="1"/>
  <c r="AK35" i="27" l="1"/>
  <c r="AK34" i="27" l="1"/>
  <c r="AF35" i="26" l="1"/>
  <c r="AK35" i="26"/>
  <c r="AR3" i="27" l="1"/>
  <c r="AF35" i="27" l="1"/>
  <c r="AM4" i="27" l="1"/>
  <c r="AM3" i="27"/>
  <c r="AF34" i="27"/>
  <c r="AH3" i="27" l="1"/>
  <c r="AH4" i="27"/>
  <c r="AH8" i="27" s="1"/>
  <c r="AH5" i="27" l="1"/>
  <c r="AH7" i="27"/>
  <c r="AH9" i="27" s="1"/>
  <c r="AB33" i="27"/>
  <c r="AA34" i="27" l="1"/>
  <c r="AC4" i="27" l="1"/>
  <c r="AC3" i="27"/>
  <c r="AC7" i="27" s="1"/>
  <c r="AC5" i="27" l="1"/>
  <c r="V35" i="26"/>
  <c r="Q34" i="26" l="1"/>
  <c r="V35" i="27" l="1"/>
  <c r="Q34" i="22" l="1"/>
  <c r="Q34" i="23"/>
  <c r="Q34" i="24"/>
  <c r="Q34" i="27"/>
  <c r="L35" i="27" l="1"/>
  <c r="G33" i="27"/>
  <c r="S4" i="27" l="1"/>
  <c r="S3" i="27"/>
  <c r="S7" i="27" l="1"/>
  <c r="N4" i="27"/>
  <c r="N8" i="27" s="1"/>
  <c r="N3" i="27"/>
  <c r="N7" i="27" s="1"/>
  <c r="I4" i="27"/>
  <c r="I3" i="27"/>
  <c r="I7" i="27" s="1"/>
  <c r="D4" i="27"/>
  <c r="D3" i="27"/>
  <c r="N3" i="26"/>
  <c r="B35" i="27" l="1"/>
  <c r="M34" i="27" l="1"/>
  <c r="L34" i="27"/>
  <c r="O4" i="27" l="1"/>
  <c r="O3" i="27"/>
  <c r="O5" i="27" s="1"/>
  <c r="N5" i="27" l="1"/>
  <c r="W34" i="27"/>
  <c r="V34" i="27"/>
  <c r="R33" i="27"/>
  <c r="Q33" i="27"/>
  <c r="C34" i="27"/>
  <c r="B34" i="27"/>
  <c r="H32" i="27"/>
  <c r="G32" i="27"/>
  <c r="H32" i="26"/>
  <c r="G32" i="26"/>
  <c r="S8" i="26"/>
  <c r="S4" i="26"/>
  <c r="I4" i="26"/>
  <c r="I8" i="26" s="1"/>
  <c r="D8" i="27" l="1"/>
  <c r="D7" i="27"/>
  <c r="E4" i="27"/>
  <c r="E3" i="27"/>
  <c r="E7" i="27" l="1"/>
  <c r="O8" i="27" l="1"/>
  <c r="O7" i="27"/>
  <c r="BE34" i="26"/>
  <c r="BH4" i="27"/>
  <c r="BH3" i="27"/>
  <c r="BG4" i="27"/>
  <c r="BG3" i="27"/>
  <c r="BB4" i="27"/>
  <c r="AX4" i="27"/>
  <c r="AX3" i="27"/>
  <c r="AW4" i="27"/>
  <c r="AW3" i="27"/>
  <c r="AS4" i="27"/>
  <c r="AS3" i="27"/>
  <c r="AR4" i="27"/>
  <c r="AN4" i="27"/>
  <c r="AI4" i="27"/>
  <c r="AD4" i="27"/>
  <c r="AD3" i="27"/>
  <c r="Y4" i="27"/>
  <c r="Y3" i="27"/>
  <c r="X4" i="27"/>
  <c r="X3" i="27"/>
  <c r="T4" i="27"/>
  <c r="T3" i="27"/>
  <c r="J4" i="27"/>
  <c r="J8" i="27" s="1"/>
  <c r="J3" i="27"/>
  <c r="J7" i="27" s="1"/>
  <c r="I8" i="27"/>
  <c r="I3" i="26"/>
  <c r="E8" i="27"/>
  <c r="D3" i="26"/>
  <c r="D7" i="26" s="1"/>
  <c r="D9" i="26" s="1"/>
  <c r="E3" i="26"/>
  <c r="E7" i="26" s="1"/>
  <c r="E9" i="26" s="1"/>
  <c r="D4" i="26"/>
  <c r="E4" i="26"/>
  <c r="D8" i="26"/>
  <c r="E8" i="26"/>
  <c r="E5" i="26" l="1"/>
  <c r="D5" i="26"/>
  <c r="N9" i="27"/>
  <c r="O9" i="27"/>
  <c r="J9" i="27"/>
  <c r="I9" i="27"/>
  <c r="I5" i="27"/>
  <c r="J5" i="27"/>
  <c r="E9" i="27"/>
  <c r="D9" i="27"/>
  <c r="D5" i="27"/>
  <c r="E5" i="27"/>
  <c r="I7" i="26" l="1"/>
  <c r="AM3" i="26"/>
  <c r="AW3" i="26"/>
  <c r="AW4" i="26"/>
  <c r="AZ33" i="26"/>
  <c r="AU34" i="26"/>
  <c r="BH8" i="27" l="1"/>
  <c r="BG8" i="27"/>
  <c r="BH7" i="27"/>
  <c r="BG7" i="27"/>
  <c r="BB7" i="27"/>
  <c r="AX7" i="27"/>
  <c r="AW7" i="27"/>
  <c r="AS8" i="27"/>
  <c r="AR8" i="27"/>
  <c r="AR7" i="27"/>
  <c r="AN3" i="27"/>
  <c r="AN7" i="27" s="1"/>
  <c r="AM7" i="27"/>
  <c r="AI3" i="27"/>
  <c r="AD7" i="27"/>
  <c r="X7" i="27"/>
  <c r="S8" i="27"/>
  <c r="BB3" i="24"/>
  <c r="BG3" i="24"/>
  <c r="D3" i="25"/>
  <c r="AL43" i="27"/>
  <c r="AU34" i="27"/>
  <c r="AL34" i="27"/>
  <c r="AG34" i="27"/>
  <c r="BA33" i="27"/>
  <c r="AQ33" i="27"/>
  <c r="AP33" i="27"/>
  <c r="AA33" i="27"/>
  <c r="AX8" i="27"/>
  <c r="AW8" i="27"/>
  <c r="AN8" i="27"/>
  <c r="AM8" i="27"/>
  <c r="AI8" i="27"/>
  <c r="AD8" i="27"/>
  <c r="AC8" i="27"/>
  <c r="Y8" i="27"/>
  <c r="X8" i="27"/>
  <c r="T8" i="27"/>
  <c r="AS7" i="27"/>
  <c r="T7" i="27"/>
  <c r="BH4" i="26"/>
  <c r="BH3" i="26"/>
  <c r="BH5" i="26" l="1"/>
  <c r="AX9" i="27"/>
  <c r="AW9" i="27"/>
  <c r="AN9" i="27"/>
  <c r="AM9" i="27"/>
  <c r="AD9" i="27"/>
  <c r="AC9" i="27"/>
  <c r="T9" i="27"/>
  <c r="S9" i="27"/>
  <c r="AR9" i="27"/>
  <c r="BB9" i="27"/>
  <c r="AS9" i="27"/>
  <c r="BC5" i="27"/>
  <c r="BH9" i="27"/>
  <c r="AI5" i="27"/>
  <c r="X9" i="27"/>
  <c r="Y5" i="27"/>
  <c r="BG9" i="27"/>
  <c r="AS5" i="27"/>
  <c r="Y7" i="27"/>
  <c r="Y9" i="27" s="1"/>
  <c r="S5" i="27"/>
  <c r="AM5" i="27"/>
  <c r="AW5" i="27"/>
  <c r="BG5" i="27"/>
  <c r="AI7" i="27"/>
  <c r="AI9" i="27" s="1"/>
  <c r="T5" i="27"/>
  <c r="AD5" i="27"/>
  <c r="AN5" i="27"/>
  <c r="AX5" i="27"/>
  <c r="BH5" i="27"/>
  <c r="X5" i="27"/>
  <c r="AR5" i="27"/>
  <c r="BB5" i="27"/>
  <c r="BH8" i="26"/>
  <c r="BH7" i="26"/>
  <c r="BH9" i="26" l="1"/>
  <c r="BG4" i="26"/>
  <c r="BG8" i="26" s="1"/>
  <c r="BG3" i="26"/>
  <c r="BG5" i="26" l="1"/>
  <c r="BG7" i="26"/>
  <c r="BG9" i="26" s="1"/>
  <c r="AP33" i="26"/>
  <c r="BC4" i="26" l="1"/>
  <c r="BC3" i="26"/>
  <c r="BC5" i="26" l="1"/>
  <c r="AX4" i="26"/>
  <c r="AN3" i="26"/>
  <c r="AS3" i="26"/>
  <c r="BC7" i="26"/>
  <c r="AX5" i="26" l="1"/>
  <c r="N7" i="26" l="1"/>
  <c r="AW7" i="26" l="1"/>
  <c r="AN4" i="26" l="1"/>
  <c r="AH3" i="26" l="1"/>
  <c r="AD4" i="26" l="1"/>
  <c r="AD3" i="26"/>
  <c r="M34" i="26" l="1"/>
  <c r="L34" i="26"/>
  <c r="O4" i="26" l="1"/>
  <c r="O8" i="26" s="1"/>
  <c r="O3" i="26"/>
  <c r="O7" i="26" l="1"/>
  <c r="O9" i="26" s="1"/>
  <c r="O5" i="26"/>
  <c r="J3" i="26" l="1"/>
  <c r="BB4" i="26" l="1"/>
  <c r="BB3" i="26"/>
  <c r="BB7" i="26" s="1"/>
  <c r="AX7" i="26"/>
  <c r="AR4" i="26"/>
  <c r="AR8" i="26" s="1"/>
  <c r="AR3" i="26"/>
  <c r="AR7" i="26" s="1"/>
  <c r="AS4" i="26"/>
  <c r="AS8" i="26" s="1"/>
  <c r="AS7" i="26"/>
  <c r="AM4" i="26"/>
  <c r="AM8" i="26" s="1"/>
  <c r="AM7" i="26"/>
  <c r="AN8" i="26"/>
  <c r="AN7" i="26"/>
  <c r="AH7" i="26"/>
  <c r="AI4" i="26"/>
  <c r="AI8" i="26" s="1"/>
  <c r="AH4" i="26"/>
  <c r="AH8" i="26" s="1"/>
  <c r="AI3" i="26"/>
  <c r="AI7" i="26" s="1"/>
  <c r="AD8" i="26"/>
  <c r="AC4" i="26"/>
  <c r="AC8" i="26" s="1"/>
  <c r="AD7" i="26"/>
  <c r="AC3" i="26"/>
  <c r="AC7" i="26" s="1"/>
  <c r="X3" i="26"/>
  <c r="X7" i="26" s="1"/>
  <c r="Y3" i="26"/>
  <c r="Y7" i="26" s="1"/>
  <c r="T4" i="26"/>
  <c r="T8" i="26" s="1"/>
  <c r="T3" i="26"/>
  <c r="T7" i="26" s="1"/>
  <c r="S3" i="26"/>
  <c r="S7" i="26" s="1"/>
  <c r="N4" i="26"/>
  <c r="N8" i="26" s="1"/>
  <c r="N9" i="26" s="1"/>
  <c r="J4" i="26"/>
  <c r="J8" i="26" s="1"/>
  <c r="Y4" i="26"/>
  <c r="Y8" i="26" s="1"/>
  <c r="X4" i="26"/>
  <c r="X8" i="26" s="1"/>
  <c r="N5" i="26" l="1"/>
  <c r="S9" i="26"/>
  <c r="S5" i="26"/>
  <c r="I9" i="26"/>
  <c r="J7" i="26" l="1"/>
  <c r="J9" i="26" s="1"/>
  <c r="BC8" i="26"/>
  <c r="BC9" i="26" s="1"/>
  <c r="BB8" i="26"/>
  <c r="BB5" i="26"/>
  <c r="AX8" i="26"/>
  <c r="AX9" i="26" s="1"/>
  <c r="AW8" i="26"/>
  <c r="AW5" i="26"/>
  <c r="AR9" i="26"/>
  <c r="AS5" i="26"/>
  <c r="AR5" i="26"/>
  <c r="AM9" i="26"/>
  <c r="AM5" i="26"/>
  <c r="AN5" i="26"/>
  <c r="AI9" i="26"/>
  <c r="AI5" i="26"/>
  <c r="AH5" i="26"/>
  <c r="AD5" i="26"/>
  <c r="AC5" i="26"/>
  <c r="Y5" i="26"/>
  <c r="X5" i="26"/>
  <c r="T9" i="26"/>
  <c r="T5" i="26"/>
  <c r="BB9" i="26" l="1"/>
  <c r="AW9" i="26"/>
  <c r="AS9" i="26"/>
  <c r="AN9" i="26"/>
  <c r="AH9" i="26"/>
  <c r="AD9" i="26"/>
  <c r="AC9" i="26"/>
  <c r="X9" i="26"/>
  <c r="Y9" i="26"/>
  <c r="J5" i="26"/>
  <c r="I5" i="26"/>
  <c r="BB3" i="25"/>
  <c r="BG3" i="25"/>
  <c r="AL43" i="26"/>
  <c r="BF34" i="26"/>
  <c r="AV34" i="26"/>
  <c r="AL34" i="26"/>
  <c r="AK34" i="26"/>
  <c r="AG34" i="26"/>
  <c r="AF34" i="26"/>
  <c r="W34" i="26"/>
  <c r="V34" i="26"/>
  <c r="C34" i="26"/>
  <c r="B34" i="26"/>
  <c r="BA33" i="26"/>
  <c r="AQ33" i="26"/>
  <c r="AB33" i="26"/>
  <c r="AA33" i="26"/>
  <c r="R33" i="26"/>
  <c r="Q33" i="26"/>
  <c r="BC3" i="25" l="1"/>
  <c r="AR3" i="25" l="1"/>
  <c r="AR5" i="25" s="1"/>
  <c r="AI3" i="25" l="1"/>
  <c r="AD3" i="25" l="1"/>
  <c r="AD5" i="25" s="1"/>
  <c r="AH3" i="25" l="1"/>
  <c r="AH5" i="25" s="1"/>
  <c r="X3" i="25" l="1"/>
  <c r="C34" i="25" l="1"/>
  <c r="B34" i="25"/>
  <c r="BF34" i="25"/>
  <c r="BE34" i="25"/>
  <c r="BA33" i="25"/>
  <c r="AZ33" i="25"/>
  <c r="AV34" i="25"/>
  <c r="AU34" i="25"/>
  <c r="AQ33" i="25"/>
  <c r="AP33" i="25"/>
  <c r="AL34" i="25"/>
  <c r="AK34" i="25"/>
  <c r="AG34" i="25"/>
  <c r="AF34" i="25"/>
  <c r="AB33" i="25"/>
  <c r="AA33" i="25"/>
  <c r="W34" i="25"/>
  <c r="V34" i="25"/>
  <c r="R33" i="25"/>
  <c r="Q33" i="25"/>
  <c r="M34" i="25"/>
  <c r="L34" i="25"/>
  <c r="H32" i="25"/>
  <c r="G32" i="25"/>
  <c r="J3" i="25" l="1"/>
  <c r="J5" i="25" s="1"/>
  <c r="I3" i="25"/>
  <c r="I5" i="25" s="1"/>
  <c r="BH3" i="25" l="1"/>
  <c r="BH5" i="25" s="1"/>
  <c r="BG5" i="25"/>
  <c r="BC5" i="25"/>
  <c r="BB5" i="25"/>
  <c r="AW3" i="25"/>
  <c r="AW5" i="25" s="1"/>
  <c r="AS3" i="25"/>
  <c r="AS5" i="25" s="1"/>
  <c r="AM3" i="25"/>
  <c r="AM5" i="25" s="1"/>
  <c r="X5" i="25"/>
  <c r="AX3" i="25"/>
  <c r="AX5" i="25" s="1"/>
  <c r="AI5" i="25"/>
  <c r="AN3" i="25"/>
  <c r="AN5" i="25" s="1"/>
  <c r="AC3" i="25"/>
  <c r="AC5" i="25" s="1"/>
  <c r="Y3" i="25"/>
  <c r="Y5" i="25" s="1"/>
  <c r="S3" i="25"/>
  <c r="S5" i="25" s="1"/>
  <c r="O3" i="25"/>
  <c r="O5" i="25" s="1"/>
  <c r="N3" i="25"/>
  <c r="E3" i="25"/>
  <c r="E5" i="25" s="1"/>
  <c r="D5" i="25"/>
  <c r="AL43" i="25"/>
  <c r="T3" i="25"/>
  <c r="T5" i="25" s="1"/>
  <c r="N5" i="25" l="1"/>
  <c r="BH3" i="24"/>
  <c r="BH5" i="24" s="1"/>
  <c r="BG5" i="24"/>
  <c r="AU34" i="19" l="1"/>
  <c r="AZ33" i="19"/>
  <c r="AM3" i="24" l="1"/>
  <c r="BB5" i="24"/>
  <c r="BC3" i="24"/>
  <c r="BC5" i="24" s="1"/>
  <c r="AS3" i="24" l="1"/>
  <c r="AS5" i="24" s="1"/>
  <c r="AR3" i="24"/>
  <c r="AR5" i="24" s="1"/>
  <c r="AN3" i="24" l="1"/>
  <c r="AN5" i="24" s="1"/>
  <c r="AM5" i="24"/>
  <c r="AI3" i="24" l="1"/>
  <c r="AI5" i="24" s="1"/>
  <c r="AH3" i="24"/>
  <c r="AH5" i="24" s="1"/>
  <c r="AD3" i="24" l="1"/>
  <c r="AD5" i="24" s="1"/>
  <c r="AC3" i="24" l="1"/>
  <c r="AC5" i="24" s="1"/>
  <c r="X3" i="24"/>
  <c r="N3" i="24" l="1"/>
  <c r="Y3" i="24" l="1"/>
  <c r="Y5" i="24" s="1"/>
  <c r="X5" i="24"/>
  <c r="T3" i="24" l="1"/>
  <c r="T5" i="24" s="1"/>
  <c r="S3" i="24"/>
  <c r="S5" i="24" s="1"/>
  <c r="O3" i="24" l="1"/>
  <c r="I3" i="24" l="1"/>
  <c r="I4" i="24" l="1"/>
  <c r="J3" i="24"/>
  <c r="J4" i="24"/>
  <c r="E3" i="24" l="1"/>
  <c r="D3" i="24"/>
  <c r="E7" i="24" l="1"/>
  <c r="E6" i="24"/>
  <c r="D6" i="24"/>
  <c r="D7" i="24"/>
  <c r="E4" i="24"/>
  <c r="D4" i="24"/>
  <c r="AL43" i="24"/>
  <c r="BF34" i="24"/>
  <c r="BE34" i="24"/>
  <c r="AV34" i="24"/>
  <c r="AU34" i="24"/>
  <c r="AL34" i="24"/>
  <c r="AK34" i="24"/>
  <c r="AG34" i="24"/>
  <c r="AF34" i="24"/>
  <c r="W34" i="24"/>
  <c r="V34" i="24"/>
  <c r="M34" i="24"/>
  <c r="L34" i="24"/>
  <c r="C34" i="24"/>
  <c r="B34" i="24"/>
  <c r="BA33" i="24"/>
  <c r="AZ33" i="24"/>
  <c r="AQ33" i="24"/>
  <c r="AX3" i="24" s="1"/>
  <c r="AX5" i="24" s="1"/>
  <c r="AP33" i="24"/>
  <c r="AB33" i="24"/>
  <c r="AA33" i="24"/>
  <c r="R33" i="24"/>
  <c r="Q33" i="24"/>
  <c r="H32" i="24"/>
  <c r="G32" i="24"/>
  <c r="J5" i="24"/>
  <c r="J9" i="24" s="1"/>
  <c r="J11" i="24" s="1"/>
  <c r="I5" i="24"/>
  <c r="I9" i="24" s="1"/>
  <c r="I11" i="24" s="1"/>
  <c r="AW3" i="24" l="1"/>
  <c r="AW5" i="24" s="1"/>
  <c r="O7" i="24"/>
  <c r="O9" i="24" s="1"/>
  <c r="O5" i="24"/>
  <c r="N7" i="24"/>
  <c r="N9" i="24" s="1"/>
  <c r="N5" i="24"/>
  <c r="D8" i="24"/>
  <c r="D10" i="24" s="1"/>
  <c r="E5" i="24"/>
  <c r="E9" i="24" s="1"/>
  <c r="D5" i="24"/>
  <c r="D9" i="24" s="1"/>
  <c r="E8" i="24"/>
  <c r="E10" i="24" s="1"/>
  <c r="BG3" i="22"/>
  <c r="D11" i="24" l="1"/>
  <c r="E11" i="24"/>
  <c r="BH4" i="23"/>
  <c r="BH9" i="23" s="1"/>
  <c r="BG4" i="23"/>
  <c r="BG9" i="23" s="1"/>
  <c r="BG3" i="23"/>
  <c r="BH3" i="23"/>
  <c r="BC4" i="23" l="1"/>
  <c r="BC3" i="23"/>
  <c r="BB3" i="23"/>
  <c r="AX3" i="23" l="1"/>
  <c r="AW3" i="23"/>
  <c r="AW4" i="23"/>
  <c r="AR4" i="23" l="1"/>
  <c r="AR3" i="23"/>
  <c r="AS4" i="23"/>
  <c r="AS3" i="23"/>
  <c r="AN4" i="23" l="1"/>
  <c r="AN9" i="23" s="1"/>
  <c r="AM4" i="23"/>
  <c r="AM9" i="23" s="1"/>
  <c r="AN3" i="23"/>
  <c r="AN8" i="23" s="1"/>
  <c r="AM3" i="23"/>
  <c r="AM8" i="23" s="1"/>
  <c r="AH4" i="23" l="1"/>
  <c r="AH3" i="23"/>
  <c r="AI4" i="23" l="1"/>
  <c r="AI9" i="23" s="1"/>
  <c r="AH9" i="23"/>
  <c r="AH8" i="23"/>
  <c r="AI3" i="23"/>
  <c r="AI8" i="23" s="1"/>
  <c r="AC3" i="23" l="1"/>
  <c r="AC8" i="23" s="1"/>
  <c r="AD3" i="23"/>
  <c r="AD8" i="23" s="1"/>
  <c r="Y4" i="23" l="1"/>
  <c r="Y9" i="23" s="1"/>
  <c r="X4" i="23"/>
  <c r="X9" i="23" s="1"/>
  <c r="Y3" i="23"/>
  <c r="X3" i="23"/>
  <c r="S4" i="23" l="1"/>
  <c r="S9" i="23" s="1"/>
  <c r="S3" i="23"/>
  <c r="S8" i="23" s="1"/>
  <c r="T4" i="23"/>
  <c r="T9" i="23" s="1"/>
  <c r="T3" i="23"/>
  <c r="T8" i="23" s="1"/>
  <c r="O4" i="23" l="1"/>
  <c r="O8" i="23" s="1"/>
  <c r="N4" i="23"/>
  <c r="N8" i="23" s="1"/>
  <c r="I3" i="23"/>
  <c r="N3" i="23"/>
  <c r="O3" i="23"/>
  <c r="J7" i="23" l="1"/>
  <c r="I7" i="23"/>
  <c r="J6" i="23"/>
  <c r="I6" i="23"/>
  <c r="J3" i="23"/>
  <c r="J4" i="23"/>
  <c r="I4" i="23"/>
  <c r="D3" i="23" l="1"/>
  <c r="BH3" i="22" l="1"/>
  <c r="BH8" i="22" s="1"/>
  <c r="BG8" i="22"/>
  <c r="BH4" i="22" l="1"/>
  <c r="E7" i="23" l="1"/>
  <c r="E6" i="23"/>
  <c r="D6" i="23"/>
  <c r="E3" i="23"/>
  <c r="D4" i="23"/>
  <c r="AL43" i="23"/>
  <c r="BF34" i="23"/>
  <c r="BE34" i="23"/>
  <c r="AV34" i="23"/>
  <c r="AU34" i="23"/>
  <c r="AL34" i="23"/>
  <c r="AK34" i="23"/>
  <c r="AG34" i="23"/>
  <c r="AF34" i="23"/>
  <c r="W34" i="23"/>
  <c r="V34" i="23"/>
  <c r="M34" i="23"/>
  <c r="L34" i="23"/>
  <c r="C34" i="23"/>
  <c r="B34" i="23"/>
  <c r="BA33" i="23"/>
  <c r="AZ33" i="23"/>
  <c r="AQ33" i="23"/>
  <c r="AP33" i="23"/>
  <c r="AB33" i="23"/>
  <c r="AA33" i="23"/>
  <c r="R33" i="23"/>
  <c r="Q33" i="23"/>
  <c r="H32" i="23"/>
  <c r="G32" i="23"/>
  <c r="D7" i="23"/>
  <c r="BC9" i="23"/>
  <c r="BB4" i="23"/>
  <c r="BB9" i="23" s="1"/>
  <c r="AX4" i="23"/>
  <c r="AX9" i="23" s="1"/>
  <c r="AW9" i="23"/>
  <c r="AS9" i="23"/>
  <c r="AR9" i="23"/>
  <c r="AD4" i="23"/>
  <c r="AD9" i="23" s="1"/>
  <c r="AC4" i="23"/>
  <c r="AC9" i="23" s="1"/>
  <c r="E4" i="23"/>
  <c r="BG8" i="23"/>
  <c r="BC8" i="23"/>
  <c r="AW8" i="23"/>
  <c r="AS8" i="23"/>
  <c r="Y8" i="23"/>
  <c r="O7" i="23"/>
  <c r="N7" i="23"/>
  <c r="J5" i="23"/>
  <c r="J9" i="23" s="1"/>
  <c r="I5" i="23"/>
  <c r="I9" i="23" s="1"/>
  <c r="BC3" i="22"/>
  <c r="BC8" i="22" s="1"/>
  <c r="BB3" i="22"/>
  <c r="BB8" i="22" s="1"/>
  <c r="AW3" i="22"/>
  <c r="AW8" i="22" s="1"/>
  <c r="AR3" i="22"/>
  <c r="AX3" i="22"/>
  <c r="AX8" i="22" s="1"/>
  <c r="AS3" i="22"/>
  <c r="E8" i="23" l="1"/>
  <c r="E10" i="23" s="1"/>
  <c r="BG10" i="23"/>
  <c r="BC10" i="23"/>
  <c r="BB5" i="23"/>
  <c r="AW10" i="23"/>
  <c r="AS10" i="23"/>
  <c r="AR5" i="23"/>
  <c r="AM10" i="23"/>
  <c r="AI10" i="23"/>
  <c r="AH5" i="23"/>
  <c r="E5" i="23"/>
  <c r="E9" i="23" s="1"/>
  <c r="AN5" i="23"/>
  <c r="AX5" i="23"/>
  <c r="BH5" i="23"/>
  <c r="AD5" i="23"/>
  <c r="AC10" i="23"/>
  <c r="S10" i="23"/>
  <c r="T5" i="23"/>
  <c r="O9" i="23"/>
  <c r="D5" i="23"/>
  <c r="D9" i="23" s="1"/>
  <c r="D8" i="23"/>
  <c r="D10" i="23" s="1"/>
  <c r="I8" i="23"/>
  <c r="Y10" i="23"/>
  <c r="N9" i="23"/>
  <c r="X5" i="23"/>
  <c r="J8" i="23"/>
  <c r="E11" i="23"/>
  <c r="O5" i="23"/>
  <c r="Y5" i="23"/>
  <c r="AI5" i="23"/>
  <c r="AS5" i="23"/>
  <c r="BC5" i="23"/>
  <c r="T10" i="23"/>
  <c r="AD10" i="23"/>
  <c r="AN10" i="23"/>
  <c r="AX8" i="23"/>
  <c r="AX10" i="23" s="1"/>
  <c r="BH8" i="23"/>
  <c r="BH10" i="23" s="1"/>
  <c r="S5" i="23"/>
  <c r="AC5" i="23"/>
  <c r="AM5" i="23"/>
  <c r="AW5" i="23"/>
  <c r="BG5" i="23"/>
  <c r="X8" i="23"/>
  <c r="X10" i="23" s="1"/>
  <c r="AH10" i="23"/>
  <c r="AR8" i="23"/>
  <c r="AR10" i="23" s="1"/>
  <c r="BB8" i="23"/>
  <c r="BB10" i="23" s="1"/>
  <c r="N5" i="23"/>
  <c r="AS8" i="22"/>
  <c r="AR8" i="22"/>
  <c r="J10" i="23" l="1"/>
  <c r="J11" i="23" s="1"/>
  <c r="I10" i="23"/>
  <c r="I11" i="23" s="1"/>
  <c r="D11" i="23"/>
  <c r="AS4" i="22"/>
  <c r="AS9" i="22" s="1"/>
  <c r="AR4" i="22"/>
  <c r="AR9" i="22" s="1"/>
  <c r="AM3" i="22" l="1"/>
  <c r="AN3" i="22" l="1"/>
  <c r="AN8" i="22" s="1"/>
  <c r="AM8" i="22"/>
  <c r="AH4" i="22" l="1"/>
  <c r="AI3" i="22" l="1"/>
  <c r="AH3" i="22"/>
  <c r="AD4" i="22" l="1"/>
  <c r="AD9" i="22" s="1"/>
  <c r="AC4" i="22"/>
  <c r="AC9" i="22" s="1"/>
  <c r="AC3" i="22"/>
  <c r="X3" i="22" l="1"/>
  <c r="X8" i="22" s="1"/>
  <c r="Y3" i="22"/>
  <c r="Y8" i="22" s="1"/>
  <c r="S3" i="22" l="1"/>
  <c r="S4" i="22"/>
  <c r="T4" i="22" l="1"/>
  <c r="T3" i="22"/>
  <c r="O4" i="22" l="1"/>
  <c r="N4" i="22"/>
  <c r="O3" i="22"/>
  <c r="O7" i="22" s="1"/>
  <c r="N3" i="22"/>
  <c r="N7" i="22" s="1"/>
  <c r="I4" i="22" l="1"/>
  <c r="J7" i="22"/>
  <c r="I7" i="22"/>
  <c r="J3" i="22"/>
  <c r="I3" i="22"/>
  <c r="I5" i="22" s="1"/>
  <c r="I9" i="22" s="1"/>
  <c r="J4" i="22"/>
  <c r="E6" i="22"/>
  <c r="D6" i="22"/>
  <c r="E4" i="22"/>
  <c r="D4" i="22"/>
  <c r="E3" i="22"/>
  <c r="D3" i="22"/>
  <c r="D3" i="19"/>
  <c r="H32" i="22"/>
  <c r="G32" i="22"/>
  <c r="AL43" i="22"/>
  <c r="BF34" i="22"/>
  <c r="BE34" i="22"/>
  <c r="AV34" i="22"/>
  <c r="AU34" i="22"/>
  <c r="AL34" i="22"/>
  <c r="AK34" i="22"/>
  <c r="AG34" i="22"/>
  <c r="AF34" i="22"/>
  <c r="W34" i="22"/>
  <c r="V34" i="22"/>
  <c r="M34" i="22"/>
  <c r="L34" i="22"/>
  <c r="C34" i="22"/>
  <c r="B34" i="22"/>
  <c r="BA33" i="22"/>
  <c r="AZ33" i="22"/>
  <c r="AQ33" i="22"/>
  <c r="AP33" i="22"/>
  <c r="AB33" i="22"/>
  <c r="AA33" i="22"/>
  <c r="R33" i="22"/>
  <c r="Q33" i="22"/>
  <c r="E7" i="22"/>
  <c r="D7" i="22"/>
  <c r="J6" i="22"/>
  <c r="I6" i="22"/>
  <c r="BH5" i="22"/>
  <c r="BG4" i="22"/>
  <c r="BG9" i="22" s="1"/>
  <c r="BG10" i="22" s="1"/>
  <c r="BC4" i="22"/>
  <c r="BC9" i="22" s="1"/>
  <c r="BC10" i="22" s="1"/>
  <c r="BB4" i="22"/>
  <c r="BB9" i="22" s="1"/>
  <c r="BB10" i="22" s="1"/>
  <c r="AX4" i="22"/>
  <c r="AX9" i="22" s="1"/>
  <c r="AW4" i="22"/>
  <c r="AW9" i="22" s="1"/>
  <c r="AN4" i="22"/>
  <c r="AN9" i="22" s="1"/>
  <c r="AM4" i="22"/>
  <c r="AM9" i="22" s="1"/>
  <c r="AI4" i="22"/>
  <c r="AI9" i="22" s="1"/>
  <c r="Y4" i="22"/>
  <c r="Y9" i="22" s="1"/>
  <c r="X4" i="22"/>
  <c r="X9" i="22" s="1"/>
  <c r="S9" i="22"/>
  <c r="O8" i="22"/>
  <c r="N8" i="22"/>
  <c r="AI8" i="22"/>
  <c r="AH8" i="22"/>
  <c r="AD3" i="22"/>
  <c r="AD8" i="22" s="1"/>
  <c r="AC8" i="22"/>
  <c r="S8" i="22"/>
  <c r="BC3" i="21"/>
  <c r="BG4" i="21"/>
  <c r="BH3" i="21"/>
  <c r="BH8" i="21" s="1"/>
  <c r="BG3" i="21"/>
  <c r="BG8" i="21" s="1"/>
  <c r="BC4" i="21"/>
  <c r="BC9" i="21" s="1"/>
  <c r="BB4" i="21"/>
  <c r="BB9" i="21" s="1"/>
  <c r="BB3" i="21"/>
  <c r="BB8" i="21" s="1"/>
  <c r="AW4" i="21"/>
  <c r="AW9" i="21" s="1"/>
  <c r="AX3" i="21"/>
  <c r="AX8" i="21" s="1"/>
  <c r="AW3" i="21"/>
  <c r="AW8" i="21" s="1"/>
  <c r="AX4" i="21"/>
  <c r="AX9" i="21" s="1"/>
  <c r="AS4" i="21"/>
  <c r="AS9" i="21" s="1"/>
  <c r="AR4" i="21"/>
  <c r="AR9" i="21" s="1"/>
  <c r="AS3" i="21"/>
  <c r="AR3" i="21"/>
  <c r="AR8" i="21" s="1"/>
  <c r="AR10" i="21" s="1"/>
  <c r="AN3" i="21"/>
  <c r="AN8" i="21" s="1"/>
  <c r="AM3" i="21"/>
  <c r="AM8" i="21" s="1"/>
  <c r="AI4" i="21"/>
  <c r="AI9" i="21" s="1"/>
  <c r="AH4" i="21"/>
  <c r="AH9" i="21" s="1"/>
  <c r="AI3" i="21"/>
  <c r="AI8" i="21" s="1"/>
  <c r="AH3" i="21"/>
  <c r="Y3" i="21"/>
  <c r="Y8" i="21" s="1"/>
  <c r="AC3" i="21"/>
  <c r="AC8" i="21" s="1"/>
  <c r="AC4" i="21"/>
  <c r="AC9" i="21" s="1"/>
  <c r="AD4" i="21"/>
  <c r="AD3" i="21"/>
  <c r="AD8" i="21" s="1"/>
  <c r="X3" i="21"/>
  <c r="X8" i="21" s="1"/>
  <c r="X4" i="21"/>
  <c r="X9" i="21" s="1"/>
  <c r="Y4" i="21"/>
  <c r="T4" i="21"/>
  <c r="T9" i="21" s="1"/>
  <c r="S4" i="21"/>
  <c r="T3" i="21"/>
  <c r="S3" i="21"/>
  <c r="S8" i="21" s="1"/>
  <c r="O4" i="21"/>
  <c r="O8" i="21" s="1"/>
  <c r="O3" i="21"/>
  <c r="O7" i="21" s="1"/>
  <c r="N4" i="21"/>
  <c r="N8" i="21" s="1"/>
  <c r="N3" i="21"/>
  <c r="J6" i="21"/>
  <c r="I6" i="21"/>
  <c r="I4" i="21"/>
  <c r="J3" i="21"/>
  <c r="I3" i="21"/>
  <c r="G32" i="21"/>
  <c r="H32" i="21"/>
  <c r="E7" i="21"/>
  <c r="D7" i="21"/>
  <c r="E3" i="21"/>
  <c r="D3" i="21"/>
  <c r="D4" i="21"/>
  <c r="AL43" i="21"/>
  <c r="BF34" i="21"/>
  <c r="BE34" i="21"/>
  <c r="AV34" i="21"/>
  <c r="AU34" i="21"/>
  <c r="AL34" i="21"/>
  <c r="AK34" i="21"/>
  <c r="AG34" i="21"/>
  <c r="AF34" i="21"/>
  <c r="W34" i="21"/>
  <c r="V34" i="21"/>
  <c r="M34" i="21"/>
  <c r="L34" i="21"/>
  <c r="C34" i="21"/>
  <c r="B34" i="21"/>
  <c r="BA33" i="21"/>
  <c r="AZ33" i="21"/>
  <c r="AQ33" i="21"/>
  <c r="AP33" i="21"/>
  <c r="AB33" i="21"/>
  <c r="AA33" i="21"/>
  <c r="R33" i="21"/>
  <c r="Q33" i="21"/>
  <c r="J7" i="21"/>
  <c r="I7" i="21"/>
  <c r="E6" i="21"/>
  <c r="E8" i="21" s="1"/>
  <c r="E10" i="21" s="1"/>
  <c r="D6" i="21"/>
  <c r="BH4" i="21"/>
  <c r="BH9" i="21" s="1"/>
  <c r="AN4" i="21"/>
  <c r="AM4" i="21"/>
  <c r="AM9" i="21" s="1"/>
  <c r="J4" i="21"/>
  <c r="E4" i="21"/>
  <c r="N7" i="21"/>
  <c r="BG4" i="20"/>
  <c r="BG9" i="20" s="1"/>
  <c r="BG3" i="19"/>
  <c r="BG8" i="19" s="1"/>
  <c r="AX4" i="20"/>
  <c r="AX9" i="20" s="1"/>
  <c r="AX3" i="20"/>
  <c r="AX8" i="20" s="1"/>
  <c r="AS3" i="20"/>
  <c r="AS8" i="20" s="1"/>
  <c r="AN4" i="20"/>
  <c r="AN3" i="20"/>
  <c r="AN8" i="20" s="1"/>
  <c r="AL43" i="20"/>
  <c r="G32" i="8"/>
  <c r="H32" i="8"/>
  <c r="I32" i="8"/>
  <c r="AP32" i="8"/>
  <c r="AQ32" i="8"/>
  <c r="AR32" i="8"/>
  <c r="Q33" i="8"/>
  <c r="R33" i="8"/>
  <c r="S33" i="8"/>
  <c r="AA33" i="8"/>
  <c r="AB33" i="8"/>
  <c r="AC33" i="8"/>
  <c r="AZ33" i="8"/>
  <c r="BA33" i="8"/>
  <c r="BB33" i="8"/>
  <c r="B34" i="8"/>
  <c r="C34" i="8"/>
  <c r="D34" i="8"/>
  <c r="L34" i="8"/>
  <c r="M34" i="8"/>
  <c r="N34" i="8"/>
  <c r="V34" i="8"/>
  <c r="W34" i="8"/>
  <c r="X34" i="8"/>
  <c r="AF34" i="8"/>
  <c r="AG34" i="8"/>
  <c r="AH34" i="8"/>
  <c r="AK34" i="8"/>
  <c r="AL34" i="8"/>
  <c r="AM34" i="8"/>
  <c r="AU34" i="8"/>
  <c r="AV34" i="8"/>
  <c r="AW34" i="8"/>
  <c r="BE34" i="8"/>
  <c r="BF34" i="8"/>
  <c r="BG34" i="8"/>
  <c r="G31" i="9"/>
  <c r="H31" i="9"/>
  <c r="I31" i="9"/>
  <c r="B32" i="9"/>
  <c r="C32" i="9"/>
  <c r="D32" i="9"/>
  <c r="L32" i="9"/>
  <c r="M32" i="9"/>
  <c r="N32" i="9"/>
  <c r="Q33" i="9"/>
  <c r="R33" i="9"/>
  <c r="S33" i="9"/>
  <c r="AA33" i="9"/>
  <c r="AB33" i="9"/>
  <c r="AC33" i="9"/>
  <c r="AP33" i="9"/>
  <c r="AQ33" i="9"/>
  <c r="AR33" i="9"/>
  <c r="AZ33" i="9"/>
  <c r="BA33" i="9"/>
  <c r="BB33" i="9"/>
  <c r="V34" i="9"/>
  <c r="W34" i="9"/>
  <c r="X34" i="9"/>
  <c r="AF34" i="9"/>
  <c r="AG34" i="9"/>
  <c r="AH34" i="9"/>
  <c r="AK34" i="9"/>
  <c r="AL34" i="9"/>
  <c r="AM34" i="9"/>
  <c r="AU34" i="9"/>
  <c r="AV34" i="9"/>
  <c r="AW34" i="9"/>
  <c r="BE34" i="9"/>
  <c r="BF34" i="9"/>
  <c r="BG34" i="9"/>
  <c r="A3" i="10"/>
  <c r="G31" i="10"/>
  <c r="H31" i="10"/>
  <c r="I31" i="10"/>
  <c r="Q33" i="10"/>
  <c r="R33" i="10"/>
  <c r="S33" i="10"/>
  <c r="AA33" i="10"/>
  <c r="AB33" i="10"/>
  <c r="AC33" i="10"/>
  <c r="AQ33" i="10"/>
  <c r="AR33" i="10"/>
  <c r="AS33" i="10"/>
  <c r="BA33" i="10"/>
  <c r="BB33" i="10"/>
  <c r="BC33" i="10"/>
  <c r="B34" i="10"/>
  <c r="C34" i="10"/>
  <c r="D34" i="10"/>
  <c r="L34" i="10"/>
  <c r="M34" i="10"/>
  <c r="N34" i="10"/>
  <c r="V34" i="10"/>
  <c r="W34" i="10"/>
  <c r="X34" i="10"/>
  <c r="AG34" i="10"/>
  <c r="AH34" i="10"/>
  <c r="AI34" i="10"/>
  <c r="AL34" i="10"/>
  <c r="AM34" i="10"/>
  <c r="AN34" i="10"/>
  <c r="AV34" i="10"/>
  <c r="AW34" i="10"/>
  <c r="AX34" i="10"/>
  <c r="BF34" i="10"/>
  <c r="BG34" i="10"/>
  <c r="BH34" i="10"/>
  <c r="G31" i="11"/>
  <c r="H31" i="11"/>
  <c r="I31" i="11"/>
  <c r="Q33" i="11"/>
  <c r="R33" i="11"/>
  <c r="S33" i="11"/>
  <c r="AA33" i="11"/>
  <c r="AB33" i="11"/>
  <c r="AC33" i="11"/>
  <c r="AP33" i="11"/>
  <c r="AQ33" i="11"/>
  <c r="AR33" i="11"/>
  <c r="AZ33" i="11"/>
  <c r="BA33" i="11"/>
  <c r="BB33" i="11"/>
  <c r="B34" i="11"/>
  <c r="C34" i="11"/>
  <c r="D34" i="11"/>
  <c r="L34" i="11"/>
  <c r="M34" i="11"/>
  <c r="N34" i="11"/>
  <c r="V34" i="11"/>
  <c r="W34" i="11"/>
  <c r="X34" i="11"/>
  <c r="AF34" i="11"/>
  <c r="AG34" i="11"/>
  <c r="AH34" i="11"/>
  <c r="AK34" i="11"/>
  <c r="AL34" i="11"/>
  <c r="AM34" i="11"/>
  <c r="AU34" i="11"/>
  <c r="AV34" i="11"/>
  <c r="AW34" i="11"/>
  <c r="BE34" i="11"/>
  <c r="BF34" i="11"/>
  <c r="BG34" i="11"/>
  <c r="F6" i="12"/>
  <c r="L6" i="12"/>
  <c r="Q6" i="12"/>
  <c r="V6" i="12"/>
  <c r="AA6" i="12"/>
  <c r="AF6" i="12"/>
  <c r="AK6" i="12"/>
  <c r="AP6" i="12"/>
  <c r="AU6" i="12"/>
  <c r="AZ6" i="12"/>
  <c r="BE6" i="12"/>
  <c r="BJ6" i="12"/>
  <c r="F7" i="12"/>
  <c r="L7" i="12"/>
  <c r="L8" i="12" s="1"/>
  <c r="Q7" i="12"/>
  <c r="V7" i="12"/>
  <c r="V8" i="12" s="1"/>
  <c r="AA7" i="12"/>
  <c r="AF7" i="12"/>
  <c r="AK7" i="12"/>
  <c r="AP7" i="12"/>
  <c r="AU7" i="12"/>
  <c r="AZ7" i="12"/>
  <c r="BE7" i="12"/>
  <c r="BJ7" i="12"/>
  <c r="BJ8" i="12" s="1"/>
  <c r="F8" i="12"/>
  <c r="BK30" i="12"/>
  <c r="E14" i="14" s="1"/>
  <c r="I32" i="12"/>
  <c r="J32" i="12"/>
  <c r="K32" i="12"/>
  <c r="S33" i="12"/>
  <c r="T33" i="12"/>
  <c r="U33" i="12"/>
  <c r="AC33" i="12"/>
  <c r="AD33" i="12"/>
  <c r="AE33" i="12"/>
  <c r="AR33" i="12"/>
  <c r="AS33" i="12"/>
  <c r="AT33" i="12"/>
  <c r="BB33" i="12"/>
  <c r="BC33" i="12"/>
  <c r="BD33" i="12"/>
  <c r="C34" i="12"/>
  <c r="D34" i="12"/>
  <c r="E34" i="12"/>
  <c r="N34" i="12"/>
  <c r="O34" i="12"/>
  <c r="P34" i="12"/>
  <c r="X34" i="12"/>
  <c r="Y34" i="12"/>
  <c r="Z34" i="12"/>
  <c r="AH34" i="12"/>
  <c r="AI34" i="12"/>
  <c r="AJ34" i="12"/>
  <c r="AM34" i="12"/>
  <c r="AN34" i="12"/>
  <c r="AO34" i="12"/>
  <c r="AW34" i="12"/>
  <c r="AX34" i="12"/>
  <c r="AY34" i="12"/>
  <c r="BG34" i="12"/>
  <c r="BH34" i="12"/>
  <c r="BI34" i="12"/>
  <c r="E8" i="14"/>
  <c r="J8" i="14"/>
  <c r="O8" i="14"/>
  <c r="T8" i="14"/>
  <c r="Y8" i="14"/>
  <c r="AD8" i="14"/>
  <c r="AI8" i="14"/>
  <c r="AN8" i="14"/>
  <c r="AS8" i="14"/>
  <c r="AX8" i="14"/>
  <c r="BC8" i="14"/>
  <c r="E9" i="14"/>
  <c r="J9" i="14"/>
  <c r="O9" i="14"/>
  <c r="T9" i="14"/>
  <c r="Y9" i="14"/>
  <c r="AD9" i="14"/>
  <c r="AI9" i="14"/>
  <c r="AN9" i="14"/>
  <c r="AS9" i="14"/>
  <c r="AX9" i="14"/>
  <c r="BC9" i="14"/>
  <c r="J13" i="14"/>
  <c r="J14" i="14" s="1"/>
  <c r="O13" i="14"/>
  <c r="O14" i="14" s="1"/>
  <c r="T13" i="14"/>
  <c r="Y13" i="14"/>
  <c r="Y14" i="14" s="1"/>
  <c r="AD13" i="14"/>
  <c r="AD14" i="14" s="1"/>
  <c r="AI13" i="14"/>
  <c r="AI14" i="14" s="1"/>
  <c r="AN13" i="14"/>
  <c r="AS13" i="14"/>
  <c r="AS14" i="14" s="1"/>
  <c r="AX13" i="14"/>
  <c r="AX14" i="14" s="1"/>
  <c r="BC13" i="14"/>
  <c r="BC14" i="14" s="1"/>
  <c r="BH13" i="14"/>
  <c r="BH14" i="14" s="1"/>
  <c r="T14" i="14"/>
  <c r="AN14" i="14"/>
  <c r="E15" i="14"/>
  <c r="G31" i="14"/>
  <c r="H31" i="14"/>
  <c r="I31" i="14"/>
  <c r="Q33" i="14"/>
  <c r="R33" i="14"/>
  <c r="S33" i="14"/>
  <c r="AA33" i="14"/>
  <c r="AB33" i="14"/>
  <c r="AC33" i="14"/>
  <c r="AP33" i="14"/>
  <c r="AQ33" i="14"/>
  <c r="AR33" i="14"/>
  <c r="AZ33" i="14"/>
  <c r="BA33" i="14"/>
  <c r="BB33" i="14"/>
  <c r="B34" i="14"/>
  <c r="C34" i="14"/>
  <c r="D34" i="14"/>
  <c r="L34" i="14"/>
  <c r="M34" i="14"/>
  <c r="N34" i="14"/>
  <c r="V34" i="14"/>
  <c r="W34" i="14"/>
  <c r="X34" i="14"/>
  <c r="AF34" i="14"/>
  <c r="AG34" i="14"/>
  <c r="AH34" i="14"/>
  <c r="AK34" i="14"/>
  <c r="AL34" i="14"/>
  <c r="AM34" i="14"/>
  <c r="J5" i="15"/>
  <c r="J6" i="15"/>
  <c r="E7" i="15"/>
  <c r="J7" i="15"/>
  <c r="AX7" i="15"/>
  <c r="E8" i="15"/>
  <c r="J8" i="15"/>
  <c r="O8" i="15"/>
  <c r="T8" i="15"/>
  <c r="T12" i="15" s="1"/>
  <c r="AD8" i="15"/>
  <c r="AD12" i="15" s="1"/>
  <c r="AI8" i="15"/>
  <c r="AN8" i="15"/>
  <c r="AN12" i="15" s="1"/>
  <c r="AS8" i="15"/>
  <c r="AX8" i="15"/>
  <c r="BC8" i="15"/>
  <c r="BH8" i="15"/>
  <c r="O9" i="15"/>
  <c r="O13" i="15" s="1"/>
  <c r="T9" i="15"/>
  <c r="T13" i="15" s="1"/>
  <c r="AD9" i="15"/>
  <c r="AD13" i="15" s="1"/>
  <c r="AI9" i="15"/>
  <c r="AN9" i="15"/>
  <c r="AN13" i="15" s="1"/>
  <c r="AS9" i="15"/>
  <c r="AS13" i="15" s="1"/>
  <c r="BC9" i="15"/>
  <c r="BC14" i="15" s="1"/>
  <c r="BH9" i="15"/>
  <c r="E11" i="15"/>
  <c r="E12" i="15"/>
  <c r="BH14" i="15"/>
  <c r="G31" i="15"/>
  <c r="H31" i="15"/>
  <c r="I31" i="15"/>
  <c r="Q33" i="15"/>
  <c r="R33" i="15"/>
  <c r="S33" i="15"/>
  <c r="AA33" i="15"/>
  <c r="AB33" i="15"/>
  <c r="AC33" i="15"/>
  <c r="AP33" i="15"/>
  <c r="AQ33" i="15"/>
  <c r="AR33" i="15"/>
  <c r="AZ33" i="15"/>
  <c r="BA33" i="15"/>
  <c r="BB33" i="15"/>
  <c r="B34" i="15"/>
  <c r="C34" i="15"/>
  <c r="D34" i="15"/>
  <c r="L34" i="15"/>
  <c r="M34" i="15"/>
  <c r="N34" i="15"/>
  <c r="V34" i="15"/>
  <c r="W34" i="15"/>
  <c r="X34" i="15"/>
  <c r="AF34" i="15"/>
  <c r="AG34" i="15"/>
  <c r="AH34" i="15"/>
  <c r="AK34" i="15"/>
  <c r="AL34" i="15"/>
  <c r="AM34" i="15"/>
  <c r="C6" i="16"/>
  <c r="F6" i="16"/>
  <c r="C7" i="16"/>
  <c r="F7" i="16"/>
  <c r="AD7" i="16"/>
  <c r="I8" i="16"/>
  <c r="I12" i="16" s="1"/>
  <c r="L8" i="16"/>
  <c r="L12" i="16" s="1"/>
  <c r="O8" i="16"/>
  <c r="R8" i="16"/>
  <c r="U8" i="16"/>
  <c r="X8" i="16"/>
  <c r="X12" i="16" s="1"/>
  <c r="AA8" i="16"/>
  <c r="AD8" i="16"/>
  <c r="AD13" i="16" s="1"/>
  <c r="AH8" i="16"/>
  <c r="AH12" i="16" s="1"/>
  <c r="AL8" i="16"/>
  <c r="AL12" i="16" s="1"/>
  <c r="I9" i="16"/>
  <c r="L9" i="16"/>
  <c r="L13" i="16" s="1"/>
  <c r="O9" i="16"/>
  <c r="O13" i="16" s="1"/>
  <c r="R9" i="16"/>
  <c r="R13" i="16" s="1"/>
  <c r="U9" i="16"/>
  <c r="U13" i="16" s="1"/>
  <c r="X9" i="16"/>
  <c r="AA9" i="16"/>
  <c r="AA13" i="16" s="1"/>
  <c r="AH9" i="16"/>
  <c r="AH13" i="16" s="1"/>
  <c r="AL9" i="16"/>
  <c r="AL13" i="16" s="1"/>
  <c r="F10" i="16"/>
  <c r="C11" i="16"/>
  <c r="F11" i="16"/>
  <c r="C12" i="16"/>
  <c r="E31" i="16"/>
  <c r="K33" i="16"/>
  <c r="Q33" i="16"/>
  <c r="Z33" i="16"/>
  <c r="AF33" i="16"/>
  <c r="AG33" i="16"/>
  <c r="B34" i="16"/>
  <c r="H34" i="16"/>
  <c r="N34" i="16"/>
  <c r="T34" i="16"/>
  <c r="W34" i="16"/>
  <c r="AC34" i="16"/>
  <c r="AK34" i="16"/>
  <c r="N4" i="17"/>
  <c r="N7" i="17" s="1"/>
  <c r="O4" i="17"/>
  <c r="O7" i="17" s="1"/>
  <c r="S4" i="17"/>
  <c r="S8" i="17" s="1"/>
  <c r="T4" i="17"/>
  <c r="X4" i="17"/>
  <c r="X8" i="17" s="1"/>
  <c r="Y4" i="17"/>
  <c r="Y8" i="17" s="1"/>
  <c r="AC4" i="17"/>
  <c r="AC8" i="17" s="1"/>
  <c r="AD4" i="17"/>
  <c r="AD8" i="17" s="1"/>
  <c r="AH4" i="17"/>
  <c r="AI4" i="17"/>
  <c r="AI8" i="17" s="1"/>
  <c r="AM4" i="17"/>
  <c r="AM8" i="17" s="1"/>
  <c r="AN4" i="17"/>
  <c r="AN8" i="17" s="1"/>
  <c r="AR4" i="17"/>
  <c r="AR8" i="17" s="1"/>
  <c r="AS4" i="17"/>
  <c r="AS8" i="17" s="1"/>
  <c r="AW4" i="17"/>
  <c r="AW7" i="17" s="1"/>
  <c r="AX4" i="17"/>
  <c r="AX7" i="17" s="1"/>
  <c r="BB4" i="17"/>
  <c r="BB7" i="17" s="1"/>
  <c r="BG4" i="17"/>
  <c r="BG7" i="17" s="1"/>
  <c r="D5" i="17"/>
  <c r="E5" i="17"/>
  <c r="I5" i="17"/>
  <c r="J5" i="17"/>
  <c r="N5" i="17"/>
  <c r="N8" i="17" s="1"/>
  <c r="O5" i="17"/>
  <c r="O8" i="17" s="1"/>
  <c r="S5" i="17"/>
  <c r="S9" i="17" s="1"/>
  <c r="T5" i="17"/>
  <c r="T9" i="17" s="1"/>
  <c r="X5" i="17"/>
  <c r="X9" i="17" s="1"/>
  <c r="Y5" i="17"/>
  <c r="Y9" i="17" s="1"/>
  <c r="AC5" i="17"/>
  <c r="AC9" i="17" s="1"/>
  <c r="AD5" i="17"/>
  <c r="AH5" i="17"/>
  <c r="AH9" i="17" s="1"/>
  <c r="AI5" i="17"/>
  <c r="AI9" i="17" s="1"/>
  <c r="AI10" i="17" s="1"/>
  <c r="AM5" i="17"/>
  <c r="AM9" i="17" s="1"/>
  <c r="AN5" i="17"/>
  <c r="AR5" i="17"/>
  <c r="AR9" i="17" s="1"/>
  <c r="AS5" i="17"/>
  <c r="AS9" i="17" s="1"/>
  <c r="AW5" i="17"/>
  <c r="AW8" i="17" s="1"/>
  <c r="AX5" i="17"/>
  <c r="BB5" i="17"/>
  <c r="BB8" i="17" s="1"/>
  <c r="BG5" i="17"/>
  <c r="BG8" i="17" s="1"/>
  <c r="D6" i="17"/>
  <c r="E6" i="17"/>
  <c r="I6" i="17"/>
  <c r="J6" i="17"/>
  <c r="D8" i="17"/>
  <c r="E8" i="17"/>
  <c r="I8" i="17"/>
  <c r="J8" i="17"/>
  <c r="AH8" i="17"/>
  <c r="AX8" i="17"/>
  <c r="D9" i="17"/>
  <c r="E9" i="17"/>
  <c r="I9" i="17"/>
  <c r="J9" i="17"/>
  <c r="AD9" i="17"/>
  <c r="AN9" i="17"/>
  <c r="AV20" i="17"/>
  <c r="AV28" i="17"/>
  <c r="G32" i="17"/>
  <c r="H32" i="17"/>
  <c r="R33" i="17"/>
  <c r="AB33" i="17"/>
  <c r="AQ33" i="17"/>
  <c r="BA33" i="17"/>
  <c r="C34" i="17"/>
  <c r="L34" i="17"/>
  <c r="M34" i="17"/>
  <c r="W34" i="17"/>
  <c r="AG34" i="17"/>
  <c r="AL34" i="17"/>
  <c r="BF34" i="17"/>
  <c r="D5" i="18"/>
  <c r="D8" i="18" s="1"/>
  <c r="E5" i="18"/>
  <c r="E8" i="18" s="1"/>
  <c r="I5" i="18"/>
  <c r="J5" i="18"/>
  <c r="J8" i="18" s="1"/>
  <c r="N5" i="18"/>
  <c r="N8" i="18" s="1"/>
  <c r="O5" i="18"/>
  <c r="O8" i="18" s="1"/>
  <c r="S5" i="18"/>
  <c r="T5" i="18"/>
  <c r="T8" i="18" s="1"/>
  <c r="X5" i="18"/>
  <c r="X8" i="18" s="1"/>
  <c r="Y5" i="18"/>
  <c r="Y8" i="18" s="1"/>
  <c r="AC5" i="18"/>
  <c r="AC8" i="18" s="1"/>
  <c r="AD5" i="18"/>
  <c r="AD8" i="18" s="1"/>
  <c r="AH5" i="18"/>
  <c r="AH8" i="18" s="1"/>
  <c r="AI5" i="18"/>
  <c r="AI8" i="18" s="1"/>
  <c r="AM5" i="18"/>
  <c r="AM8" i="18" s="1"/>
  <c r="AN5" i="18"/>
  <c r="AN8" i="18" s="1"/>
  <c r="AR5" i="18"/>
  <c r="AR8" i="18" s="1"/>
  <c r="AS5" i="18"/>
  <c r="AS8" i="18" s="1"/>
  <c r="AW5" i="18"/>
  <c r="AX5" i="18"/>
  <c r="AX7" i="18" s="1"/>
  <c r="BB5" i="18"/>
  <c r="BB7" i="18" s="1"/>
  <c r="BC5" i="18"/>
  <c r="BC7" i="18" s="1"/>
  <c r="BG5" i="18"/>
  <c r="BG7" i="18" s="1"/>
  <c r="BH5" i="18"/>
  <c r="BH7" i="18" s="1"/>
  <c r="D6" i="18"/>
  <c r="D9" i="18" s="1"/>
  <c r="E6" i="18"/>
  <c r="E9" i="18" s="1"/>
  <c r="I6" i="18"/>
  <c r="I9" i="18" s="1"/>
  <c r="J6" i="18"/>
  <c r="J9" i="18" s="1"/>
  <c r="J11" i="18" s="1"/>
  <c r="N6" i="18"/>
  <c r="N9" i="18" s="1"/>
  <c r="O6" i="18"/>
  <c r="O9" i="18" s="1"/>
  <c r="S6" i="18"/>
  <c r="S9" i="18" s="1"/>
  <c r="T6" i="18"/>
  <c r="T9" i="18" s="1"/>
  <c r="X6" i="18"/>
  <c r="X9" i="18" s="1"/>
  <c r="Y6" i="18"/>
  <c r="Y9" i="18" s="1"/>
  <c r="AC6" i="18"/>
  <c r="AC9" i="18" s="1"/>
  <c r="AD6" i="18"/>
  <c r="AD9" i="18" s="1"/>
  <c r="AH6" i="18"/>
  <c r="AH9" i="18" s="1"/>
  <c r="AI6" i="18"/>
  <c r="AI9" i="18" s="1"/>
  <c r="AM6" i="18"/>
  <c r="AM9" i="18" s="1"/>
  <c r="AN6" i="18"/>
  <c r="AN9" i="18" s="1"/>
  <c r="AR6" i="18"/>
  <c r="AR9" i="18" s="1"/>
  <c r="AS6" i="18"/>
  <c r="AS9" i="18" s="1"/>
  <c r="AW6" i="18"/>
  <c r="AW8" i="18" s="1"/>
  <c r="AX6" i="18"/>
  <c r="AX8" i="18" s="1"/>
  <c r="BB6" i="18"/>
  <c r="BB8" i="18" s="1"/>
  <c r="BC6" i="18"/>
  <c r="BC8" i="18" s="1"/>
  <c r="BG6" i="18"/>
  <c r="BG8" i="18" s="1"/>
  <c r="BH6" i="18"/>
  <c r="BH8" i="18" s="1"/>
  <c r="AW7" i="18"/>
  <c r="I8" i="18"/>
  <c r="S8" i="18"/>
  <c r="G31" i="18"/>
  <c r="H31" i="18"/>
  <c r="Q33" i="18"/>
  <c r="R33" i="18"/>
  <c r="AA33" i="18"/>
  <c r="AB33" i="18"/>
  <c r="AP33" i="18"/>
  <c r="AQ33" i="18"/>
  <c r="AZ33" i="18"/>
  <c r="BA33" i="18"/>
  <c r="B34" i="18"/>
  <c r="C34" i="18"/>
  <c r="L34" i="18"/>
  <c r="M34" i="18"/>
  <c r="V34" i="18"/>
  <c r="W34" i="18"/>
  <c r="AF34" i="18"/>
  <c r="AG34" i="18"/>
  <c r="AK34" i="18"/>
  <c r="AL34" i="18"/>
  <c r="AQ34" i="18"/>
  <c r="AU34" i="18"/>
  <c r="AV34" i="18"/>
  <c r="BE34" i="18"/>
  <c r="BF34" i="18"/>
  <c r="E3" i="19"/>
  <c r="I3" i="19"/>
  <c r="J3" i="19"/>
  <c r="N3" i="19"/>
  <c r="N7" i="19" s="1"/>
  <c r="O3" i="19"/>
  <c r="O7" i="19" s="1"/>
  <c r="S3" i="19"/>
  <c r="T3" i="19"/>
  <c r="X3" i="19"/>
  <c r="X8" i="19" s="1"/>
  <c r="Y3" i="19"/>
  <c r="Y8" i="19" s="1"/>
  <c r="AC3" i="19"/>
  <c r="AC8" i="19" s="1"/>
  <c r="AD3" i="19"/>
  <c r="AD8" i="19" s="1"/>
  <c r="AH3" i="19"/>
  <c r="AH8" i="19" s="1"/>
  <c r="AI3" i="19"/>
  <c r="AI8" i="19" s="1"/>
  <c r="AM3" i="19"/>
  <c r="AM8" i="19" s="1"/>
  <c r="AN3" i="19"/>
  <c r="AR3" i="19"/>
  <c r="AR8" i="19" s="1"/>
  <c r="AS3" i="19"/>
  <c r="AS8" i="19" s="1"/>
  <c r="AW3" i="19"/>
  <c r="AW8" i="19" s="1"/>
  <c r="AX3" i="19"/>
  <c r="AX8" i="19" s="1"/>
  <c r="BB3" i="19"/>
  <c r="BB8" i="19" s="1"/>
  <c r="BC3" i="19"/>
  <c r="BC8" i="19" s="1"/>
  <c r="BH3" i="19"/>
  <c r="D4" i="19"/>
  <c r="E4" i="19"/>
  <c r="I4" i="19"/>
  <c r="I5" i="19" s="1"/>
  <c r="I9" i="19" s="1"/>
  <c r="J4" i="19"/>
  <c r="N4" i="19"/>
  <c r="N8" i="19" s="1"/>
  <c r="O4" i="19"/>
  <c r="S4" i="19"/>
  <c r="S5" i="19" s="1"/>
  <c r="T4" i="19"/>
  <c r="T9" i="19" s="1"/>
  <c r="X4" i="19"/>
  <c r="X9" i="19" s="1"/>
  <c r="Y4" i="19"/>
  <c r="AC4" i="19"/>
  <c r="AC5" i="19" s="1"/>
  <c r="AD4" i="19"/>
  <c r="AD9" i="19" s="1"/>
  <c r="AH4" i="19"/>
  <c r="AH9" i="19" s="1"/>
  <c r="AI4" i="19"/>
  <c r="AI9" i="19" s="1"/>
  <c r="AM4" i="19"/>
  <c r="AM9" i="19" s="1"/>
  <c r="AN4" i="19"/>
  <c r="AN9" i="19" s="1"/>
  <c r="AR4" i="19"/>
  <c r="AS4" i="19"/>
  <c r="AS9" i="19" s="1"/>
  <c r="AW4" i="19"/>
  <c r="AX4" i="19"/>
  <c r="AX9" i="19" s="1"/>
  <c r="BB4" i="19"/>
  <c r="BB9" i="19" s="1"/>
  <c r="BC4" i="19"/>
  <c r="BC9" i="19" s="1"/>
  <c r="BG4" i="19"/>
  <c r="BG9" i="19" s="1"/>
  <c r="BH4" i="19"/>
  <c r="BH9" i="19" s="1"/>
  <c r="D5" i="19"/>
  <c r="D9" i="19" s="1"/>
  <c r="AD5" i="19"/>
  <c r="D6" i="19"/>
  <c r="E6" i="19"/>
  <c r="I6" i="19"/>
  <c r="J6" i="19"/>
  <c r="D7" i="19"/>
  <c r="E7" i="19"/>
  <c r="E8" i="19" s="1"/>
  <c r="E10" i="19" s="1"/>
  <c r="I7" i="19"/>
  <c r="J7" i="19"/>
  <c r="S8" i="19"/>
  <c r="G31" i="19"/>
  <c r="H31" i="19"/>
  <c r="Q33" i="19"/>
  <c r="R33" i="19"/>
  <c r="AA33" i="19"/>
  <c r="AB33" i="19"/>
  <c r="AP33" i="19"/>
  <c r="AQ33" i="19"/>
  <c r="BA33" i="19"/>
  <c r="B34" i="19"/>
  <c r="C34" i="19"/>
  <c r="L34" i="19"/>
  <c r="M34" i="19"/>
  <c r="V34" i="19"/>
  <c r="W34" i="19"/>
  <c r="AF34" i="19"/>
  <c r="AG34" i="19"/>
  <c r="AK34" i="19"/>
  <c r="AL34" i="19"/>
  <c r="AV34" i="19"/>
  <c r="BF34" i="19"/>
  <c r="D3" i="20"/>
  <c r="E3" i="20"/>
  <c r="I3" i="20"/>
  <c r="J3" i="20"/>
  <c r="N3" i="20"/>
  <c r="N7" i="20" s="1"/>
  <c r="O3" i="20"/>
  <c r="S3" i="20"/>
  <c r="S8" i="20" s="1"/>
  <c r="T3" i="20"/>
  <c r="T8" i="20" s="1"/>
  <c r="X3" i="20"/>
  <c r="Y3" i="20"/>
  <c r="Y8" i="20" s="1"/>
  <c r="AC3" i="20"/>
  <c r="AC8" i="20" s="1"/>
  <c r="AD3" i="20"/>
  <c r="AD8" i="20" s="1"/>
  <c r="AH3" i="20"/>
  <c r="AI3" i="20"/>
  <c r="AI8" i="20" s="1"/>
  <c r="AM3" i="20"/>
  <c r="AR3" i="20"/>
  <c r="AR8" i="20" s="1"/>
  <c r="AW3" i="20"/>
  <c r="AW8" i="20" s="1"/>
  <c r="BB3" i="20"/>
  <c r="BB8" i="20" s="1"/>
  <c r="BC3" i="20"/>
  <c r="BC8" i="20" s="1"/>
  <c r="BG3" i="20"/>
  <c r="BG8" i="20" s="1"/>
  <c r="BH3" i="20"/>
  <c r="BH8" i="20" s="1"/>
  <c r="D4" i="20"/>
  <c r="E4" i="20"/>
  <c r="I4" i="20"/>
  <c r="J4" i="20"/>
  <c r="J5" i="20" s="1"/>
  <c r="J9" i="20" s="1"/>
  <c r="N4" i="20"/>
  <c r="O4" i="20"/>
  <c r="S4" i="20"/>
  <c r="S9" i="20" s="1"/>
  <c r="T4" i="20"/>
  <c r="X4" i="20"/>
  <c r="X9" i="20" s="1"/>
  <c r="Y4" i="20"/>
  <c r="Y9" i="20" s="1"/>
  <c r="AC4" i="20"/>
  <c r="AD4" i="20"/>
  <c r="AH4" i="20"/>
  <c r="AH9" i="20" s="1"/>
  <c r="AI4" i="20"/>
  <c r="AI9" i="20" s="1"/>
  <c r="AM4" i="20"/>
  <c r="AM9" i="20" s="1"/>
  <c r="AR4" i="20"/>
  <c r="AR9" i="20" s="1"/>
  <c r="AS4" i="20"/>
  <c r="AS5" i="20" s="1"/>
  <c r="AW4" i="20"/>
  <c r="AW9" i="20" s="1"/>
  <c r="BB4" i="20"/>
  <c r="BB9" i="20" s="1"/>
  <c r="BC4" i="20"/>
  <c r="BH4" i="20"/>
  <c r="BH9" i="20" s="1"/>
  <c r="D6" i="20"/>
  <c r="E6" i="20"/>
  <c r="I6" i="20"/>
  <c r="J6" i="20"/>
  <c r="D7" i="20"/>
  <c r="E7" i="20"/>
  <c r="I7" i="20"/>
  <c r="J7" i="20"/>
  <c r="O8" i="20"/>
  <c r="G31" i="20"/>
  <c r="H31" i="20"/>
  <c r="Q33" i="20"/>
  <c r="R33" i="20"/>
  <c r="AA33" i="20"/>
  <c r="AB33" i="20"/>
  <c r="AP33" i="20"/>
  <c r="AQ33" i="20"/>
  <c r="AZ33" i="20"/>
  <c r="BA33" i="20"/>
  <c r="B34" i="20"/>
  <c r="C34" i="20"/>
  <c r="L34" i="20"/>
  <c r="M34" i="20"/>
  <c r="V34" i="20"/>
  <c r="W34" i="20"/>
  <c r="AF34" i="20"/>
  <c r="AG34" i="20"/>
  <c r="AK34" i="20"/>
  <c r="AL34" i="20"/>
  <c r="AU34" i="20"/>
  <c r="AV34" i="20"/>
  <c r="BE34" i="20"/>
  <c r="BF34" i="20"/>
  <c r="AS12" i="15"/>
  <c r="AX5" i="20"/>
  <c r="N5" i="21"/>
  <c r="BH10" i="18"/>
  <c r="U12" i="16"/>
  <c r="AX12" i="15"/>
  <c r="AI5" i="21"/>
  <c r="O5" i="22"/>
  <c r="T8" i="22"/>
  <c r="E8" i="22"/>
  <c r="E10" i="22" s="1"/>
  <c r="E5" i="22"/>
  <c r="E9" i="22" s="1"/>
  <c r="E5" i="19" l="1"/>
  <c r="E9" i="19" s="1"/>
  <c r="E7" i="17"/>
  <c r="E12" i="17" s="1"/>
  <c r="O9" i="21"/>
  <c r="BH10" i="21"/>
  <c r="AI10" i="21"/>
  <c r="T10" i="15"/>
  <c r="X5" i="21"/>
  <c r="AS14" i="15"/>
  <c r="I8" i="21"/>
  <c r="I10" i="21" s="1"/>
  <c r="AR5" i="21"/>
  <c r="AP8" i="12"/>
  <c r="D5" i="21"/>
  <c r="D9" i="21" s="1"/>
  <c r="BC10" i="18"/>
  <c r="AX5" i="21"/>
  <c r="BB10" i="21"/>
  <c r="AM5" i="21"/>
  <c r="BG5" i="20"/>
  <c r="AM10" i="19"/>
  <c r="Q8" i="12"/>
  <c r="X10" i="18"/>
  <c r="AX9" i="17"/>
  <c r="AN10" i="17"/>
  <c r="AM5" i="20"/>
  <c r="Y5" i="19"/>
  <c r="O5" i="19"/>
  <c r="T10" i="14"/>
  <c r="BB5" i="21"/>
  <c r="O5" i="21"/>
  <c r="AS9" i="20"/>
  <c r="AS10" i="20" s="1"/>
  <c r="AD5" i="20"/>
  <c r="AI10" i="20"/>
  <c r="J5" i="19"/>
  <c r="J9" i="19" s="1"/>
  <c r="I11" i="18"/>
  <c r="BB10" i="17"/>
  <c r="R10" i="16"/>
  <c r="AI10" i="14"/>
  <c r="AI10" i="18"/>
  <c r="J5" i="21"/>
  <c r="J9" i="21" s="1"/>
  <c r="AD5" i="21"/>
  <c r="AM10" i="21"/>
  <c r="D8" i="22"/>
  <c r="D10" i="22" s="1"/>
  <c r="AI10" i="15"/>
  <c r="AU8" i="12"/>
  <c r="AA8" i="12"/>
  <c r="N9" i="21"/>
  <c r="BB5" i="19"/>
  <c r="BH10" i="20"/>
  <c r="J8" i="19"/>
  <c r="J10" i="19" s="1"/>
  <c r="J11" i="19" s="1"/>
  <c r="AI5" i="20"/>
  <c r="AC5" i="20"/>
  <c r="Y9" i="19"/>
  <c r="Y10" i="19" s="1"/>
  <c r="O8" i="19"/>
  <c r="O9" i="19" s="1"/>
  <c r="AX9" i="18"/>
  <c r="AN10" i="18"/>
  <c r="AD10" i="18"/>
  <c r="T10" i="18"/>
  <c r="Y10" i="18"/>
  <c r="I10" i="17"/>
  <c r="I13" i="17" s="1"/>
  <c r="F12" i="16"/>
  <c r="F13" i="16" s="1"/>
  <c r="AX9" i="15"/>
  <c r="O5" i="20"/>
  <c r="BC10" i="19"/>
  <c r="AW9" i="18"/>
  <c r="AH10" i="17"/>
  <c r="AR10" i="17"/>
  <c r="X10" i="17"/>
  <c r="AD10" i="14"/>
  <c r="BE8" i="12"/>
  <c r="AK8" i="12"/>
  <c r="D8" i="20"/>
  <c r="D10" i="20" s="1"/>
  <c r="E11" i="18"/>
  <c r="AV34" i="17"/>
  <c r="BH4" i="17"/>
  <c r="BH7" i="17" s="1"/>
  <c r="AN14" i="15"/>
  <c r="T8" i="21"/>
  <c r="T10" i="21" s="1"/>
  <c r="T5" i="21"/>
  <c r="U14" i="16"/>
  <c r="AX5" i="19"/>
  <c r="D5" i="20"/>
  <c r="D9" i="20" s="1"/>
  <c r="AM8" i="20"/>
  <c r="AM10" i="20" s="1"/>
  <c r="X5" i="20"/>
  <c r="AH10" i="19"/>
  <c r="X10" i="19"/>
  <c r="N5" i="19"/>
  <c r="S10" i="18"/>
  <c r="J10" i="17"/>
  <c r="J13" i="17" s="1"/>
  <c r="BG10" i="17"/>
  <c r="I7" i="17"/>
  <c r="I12" i="17" s="1"/>
  <c r="D7" i="17"/>
  <c r="D12" i="17" s="1"/>
  <c r="S10" i="17"/>
  <c r="R12" i="16"/>
  <c r="R14" i="16" s="1"/>
  <c r="AD14" i="15"/>
  <c r="AN10" i="15"/>
  <c r="S9" i="21"/>
  <c r="S10" i="21" s="1"/>
  <c r="S5" i="21"/>
  <c r="BG9" i="21"/>
  <c r="BG5" i="21"/>
  <c r="AN8" i="19"/>
  <c r="AN10" i="19" s="1"/>
  <c r="AN5" i="19"/>
  <c r="T8" i="19"/>
  <c r="T10" i="19" s="1"/>
  <c r="T5" i="19"/>
  <c r="N9" i="19"/>
  <c r="D8" i="19"/>
  <c r="D10" i="19" s="1"/>
  <c r="D11" i="19" s="1"/>
  <c r="AA10" i="16"/>
  <c r="AA12" i="16"/>
  <c r="AA14" i="16" s="1"/>
  <c r="AZ8" i="12"/>
  <c r="AF8" i="12"/>
  <c r="AD9" i="21"/>
  <c r="BG10" i="20"/>
  <c r="I8" i="19"/>
  <c r="I10" i="19" s="1"/>
  <c r="I11" i="19" s="1"/>
  <c r="N9" i="17"/>
  <c r="N10" i="17" s="1"/>
  <c r="AL14" i="16"/>
  <c r="AD10" i="15"/>
  <c r="E16" i="14"/>
  <c r="E17" i="14" s="1"/>
  <c r="E5" i="21"/>
  <c r="E9" i="21" s="1"/>
  <c r="E11" i="21" s="1"/>
  <c r="J8" i="21"/>
  <c r="J10" i="21" s="1"/>
  <c r="AC10" i="21"/>
  <c r="AW10" i="21"/>
  <c r="I8" i="22"/>
  <c r="I10" i="22" s="1"/>
  <c r="I11" i="22" s="1"/>
  <c r="D5" i="22"/>
  <c r="D9" i="22" s="1"/>
  <c r="AC9" i="20"/>
  <c r="AC10" i="20" s="1"/>
  <c r="S5" i="20"/>
  <c r="I5" i="20"/>
  <c r="I9" i="20" s="1"/>
  <c r="AS10" i="19"/>
  <c r="E10" i="17"/>
  <c r="E13" i="17" s="1"/>
  <c r="X10" i="16"/>
  <c r="U10" i="16"/>
  <c r="Y10" i="14"/>
  <c r="E10" i="14"/>
  <c r="AX10" i="20"/>
  <c r="D8" i="21"/>
  <c r="D10" i="21" s="1"/>
  <c r="D11" i="21" s="1"/>
  <c r="I5" i="21"/>
  <c r="I9" i="21" s="1"/>
  <c r="AD10" i="21"/>
  <c r="T5" i="20"/>
  <c r="T9" i="20"/>
  <c r="T10" i="20" s="1"/>
  <c r="AH8" i="21"/>
  <c r="AH10" i="21" s="1"/>
  <c r="AH5" i="21"/>
  <c r="AC5" i="21"/>
  <c r="AD10" i="17"/>
  <c r="I13" i="16"/>
  <c r="I14" i="16" s="1"/>
  <c r="I15" i="16" s="1"/>
  <c r="I10" i="16"/>
  <c r="AD9" i="16"/>
  <c r="AD12" i="16"/>
  <c r="AD14" i="16" s="1"/>
  <c r="BC10" i="15"/>
  <c r="BC13" i="15"/>
  <c r="BC15" i="15" s="1"/>
  <c r="AH10" i="16"/>
  <c r="AH5" i="20"/>
  <c r="AH8" i="20"/>
  <c r="AH10" i="20" s="1"/>
  <c r="AW5" i="19"/>
  <c r="AW9" i="19"/>
  <c r="AW10" i="19" s="1"/>
  <c r="BG10" i="18"/>
  <c r="J10" i="14"/>
  <c r="AS10" i="14"/>
  <c r="O10" i="15"/>
  <c r="O12" i="15"/>
  <c r="O14" i="15" s="1"/>
  <c r="O15" i="15" s="1"/>
  <c r="AS8" i="21"/>
  <c r="AS10" i="21" s="1"/>
  <c r="AS5" i="21"/>
  <c r="BC8" i="21"/>
  <c r="BC10" i="21" s="1"/>
  <c r="BC5" i="21"/>
  <c r="I8" i="20"/>
  <c r="I10" i="20" s="1"/>
  <c r="AR10" i="20"/>
  <c r="AR5" i="20"/>
  <c r="N5" i="20"/>
  <c r="N8" i="20"/>
  <c r="BB5" i="20"/>
  <c r="AC9" i="19"/>
  <c r="AC10" i="19" s="1"/>
  <c r="BC5" i="17"/>
  <c r="BC8" i="17" s="1"/>
  <c r="BH5" i="17"/>
  <c r="BH8" i="17" s="1"/>
  <c r="E14" i="17"/>
  <c r="E16" i="17" s="1"/>
  <c r="AS10" i="17"/>
  <c r="Y10" i="17"/>
  <c r="O9" i="17"/>
  <c r="O10" i="17" s="1"/>
  <c r="AH14" i="16"/>
  <c r="AN9" i="21"/>
  <c r="AN10" i="21" s="1"/>
  <c r="AN5" i="21"/>
  <c r="N9" i="20"/>
  <c r="AD9" i="20"/>
  <c r="AD10" i="20" s="1"/>
  <c r="T6" i="17"/>
  <c r="T8" i="17"/>
  <c r="T10" i="17" s="1"/>
  <c r="O10" i="16"/>
  <c r="O12" i="16"/>
  <c r="O14" i="16" s="1"/>
  <c r="AN9" i="20"/>
  <c r="AN10" i="20" s="1"/>
  <c r="AN5" i="20"/>
  <c r="Y9" i="21"/>
  <c r="Y10" i="21" s="1"/>
  <c r="Y5" i="21"/>
  <c r="E8" i="20"/>
  <c r="E10" i="20" s="1"/>
  <c r="Y10" i="20"/>
  <c r="O7" i="20"/>
  <c r="O9" i="20" s="1"/>
  <c r="Y5" i="20"/>
  <c r="BB10" i="18"/>
  <c r="AC10" i="17"/>
  <c r="C13" i="16"/>
  <c r="C14" i="16" s="1"/>
  <c r="C8" i="16"/>
  <c r="C9" i="16" s="1"/>
  <c r="AS10" i="15"/>
  <c r="E9" i="15"/>
  <c r="AX10" i="14"/>
  <c r="AN10" i="14"/>
  <c r="BH5" i="21"/>
  <c r="AW5" i="20"/>
  <c r="X8" i="20"/>
  <c r="X10" i="20" s="1"/>
  <c r="J8" i="20"/>
  <c r="J10" i="20" s="1"/>
  <c r="J11" i="20" s="1"/>
  <c r="BC5" i="20"/>
  <c r="E5" i="20"/>
  <c r="E9" i="20" s="1"/>
  <c r="BG10" i="19"/>
  <c r="BH5" i="19"/>
  <c r="AS10" i="18"/>
  <c r="N10" i="18"/>
  <c r="D10" i="17"/>
  <c r="D13" i="17" s="1"/>
  <c r="D14" i="17" s="1"/>
  <c r="D16" i="17" s="1"/>
  <c r="J7" i="17"/>
  <c r="J12" i="17" s="1"/>
  <c r="AM10" i="17"/>
  <c r="S6" i="17"/>
  <c r="X13" i="16"/>
  <c r="X14" i="16" s="1"/>
  <c r="L10" i="16"/>
  <c r="F8" i="16"/>
  <c r="AX13" i="15"/>
  <c r="AX14" i="15" s="1"/>
  <c r="T14" i="15"/>
  <c r="BH10" i="15"/>
  <c r="J4" i="15"/>
  <c r="J3" i="15" s="1"/>
  <c r="BC10" i="14"/>
  <c r="O10" i="14"/>
  <c r="BB10" i="20"/>
  <c r="E11" i="19"/>
  <c r="AI10" i="19"/>
  <c r="BB10" i="19"/>
  <c r="AS5" i="19"/>
  <c r="AI5" i="19"/>
  <c r="AH10" i="18"/>
  <c r="O10" i="18"/>
  <c r="D11" i="18"/>
  <c r="AM10" i="18"/>
  <c r="AC10" i="18"/>
  <c r="BC4" i="17"/>
  <c r="BC7" i="17" s="1"/>
  <c r="L14" i="16"/>
  <c r="E13" i="15"/>
  <c r="J9" i="15"/>
  <c r="J12" i="15" s="1"/>
  <c r="AW5" i="21"/>
  <c r="AW10" i="20"/>
  <c r="S10" i="20"/>
  <c r="BH5" i="20"/>
  <c r="BC9" i="20"/>
  <c r="BC10" i="20" s="1"/>
  <c r="AD10" i="19"/>
  <c r="BG5" i="19"/>
  <c r="AR5" i="19"/>
  <c r="AR9" i="19"/>
  <c r="AR10" i="19" s="1"/>
  <c r="AX10" i="19"/>
  <c r="AW9" i="17"/>
  <c r="X10" i="21"/>
  <c r="AX10" i="21"/>
  <c r="AR10" i="18"/>
  <c r="BG10" i="21"/>
  <c r="AH5" i="19"/>
  <c r="X5" i="19"/>
  <c r="BH8" i="19"/>
  <c r="BH10" i="19" s="1"/>
  <c r="AL10" i="16"/>
  <c r="J5" i="22"/>
  <c r="J9" i="22" s="1"/>
  <c r="AM5" i="19"/>
  <c r="S9" i="19"/>
  <c r="S10" i="19" s="1"/>
  <c r="BC5" i="19"/>
  <c r="J8" i="22"/>
  <c r="J10" i="22" s="1"/>
  <c r="BH13" i="15"/>
  <c r="BH15" i="15" s="1"/>
  <c r="BG5" i="22"/>
  <c r="BC5" i="22"/>
  <c r="BH9" i="22"/>
  <c r="BH10" i="22" s="1"/>
  <c r="BB5" i="22"/>
  <c r="AW5" i="22"/>
  <c r="AX10" i="22"/>
  <c r="AW10" i="22"/>
  <c r="AX5" i="22"/>
  <c r="AS5" i="22"/>
  <c r="AS10" i="22"/>
  <c r="AR10" i="22"/>
  <c r="AR5" i="22"/>
  <c r="AM5" i="22"/>
  <c r="AN10" i="22"/>
  <c r="AM10" i="22"/>
  <c r="AN5" i="22"/>
  <c r="AI5" i="22"/>
  <c r="AI10" i="22"/>
  <c r="AH5" i="22"/>
  <c r="AH9" i="22"/>
  <c r="AH10" i="22" s="1"/>
  <c r="AD10" i="22"/>
  <c r="AC10" i="22"/>
  <c r="AC5" i="22"/>
  <c r="AD5" i="22"/>
  <c r="Y5" i="22"/>
  <c r="X10" i="22"/>
  <c r="Y10" i="22"/>
  <c r="X5" i="22"/>
  <c r="T5" i="22"/>
  <c r="S10" i="22"/>
  <c r="T9" i="22"/>
  <c r="T10" i="22" s="1"/>
  <c r="S5" i="22"/>
  <c r="N5" i="22"/>
  <c r="O9" i="22"/>
  <c r="N9" i="22"/>
  <c r="E11" i="22"/>
  <c r="C16" i="16" l="1"/>
  <c r="E11" i="20"/>
  <c r="BH10" i="17"/>
  <c r="I11" i="21"/>
  <c r="D11" i="22"/>
  <c r="D11" i="20"/>
  <c r="E14" i="15"/>
  <c r="I11" i="20"/>
  <c r="J11" i="21"/>
  <c r="I14" i="17"/>
  <c r="I15" i="17" s="1"/>
  <c r="J10" i="15"/>
  <c r="BC10" i="17"/>
  <c r="J14" i="17"/>
  <c r="J15" i="17" s="1"/>
  <c r="J11" i="22"/>
  <c r="F15" i="16"/>
  <c r="F9" i="16"/>
</calcChain>
</file>

<file path=xl/sharedStrings.xml><?xml version="1.0" encoding="utf-8"?>
<sst xmlns="http://schemas.openxmlformats.org/spreadsheetml/2006/main" count="1987" uniqueCount="477">
  <si>
    <t>DIA</t>
  </si>
  <si>
    <t>MIN</t>
  </si>
  <si>
    <t>MED</t>
  </si>
  <si>
    <t>MAX</t>
  </si>
  <si>
    <t>MÉDIA</t>
  </si>
  <si>
    <t>TEMPERATURA FEV/00</t>
  </si>
  <si>
    <t>TEMPERATURA MAR/00</t>
  </si>
  <si>
    <t>TEMPERATURA ABR/00</t>
  </si>
  <si>
    <t>TEMPERATURA MAI/00</t>
  </si>
  <si>
    <t>TEMPERATURA JUN/00</t>
  </si>
  <si>
    <t>TEMPERATURA JUL/00</t>
  </si>
  <si>
    <t>TEMPERATURA AGO/00</t>
  </si>
  <si>
    <t>TEMPERATURA SET/00</t>
  </si>
  <si>
    <t>TEMPERATURA OUT/00</t>
  </si>
  <si>
    <t>TEMPERATURA NOV/00</t>
  </si>
  <si>
    <t>TEMPERATURA DEZ/00</t>
  </si>
  <si>
    <t>TEMPERATURA FEV/01</t>
  </si>
  <si>
    <t>TEMPERATURA MAR/01</t>
  </si>
  <si>
    <t>TEMPERATURA ABR/01</t>
  </si>
  <si>
    <t>TEMPERATURA MAI/01</t>
  </si>
  <si>
    <t>TEMPERATURA JUN/01</t>
  </si>
  <si>
    <t>TEMPERATURA JUL/01</t>
  </si>
  <si>
    <t>TEMPERATURA AGO/01</t>
  </si>
  <si>
    <t>TEMPERATURA SET/01</t>
  </si>
  <si>
    <t>TEMPERATURA OUT/01</t>
  </si>
  <si>
    <t>TEMPERATURA NOV/01</t>
  </si>
  <si>
    <t>TEMPERATURA DEZ/01</t>
  </si>
  <si>
    <t>TEMPERATURA FEV/02</t>
  </si>
  <si>
    <t>TEMPERATURA MAR/02</t>
  </si>
  <si>
    <t>TEMPERATURA ABR/02</t>
  </si>
  <si>
    <t>TEMPERATURA MAI/02</t>
  </si>
  <si>
    <t>TEMPERATURA JUN/02</t>
  </si>
  <si>
    <t>TEMPERATURA JUL/02</t>
  </si>
  <si>
    <t>TEMPERATURA AGO/02</t>
  </si>
  <si>
    <t>Data</t>
  </si>
  <si>
    <t>Minima</t>
  </si>
  <si>
    <t>Media</t>
  </si>
  <si>
    <t>Maxima</t>
  </si>
  <si>
    <t>TEMPERATURA SET/02</t>
  </si>
  <si>
    <t>TEMPERATURA OUT/02</t>
  </si>
  <si>
    <t>* 22,7</t>
  </si>
  <si>
    <t>* 22,5</t>
  </si>
  <si>
    <t>* 33,2</t>
  </si>
  <si>
    <t>* 32,4</t>
  </si>
  <si>
    <t>* 33,3</t>
  </si>
  <si>
    <t>* FONTE DIAS 14/15/16: IAG USP</t>
  </si>
  <si>
    <t>* FONTE DIAS 16/17/18/19/20: INMET</t>
  </si>
  <si>
    <t>* FONTE DIAS 20 À 31: INP</t>
  </si>
  <si>
    <r>
      <t>TEMPERATURA NOV/02</t>
    </r>
    <r>
      <rPr>
        <b/>
        <i/>
        <sz val="10"/>
        <color indexed="10"/>
        <rFont val="Arial"/>
        <family val="2"/>
      </rPr>
      <t>(*)</t>
    </r>
  </si>
  <si>
    <t>(*) Fonte Nov/02: INMET</t>
  </si>
  <si>
    <t>TEMPERATURA DEZ/02</t>
  </si>
  <si>
    <t>TEMPERATURA FEV/03</t>
  </si>
  <si>
    <t>TEMPERATURA MAR/03</t>
  </si>
  <si>
    <t>TEMPERATURA ABR/03</t>
  </si>
  <si>
    <t>TEMPERATURA MAI/03</t>
  </si>
  <si>
    <t>TEMPERATURA JUN/03</t>
  </si>
  <si>
    <t>TEMPERATURA JUL/03</t>
  </si>
  <si>
    <t>TEMPERATURA AGO/03</t>
  </si>
  <si>
    <t>.</t>
  </si>
  <si>
    <t>TEMPERATURA SET/03</t>
  </si>
  <si>
    <t>TEMPERATURA OUT/03</t>
  </si>
  <si>
    <t>TEMPERATURA NOV/03</t>
  </si>
  <si>
    <t>TEMPERATURA DEZ/03</t>
  </si>
  <si>
    <t>TEMPERATURA FEV/04</t>
  </si>
  <si>
    <t>TEMPERATURA MAR/04</t>
  </si>
  <si>
    <t>TEMPERATURA ABR/04</t>
  </si>
  <si>
    <t>TEMPERATURA MAI/04</t>
  </si>
  <si>
    <t>TEMPERATURA JUL/04</t>
  </si>
  <si>
    <t>TEMPERATURA JUN/04</t>
  </si>
  <si>
    <t>TEMPERATURA AGO/04</t>
  </si>
  <si>
    <t>TEMPERATURA SET/04</t>
  </si>
  <si>
    <t>TEMPERATURA OUT/04</t>
  </si>
  <si>
    <t>TEMPERATURA NOV/04</t>
  </si>
  <si>
    <t>TEMPERATURA DEZ/04</t>
  </si>
  <si>
    <t>TEMPERATURA AGO/05</t>
  </si>
  <si>
    <t>TEMPERATURA SET/05</t>
  </si>
  <si>
    <t>TEMPERATURA FEV/05</t>
  </si>
  <si>
    <t>TEMPERATURA MAR/05</t>
  </si>
  <si>
    <t>TEMPERATURA ABR/05</t>
  </si>
  <si>
    <t>TEMPERATURA MAI/05</t>
  </si>
  <si>
    <t>TEMPERATURA JUN/05</t>
  </si>
  <si>
    <t>TEMPERATURA JUL/05</t>
  </si>
  <si>
    <t>TEMPERATURA OUT/05</t>
  </si>
  <si>
    <t>TEMPERATURA NOV/05</t>
  </si>
  <si>
    <t>TEMPERATURA DEZ/05</t>
  </si>
  <si>
    <t>TEMPERATURA JAN/06</t>
  </si>
  <si>
    <t>TEMPERATURA FEV/06</t>
  </si>
  <si>
    <t>TEMPERATURA MAR/06</t>
  </si>
  <si>
    <t>TEMPERATURA ABR/06</t>
  </si>
  <si>
    <t>TEMPERATURA MAI/06</t>
  </si>
  <si>
    <t>TEMPERATURA JUL/06</t>
  </si>
  <si>
    <t>TEMPERATURA AGO/06</t>
  </si>
  <si>
    <t>TEMPERATURA SET/06</t>
  </si>
  <si>
    <t>TEMPERATURA OUT/06</t>
  </si>
  <si>
    <t>TEMPERATURA NOV/06</t>
  </si>
  <si>
    <t>TEMPERATURA DEZ/06</t>
  </si>
  <si>
    <t>TEMPERATURA FEV/07</t>
  </si>
  <si>
    <t>TEMPERATURA MAR/07</t>
  </si>
  <si>
    <t>TEMPERATURA ABR/07</t>
  </si>
  <si>
    <t>TEMPERATURA MAI/07</t>
  </si>
  <si>
    <t>TEMPERATURA JUN/07</t>
  </si>
  <si>
    <t>TEMPERATURA JUL/07</t>
  </si>
  <si>
    <t>TEMPERATURA AGO/07</t>
  </si>
  <si>
    <t>TEMPERATURA SET/07</t>
  </si>
  <si>
    <t>TEMPERATURA OUT/07</t>
  </si>
  <si>
    <t>TEMPERATURA NOV/07</t>
  </si>
  <si>
    <t>TEMPERATURA DEZ/07</t>
  </si>
  <si>
    <t>TEMPERATURA FEV/08</t>
  </si>
  <si>
    <t>TEMPERATURA MAR/08</t>
  </si>
  <si>
    <t>TEMPERATURA ABR/08</t>
  </si>
  <si>
    <t>TEMPERATURA MAI/08</t>
  </si>
  <si>
    <t>TEMPERATURA JUN/08</t>
  </si>
  <si>
    <t>TEMPERATURA JUL/08</t>
  </si>
  <si>
    <t>TEMPERATURA AGO/08</t>
  </si>
  <si>
    <t>TEMPERATURA SET/08</t>
  </si>
  <si>
    <t>TEMPERATURA OUT/08</t>
  </si>
  <si>
    <t>TEMPERATURA NOV/08</t>
  </si>
  <si>
    <t>TEMPERATURA DEZ/08</t>
  </si>
  <si>
    <t>TEMPERATURA FEV/09</t>
  </si>
  <si>
    <t>TEMPERATURA MAR/09</t>
  </si>
  <si>
    <t>TEMPERATURA ABR/09</t>
  </si>
  <si>
    <t>TEMPERATURA MAI/09</t>
  </si>
  <si>
    <t>TEMPERATURA JUN/09</t>
  </si>
  <si>
    <t>TEMPERATURA JUL/09</t>
  </si>
  <si>
    <t>TEMPERATURA AGO/09</t>
  </si>
  <si>
    <t>TEMPERATURA SET/09</t>
  </si>
  <si>
    <t>TEMPERATURA OUT/09</t>
  </si>
  <si>
    <t>TEMPERATURA NOV/09</t>
  </si>
  <si>
    <t>TEMPERATURA DEZ/09</t>
  </si>
  <si>
    <t>Jan/08</t>
  </si>
  <si>
    <t>jan/09</t>
  </si>
  <si>
    <t>jan/10</t>
  </si>
  <si>
    <t>TEMPERATURA FEV/10</t>
  </si>
  <si>
    <t>TEMPERATURA MAR/10</t>
  </si>
  <si>
    <t>TEMPERATURA ABR/10</t>
  </si>
  <si>
    <t>TEMPERATURA MAI/10</t>
  </si>
  <si>
    <t>TEMPERATURA JUN/10</t>
  </si>
  <si>
    <t>TEMPERATURA JUL/10</t>
  </si>
  <si>
    <t>TEMPERATURA AGO/10</t>
  </si>
  <si>
    <t>TEMPERATURA SET/10</t>
  </si>
  <si>
    <t>TEMPERATURA OUT/10</t>
  </si>
  <si>
    <t>TEMPERATURA NOV/10</t>
  </si>
  <si>
    <t>TEMPERATURA DEZ/10</t>
  </si>
  <si>
    <t>CHUVAS</t>
  </si>
  <si>
    <t>CHUVA</t>
  </si>
  <si>
    <t>TEMP</t>
  </si>
  <si>
    <t>MAIO</t>
  </si>
  <si>
    <t>ABRIL</t>
  </si>
  <si>
    <t>JUNHO</t>
  </si>
  <si>
    <t>MARÇO</t>
  </si>
  <si>
    <t>FEVEREIRO</t>
  </si>
  <si>
    <t>JANEIRO</t>
  </si>
  <si>
    <t>DEZEMBRO</t>
  </si>
  <si>
    <t>JULHO</t>
  </si>
  <si>
    <t>AGOSTO</t>
  </si>
  <si>
    <t>SETEMBRO</t>
  </si>
  <si>
    <t>OUTUBRO</t>
  </si>
  <si>
    <t>NOVEMBRO</t>
  </si>
  <si>
    <t>TEMPERATURA JAN/11</t>
  </si>
  <si>
    <t>TEMPERATURA FEV/11</t>
  </si>
  <si>
    <t>TEMPERATURA MAR/11</t>
  </si>
  <si>
    <t>TEMPERATURA ABR/11</t>
  </si>
  <si>
    <t>TEMPERATURA MAI/11</t>
  </si>
  <si>
    <t>TEMPERATURA JUN/11</t>
  </si>
  <si>
    <t>TEMPERATURA JUL/11</t>
  </si>
  <si>
    <t>TEMPERATURA AGO/11</t>
  </si>
  <si>
    <t>TEMPERATURA SET/11</t>
  </si>
  <si>
    <t>TEMPERATURA OUT/11</t>
  </si>
  <si>
    <t>TEMPERATURA NOV/11</t>
  </si>
  <si>
    <t>TEMPERATURA DEZ/11</t>
  </si>
  <si>
    <t>TEMPERATURA JAN/12</t>
  </si>
  <si>
    <t>TEMPERATURA FEV/12</t>
  </si>
  <si>
    <t>TEMPERATURA MAR/12</t>
  </si>
  <si>
    <t>TEMPERATURA ABR/12</t>
  </si>
  <si>
    <t>TEMPERATURA MAI/12</t>
  </si>
  <si>
    <t>TEMPERATURA JUN/12</t>
  </si>
  <si>
    <t>TEMPERATURA JUL/12</t>
  </si>
  <si>
    <t>TEMPERATURA AGO/12</t>
  </si>
  <si>
    <t>TEMPERATURA SET/12</t>
  </si>
  <si>
    <t>TEMPERATURA OUT/12</t>
  </si>
  <si>
    <t>TEMPERATURA NOV/12</t>
  </si>
  <si>
    <t>TEMPERATURA DEZ/12</t>
  </si>
  <si>
    <t>DEZEMBRO_2011</t>
  </si>
  <si>
    <t>JANEIRO_2012</t>
  </si>
  <si>
    <t>FEVEREIRO_2012</t>
  </si>
  <si>
    <t>MARÇO_2012</t>
  </si>
  <si>
    <t>ABRIL_2012</t>
  </si>
  <si>
    <t>MAIO_2012</t>
  </si>
  <si>
    <t>JUNHO_2012</t>
  </si>
  <si>
    <t>JULHO_2012</t>
  </si>
  <si>
    <t>AGOSTO_2012</t>
  </si>
  <si>
    <t>SETEMBRO_2012</t>
  </si>
  <si>
    <t>OUTUBRO_2012</t>
  </si>
  <si>
    <t>NOVEMBRO_2012</t>
  </si>
  <si>
    <t>TEMPERATURA JAN/13</t>
  </si>
  <si>
    <t>TEMPERATURA FEV/13</t>
  </si>
  <si>
    <t>DEZEMBRO_2012</t>
  </si>
  <si>
    <t>TEMPERATURA MAR/13</t>
  </si>
  <si>
    <t>TEMPERATURA ABR/13</t>
  </si>
  <si>
    <t>TEMPERATURA MAI/13</t>
  </si>
  <si>
    <t>TEMPERATURA JUN/13</t>
  </si>
  <si>
    <t>TEMPERATURA JUL/13</t>
  </si>
  <si>
    <t>TEMPERATURA AGO/13</t>
  </si>
  <si>
    <t>TEMPERATURA SET/13</t>
  </si>
  <si>
    <t>TEMPERATURA OUT/13</t>
  </si>
  <si>
    <t>TEMPERATURA NOV/13</t>
  </si>
  <si>
    <t>TEMPERATURA DEZ/13</t>
  </si>
  <si>
    <t>JANEIRO_2013</t>
  </si>
  <si>
    <t>FEVEREIRO_2013</t>
  </si>
  <si>
    <t>MARÇO_2013</t>
  </si>
  <si>
    <t>ABRIL_2013</t>
  </si>
  <si>
    <t>MAIO_2013</t>
  </si>
  <si>
    <t>JUNHO_2013</t>
  </si>
  <si>
    <t>JULHO_2013</t>
  </si>
  <si>
    <t>AGOSTO_2013</t>
  </si>
  <si>
    <t>SETEMBRO_2013</t>
  </si>
  <si>
    <t>OUTUBRO_2013</t>
  </si>
  <si>
    <t>NOVEMBRO_2013</t>
  </si>
  <si>
    <t>DEZEMBRO/10</t>
  </si>
  <si>
    <t>TEMPERATURA JAN/14</t>
  </si>
  <si>
    <t>DEZEMBRO_2013</t>
  </si>
  <si>
    <t>JANEIRO_2014</t>
  </si>
  <si>
    <t>TEMPERATURA FEV/14</t>
  </si>
  <si>
    <t>TEMPERATURA MAR/14</t>
  </si>
  <si>
    <t>FEVEREIRO_2014</t>
  </si>
  <si>
    <t>TEMPERATURA ABR/14</t>
  </si>
  <si>
    <t>MARÇO_2014</t>
  </si>
  <si>
    <t>TEMPERATURA MAI/14</t>
  </si>
  <si>
    <t>ABRIL_2014</t>
  </si>
  <si>
    <t>TEMPERATURA JUN/14</t>
  </si>
  <si>
    <t>MAIO_2014</t>
  </si>
  <si>
    <t>TEMPERATURA JUL/14</t>
  </si>
  <si>
    <t>JUNHO_2014</t>
  </si>
  <si>
    <t>TEMPERATURA AGO/14</t>
  </si>
  <si>
    <t>JULHO_2014</t>
  </si>
  <si>
    <t>TEMPERATURA SET/14</t>
  </si>
  <si>
    <t>AGOSTO_2014</t>
  </si>
  <si>
    <t>TEMPERATURA OUT/14</t>
  </si>
  <si>
    <t>SETEMBRO_2014</t>
  </si>
  <si>
    <t>TEMPERATURA NOV/14</t>
  </si>
  <si>
    <t>OUTUBRO_2014</t>
  </si>
  <si>
    <t>TEMPERATURA DEZ/14</t>
  </si>
  <si>
    <t>NOVEMBRO_2014</t>
  </si>
  <si>
    <t>TEMPERATURA JAN/15</t>
  </si>
  <si>
    <t>DEZEMBRO_2014</t>
  </si>
  <si>
    <t>TEMPERATURA FEV/15</t>
  </si>
  <si>
    <t>JANEIRO_2015</t>
  </si>
  <si>
    <t>TEMPERATURA MAR/15</t>
  </si>
  <si>
    <t>FEVEREIRO_2015</t>
  </si>
  <si>
    <t>TEMPERATURA ABR/15</t>
  </si>
  <si>
    <t>MARÇO_2015</t>
  </si>
  <si>
    <t>TEMPERATURA MAI/15</t>
  </si>
  <si>
    <t>ABRIL_2015</t>
  </si>
  <si>
    <t>TEMPERATURA JUN/15</t>
  </si>
  <si>
    <t>MAIO_2015</t>
  </si>
  <si>
    <t>TEMPERATURA JUL/15</t>
  </si>
  <si>
    <t>JUNHO_2015</t>
  </si>
  <si>
    <t>TEMPERATURA AGO/15</t>
  </si>
  <si>
    <t>JULHO_2015</t>
  </si>
  <si>
    <t>TEMPERATURA SET/15</t>
  </si>
  <si>
    <t>AGOSTO_2015</t>
  </si>
  <si>
    <t>TEMPERATURA OUT/15</t>
  </si>
  <si>
    <t>SETEMBRO_2015</t>
  </si>
  <si>
    <t>TEMPERATURA NOV/15</t>
  </si>
  <si>
    <t>OUTUBRO_2015</t>
  </si>
  <si>
    <t>TEMPERATURA DEZ/15</t>
  </si>
  <si>
    <t>NOVEMBRO_2015</t>
  </si>
  <si>
    <t>TEMPERATURA JAN/16</t>
  </si>
  <si>
    <t>DEZEMBRO_2015</t>
  </si>
  <si>
    <t>TEMPERATURA FEV/16</t>
  </si>
  <si>
    <t>JANEIRO_2016</t>
  </si>
  <si>
    <t>TEMPERATURA MAR/16</t>
  </si>
  <si>
    <t>FEVEREIRO_2016</t>
  </si>
  <si>
    <t>TEMPERATURA ABR/16</t>
  </si>
  <si>
    <t>MARÇO_2016</t>
  </si>
  <si>
    <t>TEMPERATURA MAI/16</t>
  </si>
  <si>
    <t>ABRIL_2016</t>
  </si>
  <si>
    <t>TEMPERATURA JUN/16</t>
  </si>
  <si>
    <t>MAIO_2016</t>
  </si>
  <si>
    <t>TEMPERATURA JUL/16</t>
  </si>
  <si>
    <t>JUNHO_2016</t>
  </si>
  <si>
    <t>TEMPERATURA AGO/16</t>
  </si>
  <si>
    <t>JULHO_2016</t>
  </si>
  <si>
    <t>TEMPERATURA SET/16</t>
  </si>
  <si>
    <t>AGOSTO_2016</t>
  </si>
  <si>
    <t>TEMPERATURA OUT/16</t>
  </si>
  <si>
    <t>SETEMBRO_2016</t>
  </si>
  <si>
    <t>TEMPERATURA NOV/16</t>
  </si>
  <si>
    <t>OUTUBRO_2016</t>
  </si>
  <si>
    <t>TEMPERATURA DEZ/16</t>
  </si>
  <si>
    <t>NOVEMBRO_2016</t>
  </si>
  <si>
    <t>TEMPERATURA JAN/17</t>
  </si>
  <si>
    <t>TEMPERATURA FEV/17</t>
  </si>
  <si>
    <t>DEZEMBRO_2016</t>
  </si>
  <si>
    <t>JANEIRO_2017</t>
  </si>
  <si>
    <t>TEMPERATURA MAR/17</t>
  </si>
  <si>
    <t>FEVEREIRO_2017</t>
  </si>
  <si>
    <t>TEMPERATURA ABR/17</t>
  </si>
  <si>
    <t>MARÇO_2017</t>
  </si>
  <si>
    <t>TEMPERATURA MAI/17</t>
  </si>
  <si>
    <t>ABRIL_2017</t>
  </si>
  <si>
    <t>TEMPERATURA JUN/17</t>
  </si>
  <si>
    <t>MAIO_2017</t>
  </si>
  <si>
    <t>TEMPERATURA JUL/17</t>
  </si>
  <si>
    <t>JUNHO_2017</t>
  </si>
  <si>
    <t>TEMPERATURA AGO/17</t>
  </si>
  <si>
    <t>JULHO_2017</t>
  </si>
  <si>
    <t>TEMPERATURA SET/17</t>
  </si>
  <si>
    <t>AGOSTO_2017</t>
  </si>
  <si>
    <t>TEMPERATURA OUT/17</t>
  </si>
  <si>
    <t>SETEMBRO_2017</t>
  </si>
  <si>
    <t>TEMPERATURA NOV/17</t>
  </si>
  <si>
    <t>OUTUBRO_2017</t>
  </si>
  <si>
    <t>TEMPERATURA DEZ/17</t>
  </si>
  <si>
    <t>NOVEMBRO_2017</t>
  </si>
  <si>
    <t>29/02/2017</t>
  </si>
  <si>
    <t>TEMPERATURA JAN/18</t>
  </si>
  <si>
    <t>DEZEMBRO_2017</t>
  </si>
  <si>
    <t>TEMPERATURA FEV/18</t>
  </si>
  <si>
    <t>JANEIRO_2018</t>
  </si>
  <si>
    <t>TEMPERATURA MAR/18</t>
  </si>
  <si>
    <t>FEVEREIRO_2018</t>
  </si>
  <si>
    <t>TEMPERATURA ABR/18</t>
  </si>
  <si>
    <t>MARÇO_2018</t>
  </si>
  <si>
    <t>TEMPERATURA MAI/18</t>
  </si>
  <si>
    <t>ABRIL_2018</t>
  </si>
  <si>
    <t>TEMPERATURA JUN/18</t>
  </si>
  <si>
    <t>MAIO_2018</t>
  </si>
  <si>
    <t>TEMPERATURA JUL/18</t>
  </si>
  <si>
    <t>JUNHO_2018</t>
  </si>
  <si>
    <t>TEMPERATURA AGO/18</t>
  </si>
  <si>
    <t>JULHO_2018</t>
  </si>
  <si>
    <t>TEMPERATURA SET/18</t>
  </si>
  <si>
    <t>AGOSTO_2018</t>
  </si>
  <si>
    <t>TEMPERATURA OUT/18</t>
  </si>
  <si>
    <t>SETEMBRO_2018</t>
  </si>
  <si>
    <t>TEMPERATURA NOV/18</t>
  </si>
  <si>
    <t>OUTUBRO_2018</t>
  </si>
  <si>
    <t>TEMPERATURA DEZ/18</t>
  </si>
  <si>
    <t>NOVEMBRO_2018</t>
  </si>
  <si>
    <t>.22,9</t>
  </si>
  <si>
    <t>Fonte: índice de chuvas:  INMET - Instituto Nacional de Meteorologia</t>
  </si>
  <si>
    <t>**</t>
  </si>
  <si>
    <t xml:space="preserve">chegar em </t>
  </si>
  <si>
    <t>Fonte: Temperatura - INMET</t>
  </si>
  <si>
    <t>NOVEMBRO_2019</t>
  </si>
  <si>
    <t>OUTUBRO_2019</t>
  </si>
  <si>
    <t>TEMPERATURA DEZ/19</t>
  </si>
  <si>
    <t>TEMPERATURA NOV/19</t>
  </si>
  <si>
    <t>SETEMBRO_2019</t>
  </si>
  <si>
    <t>TEMPERATURA OUT/19</t>
  </si>
  <si>
    <t>AGOSTO_2019</t>
  </si>
  <si>
    <t>TEMPERATURA SET/19</t>
  </si>
  <si>
    <t>JULHO_2019</t>
  </si>
  <si>
    <t>TEMPERATURA AGO/19</t>
  </si>
  <si>
    <t>JUNHO_2019</t>
  </si>
  <si>
    <t>TEMPERATURA JUL/19</t>
  </si>
  <si>
    <t>MAIO_2019</t>
  </si>
  <si>
    <t>TEMPERATURA JUN/19</t>
  </si>
  <si>
    <t>TEMPERATURA JAN/19</t>
  </si>
  <si>
    <t>DEZEMBRO_2018</t>
  </si>
  <si>
    <t>TEMPERATURA FEV/19</t>
  </si>
  <si>
    <t>JANEIRO_2019</t>
  </si>
  <si>
    <t>TEMPERATURA MAR/19</t>
  </si>
  <si>
    <t>FEVEREIRO_2019</t>
  </si>
  <si>
    <t>TEMPERATURA ABR/19</t>
  </si>
  <si>
    <t>MARÇO_2019</t>
  </si>
  <si>
    <t>TEMPERATURA MAI/19</t>
  </si>
  <si>
    <t>ABRIL_2019</t>
  </si>
  <si>
    <t>Hora</t>
  </si>
  <si>
    <t>Temperatura (°C)</t>
  </si>
  <si>
    <t>Umidade (%)</t>
  </si>
  <si>
    <t>Pressão (hPa)</t>
  </si>
  <si>
    <t>Vento (m/s)</t>
  </si>
  <si>
    <t>Radiação</t>
  </si>
  <si>
    <t>Chuva</t>
  </si>
  <si>
    <t>UTC</t>
  </si>
  <si>
    <t>(kJ/m²)</t>
  </si>
  <si>
    <t>(mm)</t>
  </si>
  <si>
    <t>TEMPERATURA JAN/20</t>
  </si>
  <si>
    <t>TEMPERATURA FEV/20</t>
  </si>
  <si>
    <t>DEZEMBRO_2019</t>
  </si>
  <si>
    <t>JANEIRO_2020</t>
  </si>
  <si>
    <t>TEMPERATURA MAR/20</t>
  </si>
  <si>
    <t>FEVEREIRO_2020</t>
  </si>
  <si>
    <t>TEMPERATURA ABR/20</t>
  </si>
  <si>
    <t>MARÇO_2020</t>
  </si>
  <si>
    <t>TEMPERATURA MAI/20</t>
  </si>
  <si>
    <t>ABRIL_2020</t>
  </si>
  <si>
    <t>TEMPERATURA JUN/20</t>
  </si>
  <si>
    <t>MAIO_2020</t>
  </si>
  <si>
    <t>TEMPERATURA JUL/20</t>
  </si>
  <si>
    <t>JUNHO_2020</t>
  </si>
  <si>
    <t>TEMPERATURA AGO/20</t>
  </si>
  <si>
    <t>JULHO_2020</t>
  </si>
  <si>
    <t>TEMPERATURA SET/20</t>
  </si>
  <si>
    <t>AGOSTO_2020</t>
  </si>
  <si>
    <t>TEMPERATURA OUT/20</t>
  </si>
  <si>
    <t>TEMPERATURA NOV/20</t>
  </si>
  <si>
    <t>OUTUBRO_2020</t>
  </si>
  <si>
    <t>TEMPERATURA DEZ/20</t>
  </si>
  <si>
    <t>NOVEMBRO_2020</t>
  </si>
  <si>
    <t>Pto, Orvalho (°C)</t>
  </si>
  <si>
    <t>Inst,</t>
  </si>
  <si>
    <t>Máx,</t>
  </si>
  <si>
    <t>Mín,</t>
  </si>
  <si>
    <t>Vel,</t>
  </si>
  <si>
    <t>Dir, (°)</t>
  </si>
  <si>
    <t>Raj,</t>
  </si>
  <si>
    <t>////</t>
  </si>
  <si>
    <t>INSTITUTO NACIONAL DE METEOROLOGIA</t>
  </si>
  <si>
    <t>Estação: SÃO PAULO - MIRANTE (A701)</t>
  </si>
  <si>
    <t>Baixar CSV</t>
  </si>
  <si>
    <t>Dados</t>
  </si>
  <si>
    <t>Temperatura (° C)</t>
  </si>
  <si>
    <t>Pto. Orvalho (° C)</t>
  </si>
  <si>
    <t>Vento (m / s)</t>
  </si>
  <si>
    <t>TEMPERATURA JAN/21</t>
  </si>
  <si>
    <t>DEZEMBRO_2020</t>
  </si>
  <si>
    <t>TEMPERATURA FEV/21</t>
  </si>
  <si>
    <t>TEMPERATURA MAR/21</t>
  </si>
  <si>
    <t>TEMPERATURA ABR/21</t>
  </si>
  <si>
    <t>TEMPERATURA MAI/21</t>
  </si>
  <si>
    <t>TEMPERATURA JUN/21</t>
  </si>
  <si>
    <t>TEMPERATURA JUL/21</t>
  </si>
  <si>
    <t>TEMPERATURA AGO/21</t>
  </si>
  <si>
    <t>TEMPERATURA SET/21</t>
  </si>
  <si>
    <t>TEMPERATURA OUT/21</t>
  </si>
  <si>
    <t>SETEMBRO_2119</t>
  </si>
  <si>
    <t>TEMPERATURA NOV/21</t>
  </si>
  <si>
    <t>TEMPERATURA DEZ/21</t>
  </si>
  <si>
    <t>JANEIRO_2021</t>
  </si>
  <si>
    <t>FEVEREIRO_2021</t>
  </si>
  <si>
    <t>MARÇO_2021</t>
  </si>
  <si>
    <t>ABRIL_2021</t>
  </si>
  <si>
    <t>MAIO_2021</t>
  </si>
  <si>
    <t>JUNHO_2021</t>
  </si>
  <si>
    <t>JULHO_2021</t>
  </si>
  <si>
    <t>AGOSTO_2021</t>
  </si>
  <si>
    <t>OUTUBRO_2021</t>
  </si>
  <si>
    <t>NOVEMBRO_2021</t>
  </si>
  <si>
    <t>Hora (UTC)</t>
  </si>
  <si>
    <t>Temp. Ins. (C)</t>
  </si>
  <si>
    <t>Temp. Max. (C)</t>
  </si>
  <si>
    <t>Temp. Min. (C)</t>
  </si>
  <si>
    <t>Umi. Ins. (%)</t>
  </si>
  <si>
    <t>Umi. Max. (%)</t>
  </si>
  <si>
    <t>Umi. Min. (%)</t>
  </si>
  <si>
    <t>Pto Orvalho Ins. (C)</t>
  </si>
  <si>
    <t>Pto Orvalho Max. (C)</t>
  </si>
  <si>
    <t>Pto Orvalho Min. (C)</t>
  </si>
  <si>
    <t>Pressao Ins. (hPa)</t>
  </si>
  <si>
    <t>Pressao Max. (hPa)</t>
  </si>
  <si>
    <t>Pressao Min. (hPa)</t>
  </si>
  <si>
    <t>Vel. Vento (m/s)</t>
  </si>
  <si>
    <t>Dir. Vento (m/s)</t>
  </si>
  <si>
    <t>Raj. Vento (m/s)</t>
  </si>
  <si>
    <t>Radiacao (KJ/mÂ²)</t>
  </si>
  <si>
    <t>Chuva (mm)</t>
  </si>
  <si>
    <t>Mês</t>
  </si>
  <si>
    <t>Temperatura Média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</si>
  <si>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</si>
  <si>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</si>
  <si>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</si>
  <si>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</si>
  <si>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</si>
  <si>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</si>
  <si>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</si>
  <si>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</si>
  <si>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</si>
  <si>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</si>
  <si>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</si>
  <si>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</si>
  <si>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Fonte: Média Calculada a partir dos dados diários do INMET - Estação Mirante</t>
  </si>
  <si>
    <t>Nota: as informações de julho são aprciais (até 28/07/21)</t>
  </si>
  <si>
    <t>mes</t>
  </si>
  <si>
    <t>temperatura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</si>
</sst>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"/>
    <numFmt numFmtId="165" formatCode="d/m/yy;@"/>
    <numFmt numFmtId="166" formatCode="#,##0.0"/>
    <numFmt numFmtId="167" formatCode="_-* #,##0.0_-;\-* #,##0.0_-;_-* &quot;-&quot;??_-;_-@_-"/>
    <numFmt numFmtId="168" formatCode="_-* #,##0.000_-;\-* #,##0.000_-;_-* &quot;-&quot;??_-;_-@_-"/>
    <numFmt numFmtId="169" formatCode="[$-416]mmm\-yy;@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4"/>
      <color rgb="FF000000"/>
      <name val="Times New Roman"/>
      <family val="1"/>
    </font>
    <font>
      <sz val="8"/>
      <color rgb="FF000000"/>
      <name val="Verdana"/>
      <family val="2"/>
    </font>
  </fonts>
  <fills count="56">
    <fill>
      <patternFill patternType="none"/>
    </fill>
    <fill>
      <patternFill patternType="gray125"/>
    </fill>
    <fill>
      <patternFill patternType="darkGray">
        <fgColor indexed="9"/>
        <bgColor indexed="26"/>
      </patternFill>
    </fill>
    <fill>
      <patternFill patternType="darkGray">
        <fgColor indexed="9"/>
        <bgColor indexed="27"/>
      </patternFill>
    </fill>
    <fill>
      <patternFill patternType="darkGray">
        <fgColor indexed="9"/>
        <bgColor indexed="42"/>
      </patternFill>
    </fill>
    <fill>
      <patternFill patternType="darkGray">
        <fgColor indexed="9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darkGray">
        <fgColor indexed="9"/>
        <bgColor indexed="11"/>
      </patternFill>
    </fill>
    <fill>
      <patternFill patternType="darkGray">
        <fgColor indexed="9"/>
        <bgColor indexed="13"/>
      </patternFill>
    </fill>
    <fill>
      <patternFill patternType="darkGray">
        <fgColor indexed="9"/>
        <bgColor indexed="44"/>
      </patternFill>
    </fill>
    <fill>
      <patternFill patternType="darkGray">
        <fgColor indexed="9"/>
        <bgColor indexed="57"/>
      </patternFill>
    </fill>
    <fill>
      <patternFill patternType="darkGray">
        <fgColor indexed="9"/>
        <bgColor indexed="34"/>
      </patternFill>
    </fill>
    <fill>
      <patternFill patternType="darkGray">
        <fgColor indexed="9"/>
        <bgColor indexed="40"/>
      </patternFill>
    </fill>
    <fill>
      <patternFill patternType="solid">
        <fgColor indexed="9"/>
        <bgColor indexed="64"/>
      </patternFill>
    </fill>
    <fill>
      <patternFill patternType="darkDown">
        <fgColor indexed="43"/>
        <bgColor indexed="13"/>
      </patternFill>
    </fill>
    <fill>
      <patternFill patternType="solid">
        <fgColor indexed="11"/>
        <bgColor indexed="64"/>
      </patternFill>
    </fill>
    <fill>
      <patternFill patternType="darkGray">
        <fgColor indexed="9"/>
        <bgColor indexed="45"/>
      </patternFill>
    </fill>
    <fill>
      <patternFill patternType="solid">
        <fgColor indexed="15"/>
        <bgColor indexed="64"/>
      </patternFill>
    </fill>
    <fill>
      <patternFill patternType="gray0625">
        <fgColor indexed="42"/>
        <bgColor indexed="44"/>
      </patternFill>
    </fill>
    <fill>
      <patternFill patternType="solid">
        <fgColor indexed="10"/>
        <bgColor indexed="64"/>
      </patternFill>
    </fill>
    <fill>
      <patternFill patternType="darkGray">
        <fgColor indexed="9"/>
        <bgColor indexed="51"/>
      </patternFill>
    </fill>
    <fill>
      <patternFill patternType="darkGray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43"/>
      </patternFill>
    </fill>
    <fill>
      <patternFill patternType="gray0625">
        <fgColor indexed="42"/>
        <bgColor indexed="9"/>
      </patternFill>
    </fill>
    <fill>
      <patternFill patternType="darkGray">
        <fgColor indexed="9"/>
        <bgColor indexed="10"/>
      </patternFill>
    </fill>
    <fill>
      <patternFill patternType="darkGray">
        <fgColor indexed="9"/>
        <bgColor indexed="46"/>
      </patternFill>
    </fill>
    <fill>
      <patternFill patternType="darkGray">
        <fgColor indexed="9"/>
        <bgColor indexed="43"/>
      </patternFill>
    </fill>
    <fill>
      <patternFill patternType="solid">
        <fgColor indexed="43"/>
        <bgColor indexed="64"/>
      </patternFill>
    </fill>
    <fill>
      <patternFill patternType="darkGray">
        <fgColor indexed="9"/>
        <bgColor indexed="14"/>
      </patternFill>
    </fill>
    <fill>
      <patternFill patternType="solid">
        <fgColor indexed="14"/>
        <bgColor indexed="64"/>
      </patternFill>
    </fill>
    <fill>
      <patternFill patternType="darkGray">
        <fgColor indexed="9"/>
        <bgColor theme="0"/>
      </patternFill>
    </fill>
    <fill>
      <patternFill patternType="darkGray">
        <fgColor indexed="9"/>
        <bgColor rgb="FF0070C0"/>
      </patternFill>
    </fill>
    <fill>
      <patternFill patternType="darkGray">
        <fgColor indexed="9"/>
        <bgColor rgb="FFFFC000"/>
      </patternFill>
    </fill>
    <fill>
      <patternFill patternType="solid">
        <fgColor theme="0"/>
        <bgColor indexed="64"/>
      </patternFill>
    </fill>
    <fill>
      <patternFill patternType="darkGray">
        <fgColor indexed="9"/>
        <bgColor rgb="FF00B0F0"/>
      </patternFill>
    </fill>
    <fill>
      <patternFill patternType="solid">
        <fgColor rgb="FF00B0F0"/>
        <bgColor indexed="64"/>
      </patternFill>
    </fill>
    <fill>
      <patternFill patternType="darkGray">
        <fgColor indexed="9"/>
        <bgColor rgb="FFFFFF00"/>
      </patternFill>
    </fill>
    <fill>
      <patternFill patternType="solid">
        <fgColor rgb="FFFFFF00"/>
        <bgColor indexed="64"/>
      </patternFill>
    </fill>
    <fill>
      <patternFill patternType="darkGray">
        <fgColor indexed="9"/>
        <bgColor rgb="FF92D05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darkGray">
        <fgColor indexed="9"/>
        <bgColor rgb="FF00B05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9"/>
      </patternFill>
    </fill>
    <fill>
      <patternFill patternType="solid">
        <fgColor theme="2" tint="-9.9978637043366805E-2"/>
        <bgColor indexed="64"/>
      </patternFill>
    </fill>
    <fill>
      <patternFill patternType="darkGray">
        <fgColor indexed="9"/>
        <bgColor theme="2" tint="-9.9978637043366805E-2"/>
      </patternFill>
    </fill>
    <fill>
      <patternFill patternType="solid">
        <fgColor rgb="FFFFE76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0F8FA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43" fontId="12" fillId="0" borderId="0" applyFont="0" applyFill="0" applyBorder="0" applyAlignment="0" applyProtection="0"/>
  </cellStyleXfs>
  <cellXfs count="1001">
    <xf numFmtId="0" fontId="0" fillId="0" borderId="0" xfId="0"/>
    <xf numFmtId="2" fontId="0" fillId="0" borderId="0" xfId="0" applyNumberFormat="1"/>
    <xf numFmtId="0" fontId="2" fillId="0" borderId="0" xfId="0" applyFon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0" fontId="1" fillId="3" borderId="1" xfId="0" applyFont="1" applyFill="1" applyBorder="1" applyAlignment="1">
      <alignment horizontal="center"/>
    </xf>
    <xf numFmtId="2" fontId="1" fillId="3" borderId="2" xfId="0" applyNumberFormat="1" applyFont="1" applyFill="1" applyBorder="1"/>
    <xf numFmtId="2" fontId="1" fillId="3" borderId="3" xfId="0" applyNumberFormat="1" applyFont="1" applyFill="1" applyBorder="1"/>
    <xf numFmtId="14" fontId="2" fillId="4" borderId="4" xfId="0" applyNumberFormat="1" applyFont="1" applyFill="1" applyBorder="1"/>
    <xf numFmtId="2" fontId="2" fillId="4" borderId="5" xfId="0" applyNumberFormat="1" applyFont="1" applyFill="1" applyBorder="1"/>
    <xf numFmtId="2" fontId="2" fillId="4" borderId="6" xfId="0" applyNumberFormat="1" applyFont="1" applyFill="1" applyBorder="1"/>
    <xf numFmtId="2" fontId="1" fillId="4" borderId="2" xfId="0" applyNumberFormat="1" applyFont="1" applyFill="1" applyBorder="1"/>
    <xf numFmtId="2" fontId="1" fillId="4" borderId="3" xfId="0" applyNumberFormat="1" applyFont="1" applyFill="1" applyBorder="1"/>
    <xf numFmtId="0" fontId="1" fillId="0" borderId="0" xfId="0" applyFont="1" applyAlignment="1">
      <alignment horizontal="center"/>
    </xf>
    <xf numFmtId="14" fontId="0" fillId="4" borderId="4" xfId="0" applyNumberForma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14" fontId="0" fillId="2" borderId="4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14" fontId="0" fillId="3" borderId="4" xfId="0" applyNumberForma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14" fontId="0" fillId="4" borderId="7" xfId="0" applyNumberFormat="1" applyFill="1" applyBorder="1"/>
    <xf numFmtId="2" fontId="1" fillId="4" borderId="8" xfId="0" applyNumberFormat="1" applyFont="1" applyFill="1" applyBorder="1"/>
    <xf numFmtId="0" fontId="1" fillId="2" borderId="4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2" fontId="4" fillId="5" borderId="5" xfId="0" applyNumberFormat="1" applyFont="1" applyFill="1" applyBorder="1" applyAlignment="1">
      <alignment horizontal="center"/>
    </xf>
    <xf numFmtId="2" fontId="4" fillId="5" borderId="6" xfId="0" applyNumberFormat="1" applyFon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4" fontId="0" fillId="3" borderId="4" xfId="0" applyNumberFormat="1" applyFill="1" applyBorder="1" applyAlignment="1"/>
    <xf numFmtId="14" fontId="0" fillId="2" borderId="9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2" fillId="2" borderId="4" xfId="1" applyNumberFormat="1" applyFont="1" applyFill="1" applyBorder="1" applyAlignment="1">
      <alignment horizontal="center"/>
    </xf>
    <xf numFmtId="2" fontId="2" fillId="2" borderId="5" xfId="1" applyNumberFormat="1" applyFont="1" applyFill="1" applyBorder="1" applyAlignment="1">
      <alignment horizontal="center"/>
    </xf>
    <xf numFmtId="2" fontId="2" fillId="2" borderId="6" xfId="1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2" fontId="2" fillId="5" borderId="6" xfId="0" applyNumberFormat="1" applyFont="1" applyFill="1" applyBorder="1" applyAlignment="1">
      <alignment horizontal="center"/>
    </xf>
    <xf numFmtId="2" fontId="2" fillId="5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4" fontId="2" fillId="5" borderId="4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right"/>
    </xf>
    <xf numFmtId="2" fontId="1" fillId="2" borderId="3" xfId="0" applyNumberFormat="1" applyFont="1" applyFill="1" applyBorder="1" applyAlignment="1">
      <alignment horizontal="right"/>
    </xf>
    <xf numFmtId="2" fontId="1" fillId="0" borderId="0" xfId="0" applyNumberFormat="1" applyFont="1" applyAlignment="1">
      <alignment horizontal="center"/>
    </xf>
    <xf numFmtId="2" fontId="1" fillId="3" borderId="2" xfId="0" applyNumberFormat="1" applyFont="1" applyFill="1" applyBorder="1" applyAlignment="1">
      <alignment horizontal="right"/>
    </xf>
    <xf numFmtId="2" fontId="1" fillId="3" borderId="3" xfId="0" applyNumberFormat="1" applyFont="1" applyFill="1" applyBorder="1" applyAlignment="1">
      <alignment horizontal="right"/>
    </xf>
    <xf numFmtId="14" fontId="2" fillId="2" borderId="4" xfId="0" applyNumberFormat="1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2" fontId="2" fillId="2" borderId="5" xfId="0" applyNumberFormat="1" applyFont="1" applyFill="1" applyBorder="1"/>
    <xf numFmtId="2" fontId="2" fillId="2" borderId="6" xfId="0" applyNumberFormat="1" applyFont="1" applyFill="1" applyBorder="1"/>
    <xf numFmtId="2" fontId="2" fillId="0" borderId="0" xfId="0" applyNumberFormat="1" applyFont="1"/>
    <xf numFmtId="14" fontId="2" fillId="3" borderId="4" xfId="0" applyNumberFormat="1" applyFont="1" applyFill="1" applyBorder="1"/>
    <xf numFmtId="2" fontId="2" fillId="3" borderId="5" xfId="0" applyNumberFormat="1" applyFont="1" applyFill="1" applyBorder="1"/>
    <xf numFmtId="2" fontId="2" fillId="3" borderId="6" xfId="0" applyNumberFormat="1" applyFont="1" applyFill="1" applyBorder="1"/>
    <xf numFmtId="2" fontId="2" fillId="3" borderId="5" xfId="0" applyNumberFormat="1" applyFont="1" applyFill="1" applyBorder="1" applyAlignment="1"/>
    <xf numFmtId="2" fontId="1" fillId="3" borderId="2" xfId="0" applyNumberFormat="1" applyFont="1" applyFill="1" applyBorder="1" applyAlignment="1"/>
    <xf numFmtId="2" fontId="1" fillId="3" borderId="3" xfId="0" applyNumberFormat="1" applyFont="1" applyFill="1" applyBorder="1" applyAlignment="1"/>
    <xf numFmtId="2" fontId="1" fillId="4" borderId="2" xfId="0" applyNumberFormat="1" applyFont="1" applyFill="1" applyBorder="1" applyAlignment="1"/>
    <xf numFmtId="2" fontId="1" fillId="4" borderId="3" xfId="0" applyNumberFormat="1" applyFont="1" applyFill="1" applyBorder="1" applyAlignment="1"/>
    <xf numFmtId="0" fontId="0" fillId="4" borderId="5" xfId="0" applyFill="1" applyBorder="1"/>
    <xf numFmtId="0" fontId="0" fillId="4" borderId="6" xfId="0" applyFill="1" applyBorder="1"/>
    <xf numFmtId="2" fontId="2" fillId="3" borderId="6" xfId="0" applyNumberFormat="1" applyFont="1" applyFill="1" applyBorder="1" applyAlignment="1"/>
    <xf numFmtId="0" fontId="2" fillId="0" borderId="0" xfId="0" applyFont="1" applyAlignment="1"/>
    <xf numFmtId="165" fontId="2" fillId="0" borderId="0" xfId="0" applyNumberFormat="1" applyFont="1" applyAlignment="1"/>
    <xf numFmtId="164" fontId="1" fillId="4" borderId="2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right"/>
    </xf>
    <xf numFmtId="2" fontId="1" fillId="2" borderId="12" xfId="0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14" fontId="2" fillId="4" borderId="13" xfId="0" applyNumberFormat="1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14" fontId="2" fillId="3" borderId="13" xfId="0" applyNumberFormat="1" applyFont="1" applyFill="1" applyBorder="1" applyAlignment="1">
      <alignment horizontal="center"/>
    </xf>
    <xf numFmtId="2" fontId="2" fillId="3" borderId="14" xfId="0" applyNumberFormat="1" applyFont="1" applyFill="1" applyBorder="1" applyAlignment="1">
      <alignment horizontal="center"/>
    </xf>
    <xf numFmtId="2" fontId="2" fillId="3" borderId="15" xfId="0" applyNumberFormat="1" applyFont="1" applyFill="1" applyBorder="1" applyAlignment="1">
      <alignment horizontal="center"/>
    </xf>
    <xf numFmtId="14" fontId="2" fillId="2" borderId="13" xfId="0" applyNumberFormat="1" applyFont="1" applyFill="1" applyBorder="1"/>
    <xf numFmtId="2" fontId="2" fillId="2" borderId="14" xfId="0" applyNumberFormat="1" applyFont="1" applyFill="1" applyBorder="1"/>
    <xf numFmtId="2" fontId="2" fillId="2" borderId="15" xfId="0" applyNumberFormat="1" applyFont="1" applyFill="1" applyBorder="1"/>
    <xf numFmtId="14" fontId="2" fillId="5" borderId="13" xfId="0" applyNumberFormat="1" applyFont="1" applyFill="1" applyBorder="1" applyAlignment="1">
      <alignment horizontal="center"/>
    </xf>
    <xf numFmtId="2" fontId="2" fillId="4" borderId="14" xfId="0" applyNumberFormat="1" applyFont="1" applyFill="1" applyBorder="1"/>
    <xf numFmtId="2" fontId="2" fillId="4" borderId="15" xfId="0" applyNumberFormat="1" applyFont="1" applyFill="1" applyBorder="1"/>
    <xf numFmtId="14" fontId="2" fillId="3" borderId="13" xfId="0" applyNumberFormat="1" applyFont="1" applyFill="1" applyBorder="1"/>
    <xf numFmtId="2" fontId="2" fillId="3" borderId="14" xfId="0" applyNumberFormat="1" applyFont="1" applyFill="1" applyBorder="1"/>
    <xf numFmtId="2" fontId="2" fillId="3" borderId="15" xfId="0" applyNumberFormat="1" applyFont="1" applyFill="1" applyBorder="1"/>
    <xf numFmtId="2" fontId="2" fillId="3" borderId="14" xfId="0" applyNumberFormat="1" applyFont="1" applyFill="1" applyBorder="1" applyAlignment="1"/>
    <xf numFmtId="2" fontId="2" fillId="3" borderId="15" xfId="0" applyNumberFormat="1" applyFont="1" applyFill="1" applyBorder="1" applyAlignment="1"/>
    <xf numFmtId="14" fontId="0" fillId="4" borderId="13" xfId="0" applyNumberFormat="1" applyFill="1" applyBorder="1"/>
    <xf numFmtId="0" fontId="0" fillId="4" borderId="14" xfId="0" applyFill="1" applyBorder="1"/>
    <xf numFmtId="0" fontId="0" fillId="4" borderId="15" xfId="0" applyFill="1" applyBorder="1"/>
    <xf numFmtId="14" fontId="2" fillId="4" borderId="7" xfId="0" applyNumberFormat="1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14" fontId="2" fillId="3" borderId="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>
      <alignment horizontal="center"/>
    </xf>
    <xf numFmtId="2" fontId="2" fillId="3" borderId="17" xfId="0" applyNumberFormat="1" applyFont="1" applyFill="1" applyBorder="1" applyAlignment="1">
      <alignment horizontal="center"/>
    </xf>
    <xf numFmtId="14" fontId="2" fillId="2" borderId="7" xfId="0" applyNumberFormat="1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14" fontId="2" fillId="5" borderId="7" xfId="0" applyNumberFormat="1" applyFont="1" applyFill="1" applyBorder="1" applyAlignment="1">
      <alignment horizontal="center"/>
    </xf>
    <xf numFmtId="2" fontId="2" fillId="4" borderId="16" xfId="0" applyNumberFormat="1" applyFont="1" applyFill="1" applyBorder="1"/>
    <xf numFmtId="2" fontId="2" fillId="4" borderId="17" xfId="0" applyNumberFormat="1" applyFont="1" applyFill="1" applyBorder="1"/>
    <xf numFmtId="14" fontId="2" fillId="3" borderId="7" xfId="0" applyNumberFormat="1" applyFont="1" applyFill="1" applyBorder="1"/>
    <xf numFmtId="2" fontId="2" fillId="3" borderId="16" xfId="0" applyNumberFormat="1" applyFont="1" applyFill="1" applyBorder="1"/>
    <xf numFmtId="2" fontId="2" fillId="3" borderId="17" xfId="0" applyNumberFormat="1" applyFont="1" applyFill="1" applyBorder="1"/>
    <xf numFmtId="2" fontId="2" fillId="3" borderId="16" xfId="0" applyNumberFormat="1" applyFont="1" applyFill="1" applyBorder="1" applyAlignment="1"/>
    <xf numFmtId="2" fontId="2" fillId="3" borderId="17" xfId="0" applyNumberFormat="1" applyFont="1" applyFill="1" applyBorder="1" applyAlignment="1"/>
    <xf numFmtId="0" fontId="0" fillId="4" borderId="16" xfId="0" applyFill="1" applyBorder="1"/>
    <xf numFmtId="0" fontId="0" fillId="4" borderId="17" xfId="0" applyFill="1" applyBorder="1"/>
    <xf numFmtId="2" fontId="2" fillId="2" borderId="16" xfId="0" applyNumberFormat="1" applyFont="1" applyFill="1" applyBorder="1" applyAlignment="1">
      <alignment horizontal="right"/>
    </xf>
    <xf numFmtId="2" fontId="2" fillId="2" borderId="17" xfId="0" applyNumberFormat="1" applyFont="1" applyFill="1" applyBorder="1" applyAlignment="1">
      <alignment horizontal="right"/>
    </xf>
    <xf numFmtId="0" fontId="1" fillId="4" borderId="18" xfId="0" applyFont="1" applyFill="1" applyBorder="1" applyAlignment="1">
      <alignment horizontal="center"/>
    </xf>
    <xf numFmtId="2" fontId="1" fillId="4" borderId="19" xfId="0" applyNumberFormat="1" applyFont="1" applyFill="1" applyBorder="1" applyAlignment="1">
      <alignment horizontal="center"/>
    </xf>
    <xf numFmtId="164" fontId="1" fillId="4" borderId="19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center"/>
    </xf>
    <xf numFmtId="2" fontId="1" fillId="3" borderId="20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right"/>
    </xf>
    <xf numFmtId="2" fontId="1" fillId="2" borderId="20" xfId="0" applyNumberFormat="1" applyFont="1" applyFill="1" applyBorder="1" applyAlignment="1">
      <alignment horizontal="right"/>
    </xf>
    <xf numFmtId="2" fontId="1" fillId="3" borderId="19" xfId="0" applyNumberFormat="1" applyFont="1" applyFill="1" applyBorder="1" applyAlignment="1">
      <alignment horizontal="right"/>
    </xf>
    <xf numFmtId="2" fontId="1" fillId="3" borderId="20" xfId="0" applyNumberFormat="1" applyFont="1" applyFill="1" applyBorder="1" applyAlignment="1">
      <alignment horizontal="right"/>
    </xf>
    <xf numFmtId="2" fontId="1" fillId="4" borderId="19" xfId="0" applyNumberFormat="1" applyFont="1" applyFill="1" applyBorder="1" applyAlignment="1">
      <alignment horizontal="right"/>
    </xf>
    <xf numFmtId="2" fontId="1" fillId="4" borderId="20" xfId="0" applyNumberFormat="1" applyFont="1" applyFill="1" applyBorder="1" applyAlignment="1">
      <alignment horizontal="right"/>
    </xf>
    <xf numFmtId="2" fontId="1" fillId="3" borderId="19" xfId="0" applyNumberFormat="1" applyFont="1" applyFill="1" applyBorder="1" applyAlignment="1"/>
    <xf numFmtId="2" fontId="1" fillId="3" borderId="20" xfId="0" applyNumberFormat="1" applyFont="1" applyFill="1" applyBorder="1" applyAlignment="1"/>
    <xf numFmtId="2" fontId="1" fillId="4" borderId="19" xfId="0" applyNumberFormat="1" applyFont="1" applyFill="1" applyBorder="1" applyAlignment="1"/>
    <xf numFmtId="2" fontId="1" fillId="4" borderId="20" xfId="0" applyNumberFormat="1" applyFont="1" applyFill="1" applyBorder="1" applyAlignment="1"/>
    <xf numFmtId="2" fontId="1" fillId="5" borderId="16" xfId="0" applyNumberFormat="1" applyFont="1" applyFill="1" applyBorder="1" applyAlignment="1">
      <alignment horizontal="center"/>
    </xf>
    <xf numFmtId="2" fontId="1" fillId="5" borderId="17" xfId="0" applyNumberFormat="1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5" borderId="12" xfId="0" applyNumberFormat="1" applyFont="1" applyFill="1" applyBorder="1" applyAlignment="1">
      <alignment horizontal="center"/>
    </xf>
    <xf numFmtId="0" fontId="0" fillId="6" borderId="5" xfId="0" applyFill="1" applyBorder="1"/>
    <xf numFmtId="2" fontId="1" fillId="4" borderId="16" xfId="0" applyNumberFormat="1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2" fontId="1" fillId="4" borderId="12" xfId="0" applyNumberFormat="1" applyFont="1" applyFill="1" applyBorder="1"/>
    <xf numFmtId="2" fontId="0" fillId="7" borderId="5" xfId="0" applyNumberFormat="1" applyFill="1" applyBorder="1" applyAlignment="1">
      <alignment horizontal="center"/>
    </xf>
    <xf numFmtId="2" fontId="2" fillId="8" borderId="0" xfId="0" applyNumberFormat="1" applyFont="1" applyFill="1"/>
    <xf numFmtId="2" fontId="2" fillId="0" borderId="0" xfId="0" applyNumberFormat="1" applyFont="1" applyFill="1"/>
    <xf numFmtId="0" fontId="2" fillId="9" borderId="0" xfId="0" applyFont="1" applyFill="1"/>
    <xf numFmtId="0" fontId="2" fillId="0" borderId="0" xfId="0" applyFont="1" applyFill="1"/>
    <xf numFmtId="2" fontId="2" fillId="2" borderId="14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4" borderId="14" xfId="0" applyNumberFormat="1" applyFont="1" applyFill="1" applyBorder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2" fontId="1" fillId="5" borderId="19" xfId="0" applyNumberFormat="1" applyFon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4" fontId="0" fillId="4" borderId="16" xfId="0" applyNumberFormat="1" applyFill="1" applyBorder="1" applyAlignment="1">
      <alignment horizontal="center"/>
    </xf>
    <xf numFmtId="4" fontId="1" fillId="4" borderId="19" xfId="0" applyNumberFormat="1" applyFont="1" applyFill="1" applyBorder="1" applyAlignment="1">
      <alignment horizontal="center"/>
    </xf>
    <xf numFmtId="4" fontId="2" fillId="0" borderId="0" xfId="0" applyNumberFormat="1" applyFont="1"/>
    <xf numFmtId="2" fontId="0" fillId="6" borderId="5" xfId="0" applyNumberForma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10" borderId="5" xfId="0" applyNumberFormat="1" applyFont="1" applyFill="1" applyBorder="1" applyAlignment="1">
      <alignment horizontal="center"/>
    </xf>
    <xf numFmtId="2" fontId="1" fillId="8" borderId="0" xfId="0" applyNumberFormat="1" applyFont="1" applyFill="1"/>
    <xf numFmtId="2" fontId="2" fillId="11" borderId="14" xfId="0" applyNumberFormat="1" applyFont="1" applyFill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Fill="1"/>
    <xf numFmtId="2" fontId="2" fillId="12" borderId="5" xfId="0" applyNumberFormat="1" applyFont="1" applyFill="1" applyBorder="1" applyAlignment="1">
      <alignment horizontal="center"/>
    </xf>
    <xf numFmtId="2" fontId="2" fillId="13" borderId="5" xfId="0" applyNumberFormat="1" applyFont="1" applyFill="1" applyBorder="1" applyAlignment="1">
      <alignment horizontal="center"/>
    </xf>
    <xf numFmtId="14" fontId="2" fillId="2" borderId="21" xfId="0" applyNumberFormat="1" applyFont="1" applyFill="1" applyBorder="1"/>
    <xf numFmtId="2" fontId="1" fillId="14" borderId="22" xfId="0" applyNumberFormat="1" applyFont="1" applyFill="1" applyBorder="1" applyAlignment="1">
      <alignment horizontal="center"/>
    </xf>
    <xf numFmtId="14" fontId="2" fillId="3" borderId="21" xfId="0" applyNumberFormat="1" applyFont="1" applyFill="1" applyBorder="1"/>
    <xf numFmtId="2" fontId="1" fillId="15" borderId="22" xfId="0" applyNumberFormat="1" applyFont="1" applyFill="1" applyBorder="1" applyAlignment="1">
      <alignment horizontal="center"/>
    </xf>
    <xf numFmtId="14" fontId="0" fillId="4" borderId="21" xfId="0" applyNumberFormat="1" applyFill="1" applyBorder="1"/>
    <xf numFmtId="4" fontId="1" fillId="13" borderId="22" xfId="0" applyNumberFormat="1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/>
    </xf>
    <xf numFmtId="2" fontId="1" fillId="8" borderId="22" xfId="0" applyNumberFormat="1" applyFont="1" applyFill="1" applyBorder="1"/>
    <xf numFmtId="4" fontId="0" fillId="4" borderId="23" xfId="0" applyNumberFormat="1" applyFill="1" applyBorder="1" applyAlignment="1">
      <alignment horizontal="center"/>
    </xf>
    <xf numFmtId="2" fontId="2" fillId="3" borderId="23" xfId="0" applyNumberFormat="1" applyFont="1" applyFill="1" applyBorder="1" applyAlignment="1">
      <alignment horizontal="center"/>
    </xf>
    <xf numFmtId="2" fontId="2" fillId="16" borderId="0" xfId="0" applyNumberFormat="1" applyFont="1" applyFill="1"/>
    <xf numFmtId="14" fontId="2" fillId="4" borderId="21" xfId="0" applyNumberFormat="1" applyFont="1" applyFill="1" applyBorder="1"/>
    <xf numFmtId="17" fontId="2" fillId="0" borderId="0" xfId="0" applyNumberFormat="1" applyFont="1"/>
    <xf numFmtId="164" fontId="2" fillId="4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64" fontId="2" fillId="4" borderId="16" xfId="0" applyNumberFormat="1" applyFont="1" applyFill="1" applyBorder="1" applyAlignment="1">
      <alignment horizontal="center"/>
    </xf>
    <xf numFmtId="164" fontId="2" fillId="10" borderId="2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11" borderId="22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2" fillId="2" borderId="1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/>
    </xf>
    <xf numFmtId="164" fontId="1" fillId="2" borderId="19" xfId="0" applyNumberFormat="1" applyFon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1" fillId="5" borderId="8" xfId="0" applyNumberFormat="1" applyFon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4" fontId="1" fillId="3" borderId="19" xfId="0" applyNumberFormat="1" applyFont="1" applyFill="1" applyBorder="1" applyAlignment="1">
      <alignment horizontal="center"/>
    </xf>
    <xf numFmtId="164" fontId="1" fillId="5" borderId="19" xfId="0" applyNumberFormat="1" applyFon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1" fillId="0" borderId="0" xfId="0" applyNumberFormat="1" applyFont="1"/>
    <xf numFmtId="164" fontId="0" fillId="6" borderId="14" xfId="0" applyNumberFormat="1" applyFill="1" applyBorder="1" applyAlignment="1">
      <alignment horizontal="center"/>
    </xf>
    <xf numFmtId="164" fontId="0" fillId="7" borderId="23" xfId="0" applyNumberFormat="1" applyFill="1" applyBorder="1" applyAlignment="1">
      <alignment horizontal="center"/>
    </xf>
    <xf numFmtId="164" fontId="2" fillId="7" borderId="16" xfId="0" applyNumberFormat="1" applyFon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>
      <alignment horizontal="center"/>
    </xf>
    <xf numFmtId="164" fontId="1" fillId="17" borderId="22" xfId="0" applyNumberFormat="1" applyFont="1" applyFill="1" applyBorder="1" applyAlignment="1">
      <alignment horizontal="center"/>
    </xf>
    <xf numFmtId="164" fontId="1" fillId="10" borderId="22" xfId="0" applyNumberFormat="1" applyFont="1" applyFill="1" applyBorder="1" applyAlignment="1">
      <alignment horizontal="center"/>
    </xf>
    <xf numFmtId="164" fontId="1" fillId="18" borderId="22" xfId="0" applyNumberFormat="1" applyFont="1" applyFill="1" applyBorder="1" applyAlignment="1">
      <alignment horizontal="center"/>
    </xf>
    <xf numFmtId="0" fontId="8" fillId="0" borderId="0" xfId="0" applyFont="1"/>
    <xf numFmtId="164" fontId="2" fillId="3" borderId="24" xfId="0" applyNumberFormat="1" applyFon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14" fontId="2" fillId="3" borderId="25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1" fillId="8" borderId="27" xfId="0" applyNumberFormat="1" applyFont="1" applyFill="1" applyBorder="1"/>
    <xf numFmtId="0" fontId="1" fillId="4" borderId="5" xfId="0" applyFont="1" applyFill="1" applyBorder="1" applyAlignment="1">
      <alignment horizontal="center"/>
    </xf>
    <xf numFmtId="14" fontId="2" fillId="4" borderId="5" xfId="0" applyNumberFormat="1" applyFont="1" applyFill="1" applyBorder="1"/>
    <xf numFmtId="164" fontId="2" fillId="10" borderId="5" xfId="0" applyNumberFormat="1" applyFont="1" applyFill="1" applyBorder="1" applyAlignment="1">
      <alignment horizontal="center"/>
    </xf>
    <xf numFmtId="2" fontId="1" fillId="8" borderId="28" xfId="0" applyNumberFormat="1" applyFont="1" applyFill="1" applyBorder="1"/>
    <xf numFmtId="164" fontId="1" fillId="3" borderId="5" xfId="0" applyNumberFormat="1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164" fontId="2" fillId="11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4" fontId="2" fillId="2" borderId="5" xfId="0" applyNumberFormat="1" applyFont="1" applyFill="1" applyBorder="1"/>
    <xf numFmtId="164" fontId="2" fillId="19" borderId="5" xfId="0" applyNumberFormat="1" applyFont="1" applyFill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164" fontId="0" fillId="20" borderId="5" xfId="0" applyNumberFormat="1" applyFill="1" applyBorder="1" applyAlignment="1">
      <alignment horizontal="center"/>
    </xf>
    <xf numFmtId="164" fontId="2" fillId="4" borderId="29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2" fontId="1" fillId="8" borderId="30" xfId="0" applyNumberFormat="1" applyFont="1" applyFill="1" applyBorder="1"/>
    <xf numFmtId="0" fontId="1" fillId="2" borderId="7" xfId="0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4" fontId="2" fillId="2" borderId="31" xfId="0" applyNumberFormat="1" applyFont="1" applyFill="1" applyBorder="1"/>
    <xf numFmtId="166" fontId="2" fillId="2" borderId="32" xfId="0" applyNumberFormat="1" applyFont="1" applyFill="1" applyBorder="1" applyAlignment="1">
      <alignment horizontal="center"/>
    </xf>
    <xf numFmtId="164" fontId="2" fillId="2" borderId="33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1" borderId="6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166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2" fontId="1" fillId="22" borderId="27" xfId="0" applyNumberFormat="1" applyFont="1" applyFill="1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4" fontId="2" fillId="3" borderId="31" xfId="0" applyNumberFormat="1" applyFont="1" applyFill="1" applyBorder="1"/>
    <xf numFmtId="164" fontId="2" fillId="3" borderId="33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2" fillId="23" borderId="6" xfId="0" applyNumberFormat="1" applyFont="1" applyFill="1" applyBorder="1" applyAlignment="1">
      <alignment horizontal="center"/>
    </xf>
    <xf numFmtId="14" fontId="2" fillId="3" borderId="1" xfId="0" applyNumberFormat="1" applyFont="1" applyFill="1" applyBorder="1"/>
    <xf numFmtId="164" fontId="2" fillId="3" borderId="3" xfId="0" applyNumberFormat="1" applyFont="1" applyFill="1" applyBorder="1" applyAlignment="1">
      <alignment horizontal="center"/>
    </xf>
    <xf numFmtId="166" fontId="1" fillId="5" borderId="8" xfId="0" applyNumberFormat="1" applyFont="1" applyFill="1" applyBorder="1" applyAlignment="1">
      <alignment horizontal="center"/>
    </xf>
    <xf numFmtId="166" fontId="2" fillId="3" borderId="32" xfId="0" applyNumberFormat="1" applyFont="1" applyFill="1" applyBorder="1" applyAlignment="1">
      <alignment horizontal="center"/>
    </xf>
    <xf numFmtId="166" fontId="2" fillId="3" borderId="5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164" fontId="0" fillId="4" borderId="29" xfId="0" applyNumberFormat="1" applyFill="1" applyBorder="1" applyAlignment="1">
      <alignment horizontal="center"/>
    </xf>
    <xf numFmtId="164" fontId="0" fillId="4" borderId="34" xfId="0" applyNumberFormat="1" applyFill="1" applyBorder="1" applyAlignment="1">
      <alignment horizontal="center"/>
    </xf>
    <xf numFmtId="164" fontId="0" fillId="4" borderId="35" xfId="0" applyNumberForma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164" fontId="2" fillId="2" borderId="35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4" fontId="2" fillId="11" borderId="0" xfId="0" applyNumberFormat="1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49" fontId="3" fillId="4" borderId="0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20" borderId="0" xfId="0" applyNumberForma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164" fontId="1" fillId="18" borderId="0" xfId="0" applyNumberFormat="1" applyFont="1" applyFill="1" applyBorder="1" applyAlignment="1">
      <alignment horizontal="center"/>
    </xf>
    <xf numFmtId="164" fontId="1" fillId="1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1" fillId="17" borderId="0" xfId="0" applyNumberFormat="1" applyFont="1" applyFill="1" applyBorder="1" applyAlignment="1">
      <alignment horizontal="center"/>
    </xf>
    <xf numFmtId="164" fontId="2" fillId="21" borderId="0" xfId="0" applyNumberFormat="1" applyFont="1" applyFill="1" applyBorder="1" applyAlignment="1">
      <alignment horizontal="center"/>
    </xf>
    <xf numFmtId="164" fontId="2" fillId="23" borderId="0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1" fillId="5" borderId="0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2" fillId="7" borderId="0" xfId="0" applyNumberFormat="1" applyFont="1" applyFill="1" applyBorder="1" applyAlignment="1">
      <alignment horizontal="center"/>
    </xf>
    <xf numFmtId="2" fontId="1" fillId="10" borderId="0" xfId="0" applyNumberFormat="1" applyFont="1" applyFill="1" applyBorder="1" applyAlignment="1">
      <alignment horizontal="center"/>
    </xf>
    <xf numFmtId="2" fontId="2" fillId="11" borderId="0" xfId="0" applyNumberFormat="1" applyFont="1" applyFill="1" applyBorder="1" applyAlignment="1">
      <alignment horizontal="center"/>
    </xf>
    <xf numFmtId="2" fontId="2" fillId="12" borderId="0" xfId="0" applyNumberFormat="1" applyFont="1" applyFill="1" applyBorder="1" applyAlignment="1">
      <alignment horizontal="center"/>
    </xf>
    <xf numFmtId="2" fontId="2" fillId="13" borderId="0" xfId="0" applyNumberFormat="1" applyFont="1" applyFill="1" applyBorder="1" applyAlignment="1">
      <alignment horizontal="center"/>
    </xf>
    <xf numFmtId="2" fontId="1" fillId="15" borderId="0" xfId="0" applyNumberFormat="1" applyFont="1" applyFill="1" applyBorder="1" applyAlignment="1">
      <alignment horizontal="center"/>
    </xf>
    <xf numFmtId="4" fontId="0" fillId="4" borderId="0" xfId="0" applyNumberFormat="1" applyFill="1" applyBorder="1" applyAlignment="1">
      <alignment horizontal="center"/>
    </xf>
    <xf numFmtId="4" fontId="1" fillId="13" borderId="0" xfId="0" applyNumberFormat="1" applyFont="1" applyFill="1" applyBorder="1" applyAlignment="1">
      <alignment horizontal="center"/>
    </xf>
    <xf numFmtId="4" fontId="1" fillId="4" borderId="0" xfId="0" applyNumberFormat="1" applyFont="1" applyFill="1" applyBorder="1" applyAlignment="1">
      <alignment horizontal="center"/>
    </xf>
    <xf numFmtId="2" fontId="1" fillId="14" borderId="0" xfId="0" applyNumberFormat="1" applyFont="1" applyFill="1" applyBorder="1" applyAlignment="1">
      <alignment horizontal="center"/>
    </xf>
    <xf numFmtId="2" fontId="0" fillId="4" borderId="29" xfId="0" applyNumberFormat="1" applyFill="1" applyBorder="1" applyAlignment="1">
      <alignment horizontal="center"/>
    </xf>
    <xf numFmtId="2" fontId="0" fillId="4" borderId="35" xfId="0" applyNumberFormat="1" applyFill="1" applyBorder="1" applyAlignment="1">
      <alignment horizontal="center"/>
    </xf>
    <xf numFmtId="4" fontId="2" fillId="0" borderId="0" xfId="0" applyNumberFormat="1" applyFont="1" applyAlignment="1"/>
    <xf numFmtId="4" fontId="1" fillId="2" borderId="26" xfId="0" applyNumberFormat="1" applyFont="1" applyFill="1" applyBorder="1" applyAlignment="1"/>
    <xf numFmtId="4" fontId="1" fillId="2" borderId="36" xfId="0" applyNumberFormat="1" applyFont="1" applyFill="1" applyBorder="1" applyAlignment="1"/>
    <xf numFmtId="4" fontId="2" fillId="2" borderId="29" xfId="0" applyNumberFormat="1" applyFont="1" applyFill="1" applyBorder="1" applyAlignment="1">
      <alignment horizontal="center"/>
    </xf>
    <xf numFmtId="4" fontId="2" fillId="2" borderId="35" xfId="0" applyNumberFormat="1" applyFont="1" applyFill="1" applyBorder="1" applyAlignment="1">
      <alignment horizontal="center"/>
    </xf>
    <xf numFmtId="2" fontId="2" fillId="4" borderId="29" xfId="0" applyNumberFormat="1" applyFont="1" applyFill="1" applyBorder="1" applyAlignment="1">
      <alignment horizontal="center"/>
    </xf>
    <xf numFmtId="2" fontId="2" fillId="4" borderId="35" xfId="0" applyNumberFormat="1" applyFont="1" applyFill="1" applyBorder="1" applyAlignment="1">
      <alignment horizontal="center"/>
    </xf>
    <xf numFmtId="4" fontId="1" fillId="3" borderId="26" xfId="0" applyNumberFormat="1" applyFont="1" applyFill="1" applyBorder="1" applyAlignment="1">
      <alignment horizontal="center" vertical="center"/>
    </xf>
    <xf numFmtId="4" fontId="2" fillId="3" borderId="29" xfId="0" applyNumberFormat="1" applyFont="1" applyFill="1" applyBorder="1" applyAlignment="1">
      <alignment horizontal="center" vertical="center"/>
    </xf>
    <xf numFmtId="4" fontId="2" fillId="3" borderId="35" xfId="0" applyNumberFormat="1" applyFont="1" applyFill="1" applyBorder="1" applyAlignment="1">
      <alignment horizontal="center" vertical="center"/>
    </xf>
    <xf numFmtId="4" fontId="1" fillId="3" borderId="36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1" fillId="2" borderId="26" xfId="0" applyNumberFormat="1" applyFont="1" applyFill="1" applyBorder="1" applyAlignment="1">
      <alignment horizontal="center" vertical="center"/>
    </xf>
    <xf numFmtId="4" fontId="2" fillId="2" borderId="29" xfId="0" applyNumberFormat="1" applyFont="1" applyFill="1" applyBorder="1" applyAlignment="1">
      <alignment horizontal="center" vertical="center"/>
    </xf>
    <xf numFmtId="4" fontId="2" fillId="2" borderId="35" xfId="0" applyNumberFormat="1" applyFont="1" applyFill="1" applyBorder="1" applyAlignment="1">
      <alignment horizontal="center" vertical="center"/>
    </xf>
    <xf numFmtId="4" fontId="1" fillId="2" borderId="36" xfId="0" applyNumberFormat="1" applyFont="1" applyFill="1" applyBorder="1" applyAlignment="1">
      <alignment horizontal="center" vertical="center"/>
    </xf>
    <xf numFmtId="4" fontId="2" fillId="5" borderId="29" xfId="0" applyNumberFormat="1" applyFont="1" applyFill="1" applyBorder="1" applyAlignment="1">
      <alignment horizontal="center" vertical="center"/>
    </xf>
    <xf numFmtId="4" fontId="1" fillId="5" borderId="37" xfId="0" applyNumberFormat="1" applyFont="1" applyFill="1" applyBorder="1" applyAlignment="1">
      <alignment horizontal="center" vertical="center"/>
    </xf>
    <xf numFmtId="4" fontId="1" fillId="4" borderId="38" xfId="0" applyNumberFormat="1" applyFont="1" applyFill="1" applyBorder="1" applyAlignment="1">
      <alignment horizontal="center" vertical="center"/>
    </xf>
    <xf numFmtId="4" fontId="2" fillId="4" borderId="29" xfId="0" applyNumberFormat="1" applyFont="1" applyFill="1" applyBorder="1" applyAlignment="1">
      <alignment horizontal="center" vertical="center"/>
    </xf>
    <xf numFmtId="4" fontId="1" fillId="4" borderId="37" xfId="0" applyNumberFormat="1" applyFont="1" applyFill="1" applyBorder="1" applyAlignment="1">
      <alignment horizontal="center" vertical="center"/>
    </xf>
    <xf numFmtId="4" fontId="1" fillId="4" borderId="26" xfId="0" applyNumberFormat="1" applyFont="1" applyFill="1" applyBorder="1" applyAlignment="1">
      <alignment horizontal="center" vertical="center"/>
    </xf>
    <xf numFmtId="4" fontId="2" fillId="4" borderId="35" xfId="0" applyNumberFormat="1" applyFont="1" applyFill="1" applyBorder="1" applyAlignment="1">
      <alignment horizontal="center" vertical="center"/>
    </xf>
    <xf numFmtId="4" fontId="1" fillId="4" borderId="36" xfId="0" applyNumberFormat="1" applyFont="1" applyFill="1" applyBorder="1" applyAlignment="1">
      <alignment horizontal="center" vertical="center"/>
    </xf>
    <xf numFmtId="4" fontId="2" fillId="3" borderId="34" xfId="0" applyNumberFormat="1" applyFont="1" applyFill="1" applyBorder="1" applyAlignment="1">
      <alignment horizontal="center" vertical="center"/>
    </xf>
    <xf numFmtId="4" fontId="2" fillId="3" borderId="9" xfId="0" applyNumberFormat="1" applyFont="1" applyFill="1" applyBorder="1" applyAlignment="1">
      <alignment horizontal="center" vertical="center"/>
    </xf>
    <xf numFmtId="4" fontId="0" fillId="4" borderId="29" xfId="0" applyNumberFormat="1" applyFill="1" applyBorder="1" applyAlignment="1">
      <alignment horizontal="center" vertical="center"/>
    </xf>
    <xf numFmtId="4" fontId="0" fillId="4" borderId="34" xfId="0" applyNumberFormat="1" applyFill="1" applyBorder="1" applyAlignment="1">
      <alignment horizontal="center" vertical="center"/>
    </xf>
    <xf numFmtId="4" fontId="0" fillId="4" borderId="35" xfId="0" applyNumberFormat="1" applyFill="1" applyBorder="1" applyAlignment="1">
      <alignment horizontal="center" vertical="center"/>
    </xf>
    <xf numFmtId="4" fontId="0" fillId="4" borderId="9" xfId="0" applyNumberFormat="1" applyFill="1" applyBorder="1" applyAlignment="1">
      <alignment horizontal="center" vertical="center"/>
    </xf>
    <xf numFmtId="4" fontId="2" fillId="2" borderId="34" xfId="0" applyNumberFormat="1" applyFont="1" applyFill="1" applyBorder="1" applyAlignment="1">
      <alignment horizontal="center" vertical="center"/>
    </xf>
    <xf numFmtId="4" fontId="2" fillId="2" borderId="9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/>
    <xf numFmtId="2" fontId="1" fillId="0" borderId="22" xfId="0" applyNumberFormat="1" applyFont="1" applyFill="1" applyBorder="1"/>
    <xf numFmtId="166" fontId="2" fillId="0" borderId="0" xfId="0" applyNumberFormat="1" applyFont="1"/>
    <xf numFmtId="14" fontId="2" fillId="5" borderId="29" xfId="0" applyNumberFormat="1" applyFont="1" applyFill="1" applyBorder="1" applyAlignment="1">
      <alignment horizontal="center"/>
    </xf>
    <xf numFmtId="14" fontId="2" fillId="3" borderId="29" xfId="0" applyNumberFormat="1" applyFont="1" applyFill="1" applyBorder="1"/>
    <xf numFmtId="164" fontId="2" fillId="23" borderId="5" xfId="0" applyNumberFormat="1" applyFont="1" applyFill="1" applyBorder="1" applyAlignment="1">
      <alignment horizontal="center"/>
    </xf>
    <xf numFmtId="2" fontId="1" fillId="8" borderId="22" xfId="0" applyNumberFormat="1" applyFont="1" applyFill="1" applyBorder="1" applyAlignment="1">
      <alignment horizontal="center"/>
    </xf>
    <xf numFmtId="166" fontId="1" fillId="4" borderId="26" xfId="0" applyNumberFormat="1" applyFont="1" applyFill="1" applyBorder="1" applyAlignment="1">
      <alignment horizontal="center"/>
    </xf>
    <xf numFmtId="166" fontId="2" fillId="4" borderId="29" xfId="0" applyNumberFormat="1" applyFont="1" applyFill="1" applyBorder="1" applyAlignment="1">
      <alignment horizontal="center"/>
    </xf>
    <xf numFmtId="166" fontId="2" fillId="4" borderId="35" xfId="0" applyNumberFormat="1" applyFont="1" applyFill="1" applyBorder="1" applyAlignment="1">
      <alignment horizontal="center"/>
    </xf>
    <xf numFmtId="166" fontId="2" fillId="4" borderId="16" xfId="0" applyNumberFormat="1" applyFont="1" applyFill="1" applyBorder="1" applyAlignment="1">
      <alignment horizontal="center"/>
    </xf>
    <xf numFmtId="166" fontId="2" fillId="10" borderId="22" xfId="0" applyNumberFormat="1" applyFont="1" applyFill="1" applyBorder="1" applyAlignment="1">
      <alignment horizontal="center"/>
    </xf>
    <xf numFmtId="164" fontId="2" fillId="24" borderId="0" xfId="0" applyNumberFormat="1" applyFont="1" applyFill="1" applyBorder="1" applyAlignment="1">
      <alignment horizontal="center"/>
    </xf>
    <xf numFmtId="164" fontId="2" fillId="16" borderId="0" xfId="0" applyNumberFormat="1" applyFont="1" applyFill="1" applyBorder="1" applyAlignment="1">
      <alignment horizontal="center"/>
    </xf>
    <xf numFmtId="0" fontId="2" fillId="16" borderId="0" xfId="0" applyFont="1" applyFill="1"/>
    <xf numFmtId="164" fontId="1" fillId="24" borderId="0" xfId="0" applyNumberFormat="1" applyFont="1" applyFill="1" applyBorder="1" applyAlignment="1">
      <alignment horizontal="center"/>
    </xf>
    <xf numFmtId="164" fontId="2" fillId="11" borderId="27" xfId="0" applyNumberFormat="1" applyFont="1" applyFill="1" applyBorder="1" applyAlignment="1">
      <alignment horizontal="center"/>
    </xf>
    <xf numFmtId="164" fontId="2" fillId="19" borderId="27" xfId="0" applyNumberFormat="1" applyFont="1" applyFill="1" applyBorder="1" applyAlignment="1">
      <alignment horizontal="center"/>
    </xf>
    <xf numFmtId="14" fontId="2" fillId="5" borderId="21" xfId="0" applyNumberFormat="1" applyFont="1" applyFill="1" applyBorder="1" applyAlignment="1">
      <alignment horizontal="center"/>
    </xf>
    <xf numFmtId="164" fontId="1" fillId="18" borderId="27" xfId="0" applyNumberFormat="1" applyFont="1" applyFill="1" applyBorder="1" applyAlignment="1">
      <alignment horizontal="center"/>
    </xf>
    <xf numFmtId="164" fontId="1" fillId="17" borderId="27" xfId="0" applyNumberFormat="1" applyFont="1" applyFill="1" applyBorder="1" applyAlignment="1">
      <alignment horizontal="center"/>
    </xf>
    <xf numFmtId="164" fontId="2" fillId="23" borderId="27" xfId="0" applyNumberFormat="1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1" fillId="5" borderId="20" xfId="0" applyNumberFormat="1" applyFont="1" applyFill="1" applyBorder="1" applyAlignment="1">
      <alignment horizontal="center"/>
    </xf>
    <xf numFmtId="164" fontId="2" fillId="5" borderId="39" xfId="0" applyNumberFormat="1" applyFont="1" applyFill="1" applyBorder="1" applyAlignment="1">
      <alignment horizontal="center"/>
    </xf>
    <xf numFmtId="164" fontId="2" fillId="5" borderId="23" xfId="0" applyNumberFormat="1" applyFont="1" applyFill="1" applyBorder="1" applyAlignment="1">
      <alignment horizontal="center"/>
    </xf>
    <xf numFmtId="164" fontId="2" fillId="6" borderId="28" xfId="0" applyNumberFormat="1" applyFont="1" applyFill="1" applyBorder="1" applyAlignment="1">
      <alignment horizontal="center"/>
    </xf>
    <xf numFmtId="4" fontId="2" fillId="5" borderId="29" xfId="0" applyNumberFormat="1" applyFont="1" applyFill="1" applyBorder="1" applyAlignment="1">
      <alignment horizontal="center"/>
    </xf>
    <xf numFmtId="4" fontId="2" fillId="6" borderId="27" xfId="0" applyNumberFormat="1" applyFont="1" applyFill="1" applyBorder="1" applyAlignment="1">
      <alignment horizontal="center"/>
    </xf>
    <xf numFmtId="4" fontId="2" fillId="5" borderId="5" xfId="0" applyNumberFormat="1" applyFont="1" applyFill="1" applyBorder="1" applyAlignment="1">
      <alignment horizontal="center"/>
    </xf>
    <xf numFmtId="4" fontId="2" fillId="5" borderId="35" xfId="0" applyNumberFormat="1" applyFont="1" applyFill="1" applyBorder="1" applyAlignment="1">
      <alignment horizontal="center"/>
    </xf>
    <xf numFmtId="166" fontId="2" fillId="5" borderId="5" xfId="0" applyNumberFormat="1" applyFont="1" applyFill="1" applyBorder="1" applyAlignment="1">
      <alignment horizontal="center"/>
    </xf>
    <xf numFmtId="166" fontId="2" fillId="5" borderId="14" xfId="0" applyNumberFormat="1" applyFont="1" applyFill="1" applyBorder="1" applyAlignment="1">
      <alignment horizontal="center"/>
    </xf>
    <xf numFmtId="166" fontId="2" fillId="5" borderId="16" xfId="0" applyNumberFormat="1" applyFont="1" applyFill="1" applyBorder="1" applyAlignment="1">
      <alignment horizontal="center"/>
    </xf>
    <xf numFmtId="166" fontId="2" fillId="4" borderId="14" xfId="0" applyNumberFormat="1" applyFont="1" applyFill="1" applyBorder="1" applyAlignment="1">
      <alignment horizontal="center"/>
    </xf>
    <xf numFmtId="2" fontId="1" fillId="16" borderId="0" xfId="0" applyNumberFormat="1" applyFont="1" applyFill="1"/>
    <xf numFmtId="2" fontId="1" fillId="16" borderId="22" xfId="0" applyNumberFormat="1" applyFont="1" applyFill="1" applyBorder="1"/>
    <xf numFmtId="0" fontId="2" fillId="16" borderId="40" xfId="0" applyFont="1" applyFill="1" applyBorder="1"/>
    <xf numFmtId="2" fontId="2" fillId="16" borderId="41" xfId="0" applyNumberFormat="1" applyFont="1" applyFill="1" applyBorder="1"/>
    <xf numFmtId="2" fontId="1" fillId="16" borderId="41" xfId="0" applyNumberFormat="1" applyFont="1" applyFill="1" applyBorder="1"/>
    <xf numFmtId="2" fontId="1" fillId="16" borderId="27" xfId="0" applyNumberFormat="1" applyFont="1" applyFill="1" applyBorder="1"/>
    <xf numFmtId="164" fontId="2" fillId="25" borderId="0" xfId="0" applyNumberFormat="1" applyFont="1" applyFill="1" applyBorder="1" applyAlignment="1">
      <alignment horizontal="center"/>
    </xf>
    <xf numFmtId="164" fontId="1" fillId="25" borderId="0" xfId="0" applyNumberFormat="1" applyFont="1" applyFill="1" applyBorder="1" applyAlignment="1">
      <alignment horizontal="center"/>
    </xf>
    <xf numFmtId="164" fontId="1" fillId="16" borderId="0" xfId="0" applyNumberFormat="1" applyFont="1" applyFill="1" applyBorder="1" applyAlignment="1">
      <alignment horizontal="center"/>
    </xf>
    <xf numFmtId="164" fontId="2" fillId="16" borderId="0" xfId="0" applyNumberFormat="1" applyFont="1" applyFill="1"/>
    <xf numFmtId="164" fontId="2" fillId="2" borderId="39" xfId="0" applyNumberFormat="1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164" fontId="1" fillId="4" borderId="16" xfId="0" applyNumberFormat="1" applyFont="1" applyFill="1" applyBorder="1" applyAlignment="1">
      <alignment horizontal="center"/>
    </xf>
    <xf numFmtId="2" fontId="1" fillId="16" borderId="0" xfId="0" applyNumberFormat="1" applyFont="1" applyFill="1" applyBorder="1"/>
    <xf numFmtId="2" fontId="1" fillId="16" borderId="42" xfId="0" applyNumberFormat="1" applyFont="1" applyFill="1" applyBorder="1"/>
    <xf numFmtId="2" fontId="1" fillId="16" borderId="43" xfId="0" applyNumberFormat="1" applyFont="1" applyFill="1" applyBorder="1"/>
    <xf numFmtId="2" fontId="1" fillId="16" borderId="9" xfId="0" applyNumberFormat="1" applyFont="1" applyFill="1" applyBorder="1"/>
    <xf numFmtId="2" fontId="1" fillId="16" borderId="10" xfId="0" applyNumberFormat="1" applyFont="1" applyFill="1" applyBorder="1"/>
    <xf numFmtId="2" fontId="1" fillId="7" borderId="22" xfId="0" applyNumberFormat="1" applyFont="1" applyFill="1" applyBorder="1" applyAlignment="1">
      <alignment horizontal="center"/>
    </xf>
    <xf numFmtId="2" fontId="1" fillId="7" borderId="27" xfId="0" applyNumberFormat="1" applyFont="1" applyFill="1" applyBorder="1" applyAlignment="1">
      <alignment horizontal="center"/>
    </xf>
    <xf numFmtId="164" fontId="0" fillId="16" borderId="0" xfId="0" applyNumberFormat="1" applyFill="1" applyBorder="1" applyAlignment="1">
      <alignment horizontal="center"/>
    </xf>
    <xf numFmtId="166" fontId="2" fillId="16" borderId="0" xfId="0" applyNumberFormat="1" applyFont="1" applyFill="1"/>
    <xf numFmtId="164" fontId="0" fillId="6" borderId="16" xfId="0" applyNumberFormat="1" applyFill="1" applyBorder="1" applyAlignment="1">
      <alignment horizontal="center"/>
    </xf>
    <xf numFmtId="164" fontId="0" fillId="6" borderId="23" xfId="0" applyNumberFormat="1" applyFill="1" applyBorder="1" applyAlignment="1">
      <alignment horizontal="center"/>
    </xf>
    <xf numFmtId="164" fontId="0" fillId="20" borderId="27" xfId="0" applyNumberFormat="1" applyFill="1" applyBorder="1" applyAlignment="1">
      <alignment horizontal="center"/>
    </xf>
    <xf numFmtId="166" fontId="2" fillId="5" borderId="29" xfId="0" applyNumberFormat="1" applyFont="1" applyFill="1" applyBorder="1" applyAlignment="1">
      <alignment horizontal="center"/>
    </xf>
    <xf numFmtId="166" fontId="0" fillId="20" borderId="22" xfId="0" applyNumberFormat="1" applyFill="1" applyBorder="1" applyAlignment="1">
      <alignment horizontal="center"/>
    </xf>
    <xf numFmtId="166" fontId="1" fillId="5" borderId="37" xfId="0" applyNumberFormat="1" applyFont="1" applyFill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34" xfId="0" applyNumberFormat="1" applyFont="1" applyFill="1" applyBorder="1" applyAlignment="1">
      <alignment horizontal="center"/>
    </xf>
    <xf numFmtId="166" fontId="2" fillId="2" borderId="35" xfId="0" applyNumberFormat="1" applyFont="1" applyFill="1" applyBorder="1" applyAlignment="1">
      <alignment horizontal="center"/>
    </xf>
    <xf numFmtId="2" fontId="2" fillId="16" borderId="0" xfId="0" applyNumberFormat="1" applyFont="1" applyFill="1" applyAlignment="1">
      <alignment horizontal="center"/>
    </xf>
    <xf numFmtId="2" fontId="1" fillId="16" borderId="0" xfId="0" applyNumberFormat="1" applyFont="1" applyFill="1" applyAlignment="1">
      <alignment horizontal="center"/>
    </xf>
    <xf numFmtId="166" fontId="2" fillId="2" borderId="16" xfId="0" applyNumberFormat="1" applyFont="1" applyFill="1" applyBorder="1" applyAlignment="1">
      <alignment horizontal="center"/>
    </xf>
    <xf numFmtId="166" fontId="2" fillId="11" borderId="22" xfId="0" applyNumberFormat="1" applyFont="1" applyFill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/>
    </xf>
    <xf numFmtId="166" fontId="2" fillId="16" borderId="5" xfId="0" applyNumberFormat="1" applyFont="1" applyFill="1" applyBorder="1" applyAlignment="1">
      <alignment horizontal="center"/>
    </xf>
    <xf numFmtId="2" fontId="2" fillId="16" borderId="5" xfId="0" applyNumberFormat="1" applyFont="1" applyFill="1" applyBorder="1" applyAlignment="1">
      <alignment horizontal="center"/>
    </xf>
    <xf numFmtId="2" fontId="1" fillId="16" borderId="5" xfId="0" applyNumberFormat="1" applyFont="1" applyFill="1" applyBorder="1" applyAlignment="1">
      <alignment horizontal="center"/>
    </xf>
    <xf numFmtId="2" fontId="1" fillId="16" borderId="22" xfId="0" applyNumberFormat="1" applyFont="1" applyFill="1" applyBorder="1" applyAlignment="1">
      <alignment horizontal="center"/>
    </xf>
    <xf numFmtId="164" fontId="1" fillId="26" borderId="0" xfId="0" applyNumberFormat="1" applyFont="1" applyFill="1" applyBorder="1" applyAlignment="1">
      <alignment horizontal="center"/>
    </xf>
    <xf numFmtId="164" fontId="2" fillId="27" borderId="0" xfId="0" applyNumberFormat="1" applyFont="1" applyFill="1" applyBorder="1" applyAlignment="1">
      <alignment horizontal="center"/>
    </xf>
    <xf numFmtId="164" fontId="2" fillId="16" borderId="0" xfId="0" applyNumberFormat="1" applyFont="1" applyFill="1" applyAlignment="1">
      <alignment horizontal="center"/>
    </xf>
    <xf numFmtId="164" fontId="0" fillId="24" borderId="0" xfId="0" applyNumberFormat="1" applyFill="1" applyBorder="1" applyAlignment="1">
      <alignment horizontal="center"/>
    </xf>
    <xf numFmtId="0" fontId="8" fillId="16" borderId="0" xfId="0" applyFont="1" applyFill="1"/>
    <xf numFmtId="2" fontId="1" fillId="16" borderId="16" xfId="0" applyNumberFormat="1" applyFont="1" applyFill="1" applyBorder="1" applyAlignment="1">
      <alignment horizontal="center"/>
    </xf>
    <xf numFmtId="164" fontId="1" fillId="28" borderId="27" xfId="0" applyNumberFormat="1" applyFont="1" applyFill="1" applyBorder="1" applyAlignment="1">
      <alignment horizontal="center"/>
    </xf>
    <xf numFmtId="2" fontId="2" fillId="3" borderId="29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2" fontId="1" fillId="28" borderId="22" xfId="0" applyNumberFormat="1" applyFont="1" applyFill="1" applyBorder="1" applyAlignment="1">
      <alignment horizontal="center"/>
    </xf>
    <xf numFmtId="4" fontId="2" fillId="4" borderId="29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4" fontId="2" fillId="3" borderId="29" xfId="0" applyNumberFormat="1" applyFont="1" applyFill="1" applyBorder="1" applyAlignment="1">
      <alignment horizontal="center"/>
    </xf>
    <xf numFmtId="4" fontId="2" fillId="3" borderId="5" xfId="0" applyNumberFormat="1" applyFont="1" applyFill="1" applyBorder="1" applyAlignment="1">
      <alignment horizontal="center"/>
    </xf>
    <xf numFmtId="4" fontId="0" fillId="4" borderId="29" xfId="0" applyNumberFormat="1" applyFill="1" applyBorder="1" applyAlignment="1">
      <alignment horizontal="center"/>
    </xf>
    <xf numFmtId="4" fontId="0" fillId="4" borderId="35" xfId="0" applyNumberForma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" fontId="2" fillId="10" borderId="30" xfId="0" applyNumberFormat="1" applyFont="1" applyFill="1" applyBorder="1" applyAlignment="1">
      <alignment horizontal="center"/>
    </xf>
    <xf numFmtId="4" fontId="2" fillId="4" borderId="16" xfId="0" applyNumberFormat="1" applyFont="1" applyFill="1" applyBorder="1" applyAlignment="1">
      <alignment horizontal="center"/>
    </xf>
    <xf numFmtId="4" fontId="2" fillId="11" borderId="18" xfId="0" applyNumberFormat="1" applyFont="1" applyFill="1" applyBorder="1" applyAlignment="1">
      <alignment horizontal="center"/>
    </xf>
    <xf numFmtId="164" fontId="2" fillId="5" borderId="14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6" fontId="1" fillId="4" borderId="36" xfId="0" applyNumberFormat="1" applyFont="1" applyFill="1" applyBorder="1" applyAlignment="1">
      <alignment horizontal="center"/>
    </xf>
    <xf numFmtId="164" fontId="1" fillId="4" borderId="20" xfId="0" applyNumberFormat="1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17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2" fillId="2" borderId="15" xfId="0" applyNumberFormat="1" applyFont="1" applyFill="1" applyBorder="1" applyAlignment="1">
      <alignment horizontal="center"/>
    </xf>
    <xf numFmtId="164" fontId="2" fillId="2" borderId="17" xfId="0" applyNumberFormat="1" applyFont="1" applyFill="1" applyBorder="1" applyAlignment="1">
      <alignment horizontal="center"/>
    </xf>
    <xf numFmtId="164" fontId="1" fillId="2" borderId="20" xfId="0" applyNumberFormat="1" applyFont="1" applyFill="1" applyBorder="1" applyAlignment="1">
      <alignment horizontal="center"/>
    </xf>
    <xf numFmtId="2" fontId="1" fillId="16" borderId="25" xfId="0" applyNumberFormat="1" applyFont="1" applyFill="1" applyBorder="1" applyAlignment="1">
      <alignment horizontal="center"/>
    </xf>
    <xf numFmtId="2" fontId="1" fillId="16" borderId="38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1" fillId="4" borderId="44" xfId="0" applyNumberFormat="1" applyFont="1" applyFill="1" applyBorder="1" applyAlignment="1">
      <alignment horizontal="center"/>
    </xf>
    <xf numFmtId="2" fontId="1" fillId="16" borderId="23" xfId="0" applyNumberFormat="1" applyFont="1" applyFill="1" applyBorder="1" applyAlignment="1">
      <alignment horizontal="center"/>
    </xf>
    <xf numFmtId="2" fontId="1" fillId="16" borderId="44" xfId="0" applyNumberFormat="1" applyFont="1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4" fontId="2" fillId="2" borderId="13" xfId="0" applyNumberFormat="1" applyFont="1" applyFill="1" applyBorder="1" applyAlignment="1">
      <alignment horizontal="center"/>
    </xf>
    <xf numFmtId="164" fontId="2" fillId="10" borderId="6" xfId="0" applyNumberFormat="1" applyFont="1" applyFill="1" applyBorder="1" applyAlignment="1">
      <alignment horizontal="center"/>
    </xf>
    <xf numFmtId="166" fontId="0" fillId="20" borderId="5" xfId="0" applyNumberFormat="1" applyFill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164" fontId="0" fillId="20" borderId="6" xfId="0" applyNumberForma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166" fontId="2" fillId="5" borderId="2" xfId="0" applyNumberFormat="1" applyFont="1" applyFill="1" applyBorder="1" applyAlignment="1">
      <alignment horizontal="center"/>
    </xf>
    <xf numFmtId="14" fontId="2" fillId="4" borderId="13" xfId="0" applyNumberFormat="1" applyFont="1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2" fontId="1" fillId="16" borderId="4" xfId="0" applyNumberFormat="1" applyFont="1" applyFill="1" applyBorder="1" applyAlignment="1">
      <alignment horizontal="center"/>
    </xf>
    <xf numFmtId="2" fontId="1" fillId="16" borderId="6" xfId="0" applyNumberFormat="1" applyFont="1" applyFill="1" applyBorder="1" applyAlignment="1">
      <alignment horizontal="center"/>
    </xf>
    <xf numFmtId="164" fontId="0" fillId="24" borderId="9" xfId="0" applyNumberFormat="1" applyFill="1" applyBorder="1" applyAlignment="1">
      <alignment horizontal="center"/>
    </xf>
    <xf numFmtId="164" fontId="2" fillId="16" borderId="10" xfId="0" applyNumberFormat="1" applyFont="1" applyFill="1" applyBorder="1"/>
    <xf numFmtId="2" fontId="2" fillId="16" borderId="10" xfId="0" applyNumberFormat="1" applyFont="1" applyFill="1" applyBorder="1"/>
    <xf numFmtId="2" fontId="1" fillId="16" borderId="7" xfId="0" applyNumberFormat="1" applyFont="1" applyFill="1" applyBorder="1" applyAlignment="1">
      <alignment horizontal="center"/>
    </xf>
    <xf numFmtId="2" fontId="1" fillId="16" borderId="17" xfId="0" applyNumberFormat="1" applyFont="1" applyFill="1" applyBorder="1" applyAlignment="1">
      <alignment horizontal="center"/>
    </xf>
    <xf numFmtId="166" fontId="1" fillId="16" borderId="0" xfId="0" applyNumberFormat="1" applyFont="1" applyFill="1" applyAlignment="1">
      <alignment horizontal="center"/>
    </xf>
    <xf numFmtId="166" fontId="1" fillId="16" borderId="25" xfId="0" applyNumberFormat="1" applyFont="1" applyFill="1" applyBorder="1" applyAlignment="1">
      <alignment horizontal="center"/>
    </xf>
    <xf numFmtId="166" fontId="1" fillId="16" borderId="5" xfId="0" applyNumberFormat="1" applyFont="1" applyFill="1" applyBorder="1" applyAlignment="1">
      <alignment horizontal="center"/>
    </xf>
    <xf numFmtId="166" fontId="1" fillId="16" borderId="4" xfId="0" applyNumberFormat="1" applyFont="1" applyFill="1" applyBorder="1" applyAlignment="1">
      <alignment horizontal="center"/>
    </xf>
    <xf numFmtId="166" fontId="1" fillId="16" borderId="6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2" fontId="2" fillId="18" borderId="0" xfId="0" applyNumberFormat="1" applyFont="1" applyFill="1" applyAlignment="1">
      <alignment horizontal="center"/>
    </xf>
    <xf numFmtId="166" fontId="9" fillId="10" borderId="22" xfId="0" applyNumberFormat="1" applyFont="1" applyFill="1" applyBorder="1" applyAlignment="1">
      <alignment horizontal="center"/>
    </xf>
    <xf numFmtId="164" fontId="9" fillId="10" borderId="22" xfId="0" applyNumberFormat="1" applyFont="1" applyFill="1" applyBorder="1" applyAlignment="1">
      <alignment horizontal="center"/>
    </xf>
    <xf numFmtId="4" fontId="1" fillId="16" borderId="40" xfId="0" applyNumberFormat="1" applyFont="1" applyFill="1" applyBorder="1" applyAlignment="1">
      <alignment horizontal="center"/>
    </xf>
    <xf numFmtId="2" fontId="1" fillId="16" borderId="41" xfId="0" applyNumberFormat="1" applyFont="1" applyFill="1" applyBorder="1" applyAlignment="1">
      <alignment horizontal="center"/>
    </xf>
    <xf numFmtId="2" fontId="1" fillId="18" borderId="41" xfId="0" applyNumberFormat="1" applyFont="1" applyFill="1" applyBorder="1" applyAlignment="1">
      <alignment horizontal="center"/>
    </xf>
    <xf numFmtId="2" fontId="1" fillId="18" borderId="41" xfId="0" applyNumberFormat="1" applyFont="1" applyFill="1" applyBorder="1"/>
    <xf numFmtId="2" fontId="1" fillId="18" borderId="0" xfId="0" applyNumberFormat="1" applyFont="1" applyFill="1"/>
    <xf numFmtId="166" fontId="2" fillId="16" borderId="0" xfId="0" applyNumberFormat="1" applyFont="1" applyFill="1" applyAlignment="1">
      <alignment horizontal="center"/>
    </xf>
    <xf numFmtId="166" fontId="2" fillId="4" borderId="32" xfId="0" applyNumberFormat="1" applyFont="1" applyFill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166" fontId="2" fillId="10" borderId="5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6" fontId="2" fillId="29" borderId="5" xfId="0" applyNumberFormat="1" applyFont="1" applyFill="1" applyBorder="1" applyAlignment="1">
      <alignment horizontal="center"/>
    </xf>
    <xf numFmtId="164" fontId="2" fillId="29" borderId="6" xfId="0" applyNumberFormat="1" applyFont="1" applyFill="1" applyBorder="1" applyAlignment="1">
      <alignment horizontal="center"/>
    </xf>
    <xf numFmtId="4" fontId="1" fillId="16" borderId="45" xfId="0" applyNumberFormat="1" applyFont="1" applyFill="1" applyBorder="1" applyAlignment="1">
      <alignment horizontal="center"/>
    </xf>
    <xf numFmtId="4" fontId="1" fillId="16" borderId="0" xfId="0" applyNumberFormat="1" applyFont="1" applyFill="1" applyBorder="1" applyAlignment="1">
      <alignment horizontal="center"/>
    </xf>
    <xf numFmtId="4" fontId="1" fillId="18" borderId="0" xfId="0" applyNumberFormat="1" applyFont="1" applyFill="1" applyBorder="1" applyAlignment="1">
      <alignment horizontal="center"/>
    </xf>
    <xf numFmtId="4" fontId="1" fillId="8" borderId="27" xfId="0" applyNumberFormat="1" applyFont="1" applyFill="1" applyBorder="1" applyAlignment="1">
      <alignment horizontal="center"/>
    </xf>
    <xf numFmtId="4" fontId="1" fillId="8" borderId="28" xfId="0" applyNumberFormat="1" applyFont="1" applyFill="1" applyBorder="1" applyAlignment="1">
      <alignment horizontal="center"/>
    </xf>
    <xf numFmtId="164" fontId="0" fillId="16" borderId="6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4" fontId="1" fillId="16" borderId="0" xfId="0" applyNumberFormat="1" applyFont="1" applyFill="1" applyAlignment="1">
      <alignment horizontal="center"/>
    </xf>
    <xf numFmtId="4" fontId="1" fillId="8" borderId="22" xfId="0" applyNumberFormat="1" applyFont="1" applyFill="1" applyBorder="1" applyAlignment="1">
      <alignment horizontal="center"/>
    </xf>
    <xf numFmtId="4" fontId="1" fillId="18" borderId="0" xfId="0" applyNumberFormat="1" applyFont="1" applyFill="1" applyAlignment="1">
      <alignment horizontal="center"/>
    </xf>
    <xf numFmtId="14" fontId="2" fillId="2" borderId="31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5" borderId="13" xfId="0" applyNumberFormat="1" applyFont="1" applyFill="1" applyBorder="1" applyAlignment="1">
      <alignment horizontal="center" vertical="center"/>
    </xf>
    <xf numFmtId="164" fontId="2" fillId="5" borderId="39" xfId="0" applyNumberFormat="1" applyFont="1" applyFill="1" applyBorder="1" applyAlignment="1">
      <alignment horizontal="center" vertical="center"/>
    </xf>
    <xf numFmtId="4" fontId="2" fillId="30" borderId="29" xfId="0" applyNumberFormat="1" applyFont="1" applyFill="1" applyBorder="1" applyAlignment="1">
      <alignment horizontal="center" vertical="center"/>
    </xf>
    <xf numFmtId="164" fontId="2" fillId="30" borderId="6" xfId="0" applyNumberFormat="1" applyFont="1" applyFill="1" applyBorder="1" applyAlignment="1">
      <alignment horizontal="center" vertical="center"/>
    </xf>
    <xf numFmtId="164" fontId="2" fillId="5" borderId="23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2" fillId="11" borderId="29" xfId="0" applyNumberFormat="1" applyFont="1" applyFill="1" applyBorder="1" applyAlignment="1">
      <alignment horizontal="center" vertical="center"/>
    </xf>
    <xf numFmtId="166" fontId="2" fillId="11" borderId="14" xfId="0" applyNumberFormat="1" applyFont="1" applyFill="1" applyBorder="1" applyAlignment="1">
      <alignment horizontal="center" vertical="center"/>
    </xf>
    <xf numFmtId="166" fontId="2" fillId="5" borderId="5" xfId="0" applyNumberFormat="1" applyFont="1" applyFill="1" applyBorder="1" applyAlignment="1">
      <alignment horizontal="center" vertical="center"/>
    </xf>
    <xf numFmtId="164" fontId="2" fillId="18" borderId="6" xfId="0" applyNumberFormat="1" applyFont="1" applyFill="1" applyBorder="1" applyAlignment="1">
      <alignment horizontal="center"/>
    </xf>
    <xf numFmtId="164" fontId="2" fillId="18" borderId="5" xfId="0" applyNumberFormat="1" applyFont="1" applyFill="1" applyBorder="1" applyAlignment="1">
      <alignment horizontal="center"/>
    </xf>
    <xf numFmtId="164" fontId="1" fillId="18" borderId="4" xfId="0" applyNumberFormat="1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6" fontId="2" fillId="30" borderId="5" xfId="0" applyNumberFormat="1" applyFont="1" applyFill="1" applyBorder="1" applyAlignment="1">
      <alignment horizontal="center"/>
    </xf>
    <xf numFmtId="164" fontId="0" fillId="31" borderId="6" xfId="0" applyNumberFormat="1" applyFill="1" applyBorder="1" applyAlignment="1">
      <alignment horizontal="center"/>
    </xf>
    <xf numFmtId="164" fontId="2" fillId="32" borderId="6" xfId="0" applyNumberFormat="1" applyFont="1" applyFill="1" applyBorder="1" applyAlignment="1">
      <alignment horizontal="center"/>
    </xf>
    <xf numFmtId="164" fontId="0" fillId="33" borderId="6" xfId="0" applyNumberFormat="1" applyFill="1" applyBorder="1" applyAlignment="1">
      <alignment horizontal="center"/>
    </xf>
    <xf numFmtId="166" fontId="2" fillId="32" borderId="29" xfId="0" applyNumberFormat="1" applyFont="1" applyFill="1" applyBorder="1" applyAlignment="1">
      <alignment horizontal="center"/>
    </xf>
    <xf numFmtId="2" fontId="1" fillId="8" borderId="27" xfId="0" applyNumberFormat="1" applyFont="1" applyFill="1" applyBorder="1" applyAlignment="1">
      <alignment horizontal="center"/>
    </xf>
    <xf numFmtId="2" fontId="1" fillId="8" borderId="28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center"/>
    </xf>
    <xf numFmtId="4" fontId="1" fillId="3" borderId="19" xfId="0" applyNumberFormat="1" applyFont="1" applyFill="1" applyBorder="1" applyAlignment="1">
      <alignment horizontal="center"/>
    </xf>
    <xf numFmtId="4" fontId="1" fillId="3" borderId="20" xfId="0" applyNumberFormat="1" applyFont="1" applyFill="1" applyBorder="1" applyAlignment="1">
      <alignment horizontal="center"/>
    </xf>
    <xf numFmtId="4" fontId="1" fillId="2" borderId="20" xfId="0" applyNumberFormat="1" applyFont="1" applyFill="1" applyBorder="1" applyAlignment="1">
      <alignment horizontal="center"/>
    </xf>
    <xf numFmtId="4" fontId="1" fillId="4" borderId="20" xfId="0" applyNumberFormat="1" applyFont="1" applyFill="1" applyBorder="1" applyAlignment="1">
      <alignment horizontal="center"/>
    </xf>
    <xf numFmtId="4" fontId="1" fillId="5" borderId="20" xfId="0" applyNumberFormat="1" applyFont="1" applyFill="1" applyBorder="1" applyAlignment="1">
      <alignment horizontal="center"/>
    </xf>
    <xf numFmtId="164" fontId="2" fillId="7" borderId="14" xfId="0" applyNumberFormat="1" applyFont="1" applyFill="1" applyBorder="1" applyAlignment="1">
      <alignment horizontal="center"/>
    </xf>
    <xf numFmtId="164" fontId="2" fillId="7" borderId="15" xfId="0" applyNumberFormat="1" applyFont="1" applyFill="1" applyBorder="1" applyAlignment="1">
      <alignment horizontal="center"/>
    </xf>
    <xf numFmtId="4" fontId="2" fillId="4" borderId="8" xfId="0" applyNumberFormat="1" applyFont="1" applyFill="1" applyBorder="1" applyAlignment="1">
      <alignment horizontal="center"/>
    </xf>
    <xf numFmtId="4" fontId="2" fillId="4" borderId="12" xfId="0" applyNumberFormat="1" applyFont="1" applyFill="1" applyBorder="1" applyAlignment="1">
      <alignment horizontal="center"/>
    </xf>
    <xf numFmtId="2" fontId="0" fillId="33" borderId="5" xfId="0" applyNumberFormat="1" applyFill="1" applyBorder="1" applyAlignment="1">
      <alignment horizontal="center"/>
    </xf>
    <xf numFmtId="4" fontId="0" fillId="33" borderId="5" xfId="0" applyNumberFormat="1" applyFill="1" applyBorder="1" applyAlignment="1">
      <alignment horizontal="center"/>
    </xf>
    <xf numFmtId="2" fontId="1" fillId="18" borderId="5" xfId="0" applyNumberFormat="1" applyFont="1" applyFill="1" applyBorder="1" applyAlignment="1">
      <alignment horizontal="center"/>
    </xf>
    <xf numFmtId="14" fontId="2" fillId="4" borderId="2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14" fontId="2" fillId="3" borderId="21" xfId="0" applyNumberFormat="1" applyFont="1" applyFill="1" applyBorder="1" applyAlignment="1">
      <alignment horizontal="center"/>
    </xf>
    <xf numFmtId="14" fontId="0" fillId="4" borderId="29" xfId="0" applyNumberFormat="1" applyFill="1" applyBorder="1" applyAlignment="1">
      <alignment horizontal="center"/>
    </xf>
    <xf numFmtId="4" fontId="2" fillId="3" borderId="16" xfId="0" applyNumberFormat="1" applyFont="1" applyFill="1" applyBorder="1" applyAlignment="1">
      <alignment horizontal="center"/>
    </xf>
    <xf numFmtId="4" fontId="2" fillId="3" borderId="14" xfId="0" applyNumberFormat="1" applyFont="1" applyFill="1" applyBorder="1" applyAlignment="1">
      <alignment horizontal="center"/>
    </xf>
    <xf numFmtId="4" fontId="2" fillId="3" borderId="15" xfId="0" applyNumberFormat="1" applyFont="1" applyFill="1" applyBorder="1" applyAlignment="1">
      <alignment horizontal="center"/>
    </xf>
    <xf numFmtId="164" fontId="2" fillId="18" borderId="46" xfId="0" applyNumberFormat="1" applyFont="1" applyFill="1" applyBorder="1" applyAlignment="1">
      <alignment horizontal="center"/>
    </xf>
    <xf numFmtId="164" fontId="2" fillId="18" borderId="47" xfId="0" applyNumberFormat="1" applyFont="1" applyFill="1" applyBorder="1" applyAlignment="1">
      <alignment horizontal="center"/>
    </xf>
    <xf numFmtId="164" fontId="2" fillId="18" borderId="48" xfId="0" applyNumberFormat="1" applyFont="1" applyFill="1" applyBorder="1" applyAlignment="1">
      <alignment horizontal="center"/>
    </xf>
    <xf numFmtId="4" fontId="2" fillId="2" borderId="37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4" fontId="1" fillId="16" borderId="43" xfId="0" applyNumberFormat="1" applyFont="1" applyFill="1" applyBorder="1" applyAlignment="1">
      <alignment horizontal="center"/>
    </xf>
    <xf numFmtId="2" fontId="1" fillId="18" borderId="10" xfId="0" applyNumberFormat="1" applyFont="1" applyFill="1" applyBorder="1" applyAlignment="1">
      <alignment horizontal="center"/>
    </xf>
    <xf numFmtId="2" fontId="1" fillId="16" borderId="10" xfId="0" applyNumberFormat="1" applyFont="1" applyFill="1" applyBorder="1" applyAlignment="1">
      <alignment horizontal="center"/>
    </xf>
    <xf numFmtId="14" fontId="2" fillId="5" borderId="31" xfId="0" applyNumberFormat="1" applyFont="1" applyFill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 vertical="center"/>
    </xf>
    <xf numFmtId="4" fontId="2" fillId="2" borderId="6" xfId="0" applyNumberFormat="1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4" fontId="0" fillId="4" borderId="15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33" borderId="6" xfId="0" applyNumberFormat="1" applyFill="1" applyBorder="1" applyAlignment="1">
      <alignment horizontal="center"/>
    </xf>
    <xf numFmtId="4" fontId="2" fillId="18" borderId="5" xfId="0" applyNumberFormat="1" applyFont="1" applyFill="1" applyBorder="1" applyAlignment="1">
      <alignment horizontal="center"/>
    </xf>
    <xf numFmtId="4" fontId="0" fillId="4" borderId="17" xfId="0" applyNumberFormat="1" applyFill="1" applyBorder="1" applyAlignment="1">
      <alignment horizontal="center"/>
    </xf>
    <xf numFmtId="4" fontId="2" fillId="3" borderId="17" xfId="0" applyNumberFormat="1" applyFont="1" applyFill="1" applyBorder="1" applyAlignment="1">
      <alignment horizontal="center"/>
    </xf>
    <xf numFmtId="4" fontId="2" fillId="18" borderId="47" xfId="0" applyNumberFormat="1" applyFont="1" applyFill="1" applyBorder="1" applyAlignment="1">
      <alignment horizontal="center"/>
    </xf>
    <xf numFmtId="4" fontId="2" fillId="5" borderId="15" xfId="0" applyNumberFormat="1" applyFont="1" applyFill="1" applyBorder="1" applyAlignment="1">
      <alignment horizontal="center"/>
    </xf>
    <xf numFmtId="4" fontId="2" fillId="5" borderId="6" xfId="0" applyNumberFormat="1" applyFont="1" applyFill="1" applyBorder="1" applyAlignment="1">
      <alignment horizontal="center"/>
    </xf>
    <xf numFmtId="4" fontId="2" fillId="5" borderId="17" xfId="0" applyNumberFormat="1" applyFont="1" applyFill="1" applyBorder="1" applyAlignment="1">
      <alignment horizontal="center"/>
    </xf>
    <xf numFmtId="4" fontId="2" fillId="2" borderId="15" xfId="0" applyNumberFormat="1" applyFont="1" applyFill="1" applyBorder="1" applyAlignment="1">
      <alignment horizontal="center"/>
    </xf>
    <xf numFmtId="4" fontId="2" fillId="18" borderId="6" xfId="0" applyNumberFormat="1" applyFont="1" applyFill="1" applyBorder="1" applyAlignment="1">
      <alignment horizontal="center"/>
    </xf>
    <xf numFmtId="4" fontId="2" fillId="0" borderId="6" xfId="0" applyNumberFormat="1" applyFont="1" applyFill="1" applyBorder="1" applyAlignment="1">
      <alignment horizontal="center"/>
    </xf>
    <xf numFmtId="4" fontId="2" fillId="4" borderId="15" xfId="0" applyNumberFormat="1" applyFont="1" applyFill="1" applyBorder="1" applyAlignment="1">
      <alignment horizontal="center"/>
    </xf>
    <xf numFmtId="4" fontId="2" fillId="4" borderId="6" xfId="0" applyNumberFormat="1" applyFont="1" applyFill="1" applyBorder="1" applyAlignment="1">
      <alignment horizontal="center"/>
    </xf>
    <xf numFmtId="4" fontId="0" fillId="16" borderId="6" xfId="0" applyNumberFormat="1" applyFill="1" applyBorder="1" applyAlignment="1">
      <alignment horizontal="center"/>
    </xf>
    <xf numFmtId="4" fontId="2" fillId="5" borderId="2" xfId="0" applyNumberFormat="1" applyFont="1" applyFill="1" applyBorder="1" applyAlignment="1">
      <alignment horizontal="center"/>
    </xf>
    <xf numFmtId="4" fontId="0" fillId="16" borderId="3" xfId="0" applyNumberFormat="1" applyFill="1" applyBorder="1" applyAlignment="1">
      <alignment horizontal="center"/>
    </xf>
    <xf numFmtId="4" fontId="2" fillId="32" borderId="29" xfId="0" applyNumberFormat="1" applyFont="1" applyFill="1" applyBorder="1" applyAlignment="1">
      <alignment horizontal="center"/>
    </xf>
    <xf numFmtId="4" fontId="2" fillId="32" borderId="6" xfId="0" applyNumberFormat="1" applyFont="1" applyFill="1" applyBorder="1" applyAlignment="1">
      <alignment horizontal="center"/>
    </xf>
    <xf numFmtId="4" fontId="2" fillId="2" borderId="34" xfId="0" applyNumberFormat="1" applyFont="1" applyFill="1" applyBorder="1" applyAlignment="1">
      <alignment horizontal="center"/>
    </xf>
    <xf numFmtId="4" fontId="2" fillId="2" borderId="17" xfId="0" applyNumberFormat="1" applyFont="1" applyFill="1" applyBorder="1" applyAlignment="1">
      <alignment horizontal="center"/>
    </xf>
    <xf numFmtId="4" fontId="1" fillId="18" borderId="6" xfId="0" applyNumberFormat="1" applyFont="1" applyFill="1" applyBorder="1" applyAlignment="1">
      <alignment horizontal="center"/>
    </xf>
    <xf numFmtId="4" fontId="1" fillId="18" borderId="5" xfId="0" applyNumberFormat="1" applyFont="1" applyFill="1" applyBorder="1" applyAlignment="1">
      <alignment horizontal="center"/>
    </xf>
    <xf numFmtId="4" fontId="2" fillId="0" borderId="15" xfId="0" applyNumberFormat="1" applyFont="1" applyFill="1" applyBorder="1" applyAlignment="1">
      <alignment horizontal="center"/>
    </xf>
    <xf numFmtId="4" fontId="2" fillId="18" borderId="46" xfId="0" applyNumberFormat="1" applyFont="1" applyFill="1" applyBorder="1" applyAlignment="1">
      <alignment horizontal="center"/>
    </xf>
    <xf numFmtId="4" fontId="2" fillId="34" borderId="29" xfId="0" applyNumberFormat="1" applyFont="1" applyFill="1" applyBorder="1" applyAlignment="1">
      <alignment horizontal="center"/>
    </xf>
    <xf numFmtId="4" fontId="2" fillId="34" borderId="15" xfId="0" applyNumberFormat="1" applyFont="1" applyFill="1" applyBorder="1" applyAlignment="1">
      <alignment horizontal="center"/>
    </xf>
    <xf numFmtId="4" fontId="2" fillId="34" borderId="6" xfId="0" applyNumberFormat="1" applyFont="1" applyFill="1" applyBorder="1" applyAlignment="1">
      <alignment horizontal="center"/>
    </xf>
    <xf numFmtId="4" fontId="2" fillId="34" borderId="35" xfId="0" applyNumberFormat="1" applyFont="1" applyFill="1" applyBorder="1" applyAlignment="1">
      <alignment horizontal="center"/>
    </xf>
    <xf numFmtId="4" fontId="2" fillId="34" borderId="17" xfId="0" applyNumberFormat="1" applyFont="1" applyFill="1" applyBorder="1" applyAlignment="1">
      <alignment horizontal="center"/>
    </xf>
    <xf numFmtId="4" fontId="10" fillId="34" borderId="46" xfId="0" applyNumberFormat="1" applyFont="1" applyFill="1" applyBorder="1" applyAlignment="1">
      <alignment horizontal="center"/>
    </xf>
    <xf numFmtId="4" fontId="10" fillId="34" borderId="48" xfId="0" applyNumberFormat="1" applyFont="1" applyFill="1" applyBorder="1" applyAlignment="1">
      <alignment horizontal="center"/>
    </xf>
    <xf numFmtId="4" fontId="2" fillId="34" borderId="32" xfId="0" applyNumberFormat="1" applyFont="1" applyFill="1" applyBorder="1" applyAlignment="1">
      <alignment horizontal="center" vertical="center"/>
    </xf>
    <xf numFmtId="4" fontId="2" fillId="34" borderId="33" xfId="0" applyNumberFormat="1" applyFont="1" applyFill="1" applyBorder="1" applyAlignment="1">
      <alignment horizontal="center" vertical="center"/>
    </xf>
    <xf numFmtId="4" fontId="2" fillId="34" borderId="5" xfId="0" applyNumberFormat="1" applyFont="1" applyFill="1" applyBorder="1" applyAlignment="1">
      <alignment horizontal="center" vertical="center"/>
    </xf>
    <xf numFmtId="4" fontId="2" fillId="34" borderId="6" xfId="0" applyNumberFormat="1" applyFont="1" applyFill="1" applyBorder="1" applyAlignment="1">
      <alignment horizontal="center" vertical="center"/>
    </xf>
    <xf numFmtId="4" fontId="2" fillId="34" borderId="5" xfId="0" applyNumberFormat="1" applyFont="1" applyFill="1" applyBorder="1" applyAlignment="1">
      <alignment horizontal="center"/>
    </xf>
    <xf numFmtId="4" fontId="1" fillId="34" borderId="2" xfId="0" applyNumberFormat="1" applyFont="1" applyFill="1" applyBorder="1" applyAlignment="1">
      <alignment horizontal="center"/>
    </xf>
    <xf numFmtId="4" fontId="1" fillId="34" borderId="3" xfId="0" applyNumberFormat="1" applyFont="1" applyFill="1" applyBorder="1" applyAlignment="1">
      <alignment horizontal="center"/>
    </xf>
    <xf numFmtId="4" fontId="2" fillId="34" borderId="32" xfId="0" applyNumberFormat="1" applyFont="1" applyFill="1" applyBorder="1" applyAlignment="1">
      <alignment horizontal="center"/>
    </xf>
    <xf numFmtId="4" fontId="2" fillId="34" borderId="33" xfId="0" applyNumberFormat="1" applyFont="1" applyFill="1" applyBorder="1" applyAlignment="1">
      <alignment horizontal="center"/>
    </xf>
    <xf numFmtId="4" fontId="2" fillId="34" borderId="2" xfId="0" applyNumberFormat="1" applyFont="1" applyFill="1" applyBorder="1" applyAlignment="1">
      <alignment horizontal="center"/>
    </xf>
    <xf numFmtId="4" fontId="2" fillId="34" borderId="3" xfId="0" applyNumberFormat="1" applyFont="1" applyFill="1" applyBorder="1" applyAlignment="1">
      <alignment horizontal="center"/>
    </xf>
    <xf numFmtId="4" fontId="2" fillId="35" borderId="5" xfId="0" applyNumberFormat="1" applyFont="1" applyFill="1" applyBorder="1" applyAlignment="1">
      <alignment horizontal="center" vertical="center"/>
    </xf>
    <xf numFmtId="4" fontId="2" fillId="35" borderId="6" xfId="0" applyNumberFormat="1" applyFont="1" applyFill="1" applyBorder="1" applyAlignment="1">
      <alignment horizontal="center" vertical="center"/>
    </xf>
    <xf numFmtId="14" fontId="2" fillId="2" borderId="49" xfId="0" applyNumberFormat="1" applyFont="1" applyFill="1" applyBorder="1" applyAlignment="1">
      <alignment horizontal="center" vertical="center"/>
    </xf>
    <xf numFmtId="4" fontId="2" fillId="34" borderId="16" xfId="0" applyNumberFormat="1" applyFont="1" applyFill="1" applyBorder="1" applyAlignment="1">
      <alignment horizontal="center"/>
    </xf>
    <xf numFmtId="4" fontId="2" fillId="34" borderId="14" xfId="0" applyNumberFormat="1" applyFont="1" applyFill="1" applyBorder="1" applyAlignment="1">
      <alignment horizontal="center"/>
    </xf>
    <xf numFmtId="4" fontId="11" fillId="36" borderId="46" xfId="0" applyNumberFormat="1" applyFont="1" applyFill="1" applyBorder="1" applyAlignment="1">
      <alignment horizontal="center"/>
    </xf>
    <xf numFmtId="4" fontId="11" fillId="36" borderId="48" xfId="0" applyNumberFormat="1" applyFont="1" applyFill="1" applyBorder="1" applyAlignment="1">
      <alignment horizontal="center"/>
    </xf>
    <xf numFmtId="4" fontId="0" fillId="37" borderId="5" xfId="0" applyNumberFormat="1" applyFill="1" applyBorder="1" applyAlignment="1">
      <alignment horizontal="center"/>
    </xf>
    <xf numFmtId="4" fontId="0" fillId="37" borderId="6" xfId="0" applyNumberFormat="1" applyFill="1" applyBorder="1" applyAlignment="1">
      <alignment horizontal="center"/>
    </xf>
    <xf numFmtId="4" fontId="2" fillId="38" borderId="5" xfId="0" applyNumberFormat="1" applyFont="1" applyFill="1" applyBorder="1" applyAlignment="1">
      <alignment horizontal="center"/>
    </xf>
    <xf numFmtId="4" fontId="0" fillId="39" borderId="6" xfId="0" applyNumberFormat="1" applyFill="1" applyBorder="1" applyAlignment="1">
      <alignment horizontal="center"/>
    </xf>
    <xf numFmtId="4" fontId="2" fillId="40" borderId="5" xfId="0" applyNumberFormat="1" applyFont="1" applyFill="1" applyBorder="1" applyAlignment="1">
      <alignment horizontal="center"/>
    </xf>
    <xf numFmtId="4" fontId="0" fillId="41" borderId="6" xfId="0" applyNumberFormat="1" applyFill="1" applyBorder="1" applyAlignment="1">
      <alignment horizontal="center"/>
    </xf>
    <xf numFmtId="4" fontId="2" fillId="37" borderId="5" xfId="0" applyNumberFormat="1" applyFont="1" applyFill="1" applyBorder="1" applyAlignment="1">
      <alignment horizontal="center"/>
    </xf>
    <xf numFmtId="4" fontId="2" fillId="37" borderId="6" xfId="0" applyNumberFormat="1" applyFont="1" applyFill="1" applyBorder="1" applyAlignment="1">
      <alignment horizontal="center"/>
    </xf>
    <xf numFmtId="4" fontId="2" fillId="37" borderId="14" xfId="0" applyNumberFormat="1" applyFont="1" applyFill="1" applyBorder="1" applyAlignment="1">
      <alignment horizontal="center"/>
    </xf>
    <xf numFmtId="4" fontId="2" fillId="37" borderId="15" xfId="0" applyNumberFormat="1" applyFont="1" applyFill="1" applyBorder="1" applyAlignment="1">
      <alignment horizontal="center"/>
    </xf>
    <xf numFmtId="4" fontId="2" fillId="34" borderId="34" xfId="0" applyNumberFormat="1" applyFont="1" applyFill="1" applyBorder="1" applyAlignment="1">
      <alignment horizontal="center"/>
    </xf>
    <xf numFmtId="4" fontId="1" fillId="5" borderId="37" xfId="0" applyNumberFormat="1" applyFont="1" applyFill="1" applyBorder="1" applyAlignment="1">
      <alignment horizontal="center"/>
    </xf>
    <xf numFmtId="4" fontId="1" fillId="5" borderId="8" xfId="0" applyNumberFormat="1" applyFont="1" applyFill="1" applyBorder="1" applyAlignment="1">
      <alignment horizontal="center"/>
    </xf>
    <xf numFmtId="4" fontId="2" fillId="42" borderId="16" xfId="0" applyNumberFormat="1" applyFont="1" applyFill="1" applyBorder="1" applyAlignment="1">
      <alignment horizontal="center"/>
    </xf>
    <xf numFmtId="4" fontId="2" fillId="42" borderId="17" xfId="0" applyNumberFormat="1" applyFont="1" applyFill="1" applyBorder="1" applyAlignment="1">
      <alignment horizontal="center"/>
    </xf>
    <xf numFmtId="4" fontId="0" fillId="43" borderId="5" xfId="0" applyNumberFormat="1" applyFill="1" applyBorder="1" applyAlignment="1">
      <alignment horizontal="center"/>
    </xf>
    <xf numFmtId="4" fontId="0" fillId="43" borderId="6" xfId="0" applyNumberFormat="1" applyFill="1" applyBorder="1" applyAlignment="1">
      <alignment horizontal="center"/>
    </xf>
    <xf numFmtId="4" fontId="2" fillId="37" borderId="4" xfId="0" applyNumberFormat="1" applyFont="1" applyFill="1" applyBorder="1" applyAlignment="1">
      <alignment horizontal="center"/>
    </xf>
    <xf numFmtId="4" fontId="1" fillId="37" borderId="17" xfId="0" applyNumberFormat="1" applyFont="1" applyFill="1" applyBorder="1" applyAlignment="1">
      <alignment horizontal="center"/>
    </xf>
    <xf numFmtId="4" fontId="2" fillId="44" borderId="18" xfId="0" applyNumberFormat="1" applyFont="1" applyFill="1" applyBorder="1" applyAlignment="1">
      <alignment horizontal="center"/>
    </xf>
    <xf numFmtId="4" fontId="2" fillId="44" borderId="20" xfId="0" applyNumberFormat="1" applyFont="1" applyFill="1" applyBorder="1" applyAlignment="1">
      <alignment horizontal="center"/>
    </xf>
    <xf numFmtId="4" fontId="1" fillId="37" borderId="2" xfId="0" applyNumberFormat="1" applyFont="1" applyFill="1" applyBorder="1" applyAlignment="1">
      <alignment horizontal="center"/>
    </xf>
    <xf numFmtId="4" fontId="2" fillId="45" borderId="29" xfId="0" applyNumberFormat="1" applyFont="1" applyFill="1" applyBorder="1" applyAlignment="1">
      <alignment horizontal="center"/>
    </xf>
    <xf numFmtId="4" fontId="2" fillId="45" borderId="6" xfId="0" applyNumberFormat="1" applyFont="1" applyFill="1" applyBorder="1" applyAlignment="1">
      <alignment horizontal="center"/>
    </xf>
    <xf numFmtId="14" fontId="0" fillId="4" borderId="21" xfId="0" applyNumberFormat="1" applyFill="1" applyBorder="1" applyAlignment="1">
      <alignment horizontal="center"/>
    </xf>
    <xf numFmtId="4" fontId="2" fillId="18" borderId="48" xfId="0" applyNumberFormat="1" applyFont="1" applyFill="1" applyBorder="1" applyAlignment="1">
      <alignment horizontal="center"/>
    </xf>
    <xf numFmtId="4" fontId="2" fillId="18" borderId="50" xfId="0" applyNumberFormat="1" applyFont="1" applyFill="1" applyBorder="1" applyAlignment="1">
      <alignment horizontal="center"/>
    </xf>
    <xf numFmtId="164" fontId="2" fillId="37" borderId="0" xfId="0" applyNumberFormat="1" applyFont="1" applyFill="1" applyBorder="1" applyAlignment="1">
      <alignment horizontal="center"/>
    </xf>
    <xf numFmtId="14" fontId="2" fillId="2" borderId="21" xfId="0" applyNumberFormat="1" applyFont="1" applyFill="1" applyBorder="1" applyAlignment="1">
      <alignment horizontal="center"/>
    </xf>
    <xf numFmtId="4" fontId="10" fillId="18" borderId="46" xfId="0" applyNumberFormat="1" applyFont="1" applyFill="1" applyBorder="1" applyAlignment="1">
      <alignment horizontal="center"/>
    </xf>
    <xf numFmtId="4" fontId="10" fillId="18" borderId="48" xfId="0" applyNumberFormat="1" applyFont="1" applyFill="1" applyBorder="1" applyAlignment="1">
      <alignment horizontal="center"/>
    </xf>
    <xf numFmtId="4" fontId="1" fillId="4" borderId="8" xfId="0" applyNumberFormat="1" applyFont="1" applyFill="1" applyBorder="1" applyAlignment="1">
      <alignment horizontal="center"/>
    </xf>
    <xf numFmtId="4" fontId="1" fillId="4" borderId="12" xfId="0" applyNumberFormat="1" applyFont="1" applyFill="1" applyBorder="1" applyAlignment="1">
      <alignment horizontal="center"/>
    </xf>
    <xf numFmtId="4" fontId="0" fillId="37" borderId="3" xfId="0" applyNumberFormat="1" applyFill="1" applyBorder="1" applyAlignment="1">
      <alignment horizontal="center"/>
    </xf>
    <xf numFmtId="14" fontId="2" fillId="3" borderId="3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4" fontId="0" fillId="34" borderId="6" xfId="0" applyNumberFormat="1" applyFill="1" applyBorder="1" applyAlignment="1">
      <alignment horizontal="center"/>
    </xf>
    <xf numFmtId="14" fontId="0" fillId="4" borderId="31" xfId="0" applyNumberFormat="1" applyFill="1" applyBorder="1" applyAlignment="1">
      <alignment horizontal="center"/>
    </xf>
    <xf numFmtId="4" fontId="0" fillId="34" borderId="32" xfId="0" applyNumberFormat="1" applyFill="1" applyBorder="1" applyAlignment="1">
      <alignment horizontal="center"/>
    </xf>
    <xf numFmtId="4" fontId="0" fillId="34" borderId="33" xfId="0" applyNumberFormat="1" applyFill="1" applyBorder="1" applyAlignment="1">
      <alignment horizontal="center"/>
    </xf>
    <xf numFmtId="4" fontId="0" fillId="34" borderId="5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4" fontId="0" fillId="34" borderId="2" xfId="0" applyNumberFormat="1" applyFill="1" applyBorder="1" applyAlignment="1">
      <alignment horizontal="center"/>
    </xf>
    <xf numFmtId="4" fontId="0" fillId="34" borderId="3" xfId="0" applyNumberFormat="1" applyFill="1" applyBorder="1" applyAlignment="1">
      <alignment horizontal="center"/>
    </xf>
    <xf numFmtId="14" fontId="2" fillId="2" borderId="3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14" fontId="2" fillId="4" borderId="31" xfId="0" applyNumberFormat="1" applyFont="1" applyFill="1" applyBorder="1"/>
    <xf numFmtId="14" fontId="2" fillId="4" borderId="1" xfId="0" applyNumberFormat="1" applyFont="1" applyFill="1" applyBorder="1"/>
    <xf numFmtId="4" fontId="0" fillId="35" borderId="29" xfId="0" applyNumberFormat="1" applyFill="1" applyBorder="1" applyAlignment="1">
      <alignment horizontal="center"/>
    </xf>
    <xf numFmtId="4" fontId="0" fillId="35" borderId="15" xfId="0" applyNumberFormat="1" applyFill="1" applyBorder="1" applyAlignment="1">
      <alignment horizontal="center"/>
    </xf>
    <xf numFmtId="4" fontId="2" fillId="35" borderId="5" xfId="0" applyNumberFormat="1" applyFont="1" applyFill="1" applyBorder="1" applyAlignment="1">
      <alignment horizontal="center"/>
    </xf>
    <xf numFmtId="4" fontId="2" fillId="35" borderId="6" xfId="0" applyNumberFormat="1" applyFont="1" applyFill="1" applyBorder="1" applyAlignment="1">
      <alignment horizontal="center"/>
    </xf>
    <xf numFmtId="4" fontId="0" fillId="42" borderId="29" xfId="0" applyNumberFormat="1" applyFill="1" applyBorder="1" applyAlignment="1">
      <alignment horizontal="center"/>
    </xf>
    <xf numFmtId="4" fontId="0" fillId="42" borderId="6" xfId="0" applyNumberFormat="1" applyFill="1" applyBorder="1" applyAlignment="1">
      <alignment horizontal="center"/>
    </xf>
    <xf numFmtId="4" fontId="2" fillId="42" borderId="5" xfId="0" applyNumberFormat="1" applyFont="1" applyFill="1" applyBorder="1" applyAlignment="1">
      <alignment horizontal="center"/>
    </xf>
    <xf numFmtId="4" fontId="2" fillId="42" borderId="6" xfId="0" applyNumberFormat="1" applyFont="1" applyFill="1" applyBorder="1" applyAlignment="1">
      <alignment horizontal="center"/>
    </xf>
    <xf numFmtId="4" fontId="2" fillId="42" borderId="5" xfId="0" applyNumberFormat="1" applyFont="1" applyFill="1" applyBorder="1" applyAlignment="1">
      <alignment horizontal="center" vertical="center"/>
    </xf>
    <xf numFmtId="4" fontId="2" fillId="42" borderId="6" xfId="0" applyNumberFormat="1" applyFont="1" applyFill="1" applyBorder="1" applyAlignment="1">
      <alignment horizontal="center" vertical="center"/>
    </xf>
    <xf numFmtId="4" fontId="2" fillId="42" borderId="32" xfId="0" applyNumberFormat="1" applyFont="1" applyFill="1" applyBorder="1" applyAlignment="1">
      <alignment horizontal="center" vertical="center"/>
    </xf>
    <xf numFmtId="4" fontId="2" fillId="42" borderId="33" xfId="0" applyNumberFormat="1" applyFont="1" applyFill="1" applyBorder="1" applyAlignment="1">
      <alignment horizontal="center" vertical="center"/>
    </xf>
    <xf numFmtId="4" fontId="2" fillId="40" borderId="18" xfId="0" applyNumberFormat="1" applyFont="1" applyFill="1" applyBorder="1" applyAlignment="1">
      <alignment horizontal="center"/>
    </xf>
    <xf numFmtId="4" fontId="2" fillId="40" borderId="20" xfId="0" applyNumberFormat="1" applyFont="1" applyFill="1" applyBorder="1" applyAlignment="1">
      <alignment horizontal="center"/>
    </xf>
    <xf numFmtId="4" fontId="2" fillId="45" borderId="5" xfId="0" applyNumberFormat="1" applyFont="1" applyFill="1" applyBorder="1" applyAlignment="1">
      <alignment horizontal="center"/>
    </xf>
    <xf numFmtId="4" fontId="0" fillId="46" borderId="6" xfId="0" applyNumberFormat="1" applyFill="1" applyBorder="1" applyAlignment="1">
      <alignment horizontal="center"/>
    </xf>
    <xf numFmtId="4" fontId="2" fillId="40" borderId="16" xfId="0" applyNumberFormat="1" applyFont="1" applyFill="1" applyBorder="1" applyAlignment="1">
      <alignment horizontal="center"/>
    </xf>
    <xf numFmtId="4" fontId="2" fillId="40" borderId="17" xfId="0" applyNumberFormat="1" applyFont="1" applyFill="1" applyBorder="1" applyAlignment="1">
      <alignment horizontal="center"/>
    </xf>
    <xf numFmtId="4" fontId="1" fillId="16" borderId="25" xfId="0" applyNumberFormat="1" applyFont="1" applyFill="1" applyBorder="1" applyAlignment="1">
      <alignment horizontal="center"/>
    </xf>
    <xf numFmtId="4" fontId="1" fillId="16" borderId="23" xfId="0" applyNumberFormat="1" applyFont="1" applyFill="1" applyBorder="1" applyAlignment="1">
      <alignment horizontal="center"/>
    </xf>
    <xf numFmtId="4" fontId="0" fillId="46" borderId="5" xfId="0" applyNumberFormat="1" applyFill="1" applyBorder="1" applyAlignment="1">
      <alignment horizontal="center"/>
    </xf>
    <xf numFmtId="4" fontId="2" fillId="37" borderId="2" xfId="0" applyNumberFormat="1" applyFont="1" applyFill="1" applyBorder="1" applyAlignment="1">
      <alignment horizontal="center"/>
    </xf>
    <xf numFmtId="4" fontId="2" fillId="37" borderId="17" xfId="0" applyNumberFormat="1" applyFont="1" applyFill="1" applyBorder="1" applyAlignment="1">
      <alignment horizontal="center"/>
    </xf>
    <xf numFmtId="4" fontId="1" fillId="41" borderId="18" xfId="0" applyNumberFormat="1" applyFont="1" applyFill="1" applyBorder="1" applyAlignment="1">
      <alignment horizontal="center"/>
    </xf>
    <xf numFmtId="4" fontId="1" fillId="41" borderId="20" xfId="0" applyNumberFormat="1" applyFont="1" applyFill="1" applyBorder="1" applyAlignment="1">
      <alignment horizontal="center"/>
    </xf>
    <xf numFmtId="4" fontId="2" fillId="40" borderId="46" xfId="0" applyNumberFormat="1" applyFont="1" applyFill="1" applyBorder="1" applyAlignment="1">
      <alignment horizontal="center"/>
    </xf>
    <xf numFmtId="4" fontId="2" fillId="40" borderId="48" xfId="0" applyNumberFormat="1" applyFont="1" applyFill="1" applyBorder="1" applyAlignment="1">
      <alignment horizontal="center"/>
    </xf>
    <xf numFmtId="4" fontId="2" fillId="37" borderId="16" xfId="0" applyNumberFormat="1" applyFont="1" applyFill="1" applyBorder="1" applyAlignment="1">
      <alignment horizontal="center"/>
    </xf>
    <xf numFmtId="4" fontId="1" fillId="16" borderId="5" xfId="0" applyNumberFormat="1" applyFont="1" applyFill="1" applyBorder="1" applyAlignment="1">
      <alignment horizontal="center"/>
    </xf>
    <xf numFmtId="4" fontId="1" fillId="40" borderId="5" xfId="0" applyNumberFormat="1" applyFont="1" applyFill="1" applyBorder="1" applyAlignment="1">
      <alignment horizontal="center"/>
    </xf>
    <xf numFmtId="4" fontId="1" fillId="41" borderId="6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4" fontId="2" fillId="40" borderId="6" xfId="0" applyNumberFormat="1" applyFont="1" applyFill="1" applyBorder="1" applyAlignment="1">
      <alignment horizontal="center"/>
    </xf>
    <xf numFmtId="4" fontId="1" fillId="4" borderId="2" xfId="0" applyNumberFormat="1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4" fontId="1" fillId="34" borderId="5" xfId="0" applyNumberFormat="1" applyFont="1" applyFill="1" applyBorder="1" applyAlignment="1">
      <alignment horizontal="center"/>
    </xf>
    <xf numFmtId="4" fontId="1" fillId="37" borderId="6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4" fontId="1" fillId="4" borderId="3" xfId="0" applyNumberFormat="1" applyFont="1" applyFill="1" applyBorder="1" applyAlignment="1">
      <alignment horizontal="center"/>
    </xf>
    <xf numFmtId="2" fontId="1" fillId="5" borderId="20" xfId="0" applyNumberFormat="1" applyFont="1" applyFill="1" applyBorder="1" applyAlignment="1">
      <alignment horizontal="center"/>
    </xf>
    <xf numFmtId="4" fontId="0" fillId="40" borderId="5" xfId="0" applyNumberFormat="1" applyFill="1" applyBorder="1" applyAlignment="1">
      <alignment horizontal="center"/>
    </xf>
    <xf numFmtId="4" fontId="0" fillId="40" borderId="6" xfId="0" applyNumberFormat="1" applyFill="1" applyBorder="1" applyAlignment="1">
      <alignment horizontal="center"/>
    </xf>
    <xf numFmtId="4" fontId="10" fillId="41" borderId="5" xfId="0" applyNumberFormat="1" applyFont="1" applyFill="1" applyBorder="1" applyAlignment="1">
      <alignment horizontal="center"/>
    </xf>
    <xf numFmtId="4" fontId="10" fillId="41" borderId="6" xfId="0" applyNumberFormat="1" applyFont="1" applyFill="1" applyBorder="1" applyAlignment="1">
      <alignment horizontal="center"/>
    </xf>
    <xf numFmtId="4" fontId="0" fillId="41" borderId="5" xfId="0" applyNumberFormat="1" applyFill="1" applyBorder="1" applyAlignment="1">
      <alignment horizontal="center"/>
    </xf>
    <xf numFmtId="4" fontId="2" fillId="18" borderId="0" xfId="0" applyNumberFormat="1" applyFont="1" applyFill="1" applyAlignment="1">
      <alignment horizontal="center"/>
    </xf>
    <xf numFmtId="4" fontId="1" fillId="18" borderId="41" xfId="0" applyNumberFormat="1" applyFont="1" applyFill="1" applyBorder="1" applyAlignment="1">
      <alignment horizontal="center"/>
    </xf>
    <xf numFmtId="4" fontId="1" fillId="16" borderId="41" xfId="0" applyNumberFormat="1" applyFont="1" applyFill="1" applyBorder="1" applyAlignment="1">
      <alignment horizontal="center"/>
    </xf>
    <xf numFmtId="4" fontId="1" fillId="18" borderId="10" xfId="0" applyNumberFormat="1" applyFont="1" applyFill="1" applyBorder="1" applyAlignment="1">
      <alignment horizontal="center"/>
    </xf>
    <xf numFmtId="4" fontId="1" fillId="16" borderId="1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40" borderId="29" xfId="0" applyNumberFormat="1" applyFont="1" applyFill="1" applyBorder="1" applyAlignment="1">
      <alignment horizontal="center"/>
    </xf>
    <xf numFmtId="4" fontId="2" fillId="40" borderId="15" xfId="0" applyNumberFormat="1" applyFont="1" applyFill="1" applyBorder="1" applyAlignment="1">
      <alignment horizontal="center"/>
    </xf>
    <xf numFmtId="4" fontId="2" fillId="41" borderId="46" xfId="0" applyNumberFormat="1" applyFont="1" applyFill="1" applyBorder="1" applyAlignment="1">
      <alignment horizontal="center"/>
    </xf>
    <xf numFmtId="4" fontId="2" fillId="41" borderId="48" xfId="0" applyNumberFormat="1" applyFont="1" applyFill="1" applyBorder="1" applyAlignment="1">
      <alignment horizontal="center"/>
    </xf>
    <xf numFmtId="4" fontId="2" fillId="41" borderId="5" xfId="0" applyNumberFormat="1" applyFont="1" applyFill="1" applyBorder="1" applyAlignment="1">
      <alignment horizontal="center"/>
    </xf>
    <xf numFmtId="4" fontId="2" fillId="41" borderId="6" xfId="0" applyNumberFormat="1" applyFont="1" applyFill="1" applyBorder="1" applyAlignment="1">
      <alignment horizontal="center"/>
    </xf>
    <xf numFmtId="4" fontId="2" fillId="41" borderId="15" xfId="0" applyNumberFormat="1" applyFont="1" applyFill="1" applyBorder="1" applyAlignment="1">
      <alignment horizontal="center"/>
    </xf>
    <xf numFmtId="2" fontId="1" fillId="46" borderId="27" xfId="0" applyNumberFormat="1" applyFont="1" applyFill="1" applyBorder="1" applyAlignment="1">
      <alignment horizontal="center"/>
    </xf>
    <xf numFmtId="2" fontId="1" fillId="46" borderId="22" xfId="0" applyNumberFormat="1" applyFont="1" applyFill="1" applyBorder="1" applyAlignment="1">
      <alignment horizontal="center"/>
    </xf>
    <xf numFmtId="4" fontId="1" fillId="16" borderId="6" xfId="0" applyNumberFormat="1" applyFont="1" applyFill="1" applyBorder="1" applyAlignment="1">
      <alignment horizontal="center"/>
    </xf>
    <xf numFmtId="4" fontId="2" fillId="36" borderId="5" xfId="0" applyNumberFormat="1" applyFont="1" applyFill="1" applyBorder="1" applyAlignment="1">
      <alignment horizontal="center"/>
    </xf>
    <xf numFmtId="4" fontId="2" fillId="36" borderId="6" xfId="0" applyNumberFormat="1" applyFont="1" applyFill="1" applyBorder="1" applyAlignment="1">
      <alignment horizontal="center"/>
    </xf>
    <xf numFmtId="4" fontId="2" fillId="40" borderId="5" xfId="0" applyNumberFormat="1" applyFont="1" applyFill="1" applyBorder="1" applyAlignment="1">
      <alignment horizontal="center" vertical="center"/>
    </xf>
    <xf numFmtId="4" fontId="2" fillId="40" borderId="6" xfId="0" applyNumberFormat="1" applyFont="1" applyFill="1" applyBorder="1" applyAlignment="1">
      <alignment horizontal="center" vertical="center"/>
    </xf>
    <xf numFmtId="4" fontId="1" fillId="18" borderId="4" xfId="0" applyNumberFormat="1" applyFont="1" applyFill="1" applyBorder="1" applyAlignment="1">
      <alignment horizontal="center"/>
    </xf>
    <xf numFmtId="4" fontId="1" fillId="16" borderId="4" xfId="0" applyNumberFormat="1" applyFont="1" applyFill="1" applyBorder="1" applyAlignment="1">
      <alignment horizontal="center"/>
    </xf>
    <xf numFmtId="4" fontId="1" fillId="8" borderId="1" xfId="0" applyNumberFormat="1" applyFont="1" applyFill="1" applyBorder="1" applyAlignment="1">
      <alignment horizontal="center"/>
    </xf>
    <xf numFmtId="4" fontId="1" fillId="8" borderId="3" xfId="0" applyNumberFormat="1" applyFont="1" applyFill="1" applyBorder="1" applyAlignment="1">
      <alignment horizontal="center"/>
    </xf>
    <xf numFmtId="2" fontId="1" fillId="37" borderId="27" xfId="0" applyNumberFormat="1" applyFont="1" applyFill="1" applyBorder="1" applyAlignment="1">
      <alignment horizontal="center"/>
    </xf>
    <xf numFmtId="4" fontId="2" fillId="44" borderId="5" xfId="0" applyNumberFormat="1" applyFont="1" applyFill="1" applyBorder="1" applyAlignment="1">
      <alignment horizontal="center"/>
    </xf>
    <xf numFmtId="4" fontId="2" fillId="44" borderId="6" xfId="0" applyNumberFormat="1" applyFont="1" applyFill="1" applyBorder="1" applyAlignment="1">
      <alignment horizontal="center"/>
    </xf>
    <xf numFmtId="4" fontId="2" fillId="34" borderId="0" xfId="0" applyNumberFormat="1" applyFont="1" applyFill="1" applyBorder="1" applyAlignment="1">
      <alignment horizontal="center"/>
    </xf>
    <xf numFmtId="4" fontId="2" fillId="41" borderId="18" xfId="0" applyNumberFormat="1" applyFont="1" applyFill="1" applyBorder="1" applyAlignment="1">
      <alignment horizontal="center"/>
    </xf>
    <xf numFmtId="4" fontId="2" fillId="41" borderId="20" xfId="0" applyNumberFormat="1" applyFont="1" applyFill="1" applyBorder="1" applyAlignment="1">
      <alignment horizontal="center"/>
    </xf>
    <xf numFmtId="4" fontId="1" fillId="41" borderId="25" xfId="0" applyNumberFormat="1" applyFont="1" applyFill="1" applyBorder="1" applyAlignment="1">
      <alignment horizontal="center"/>
    </xf>
    <xf numFmtId="4" fontId="1" fillId="41" borderId="5" xfId="0" applyNumberFormat="1" applyFont="1" applyFill="1" applyBorder="1" applyAlignment="1">
      <alignment horizontal="center"/>
    </xf>
    <xf numFmtId="2" fontId="1" fillId="16" borderId="57" xfId="0" applyNumberFormat="1" applyFont="1" applyFill="1" applyBorder="1" applyAlignment="1">
      <alignment horizontal="center"/>
    </xf>
    <xf numFmtId="2" fontId="1" fillId="16" borderId="58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4" fontId="2" fillId="3" borderId="49" xfId="0" applyNumberFormat="1" applyFont="1" applyFill="1" applyBorder="1" applyAlignment="1">
      <alignment horizontal="center"/>
    </xf>
    <xf numFmtId="14" fontId="2" fillId="4" borderId="49" xfId="0" applyNumberFormat="1" applyFont="1" applyFill="1" applyBorder="1"/>
    <xf numFmtId="4" fontId="1" fillId="8" borderId="18" xfId="0" applyNumberFormat="1" applyFont="1" applyFill="1" applyBorder="1" applyAlignment="1">
      <alignment horizontal="center"/>
    </xf>
    <xf numFmtId="4" fontId="1" fillId="8" borderId="20" xfId="0" applyNumberFormat="1" applyFont="1" applyFill="1" applyBorder="1" applyAlignment="1">
      <alignment horizontal="center"/>
    </xf>
    <xf numFmtId="4" fontId="2" fillId="37" borderId="6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4" fontId="1" fillId="8" borderId="5" xfId="0" applyNumberFormat="1" applyFont="1" applyFill="1" applyBorder="1" applyAlignment="1">
      <alignment horizontal="center"/>
    </xf>
    <xf numFmtId="4" fontId="1" fillId="8" borderId="6" xfId="0" applyNumberFormat="1" applyFont="1" applyFill="1" applyBorder="1" applyAlignment="1">
      <alignment horizontal="center"/>
    </xf>
    <xf numFmtId="4" fontId="1" fillId="5" borderId="2" xfId="0" applyNumberFormat="1" applyFont="1" applyFill="1" applyBorder="1" applyAlignment="1">
      <alignment horizontal="center"/>
    </xf>
    <xf numFmtId="4" fontId="0" fillId="34" borderId="5" xfId="0" applyNumberFormat="1" applyFill="1" applyBorder="1" applyAlignment="1">
      <alignment horizontal="center" vertical="center"/>
    </xf>
    <xf numFmtId="4" fontId="0" fillId="34" borderId="6" xfId="0" applyNumberFormat="1" applyFill="1" applyBorder="1" applyAlignment="1">
      <alignment horizontal="center" vertical="center"/>
    </xf>
    <xf numFmtId="4" fontId="0" fillId="37" borderId="5" xfId="0" applyNumberFormat="1" applyFill="1" applyBorder="1" applyAlignment="1">
      <alignment horizontal="center" vertical="center"/>
    </xf>
    <xf numFmtId="4" fontId="0" fillId="37" borderId="6" xfId="0" applyNumberFormat="1" applyFill="1" applyBorder="1" applyAlignment="1">
      <alignment horizontal="center" vertical="center"/>
    </xf>
    <xf numFmtId="4" fontId="2" fillId="41" borderId="5" xfId="0" applyNumberFormat="1" applyFont="1" applyFill="1" applyBorder="1" applyAlignment="1">
      <alignment horizontal="center" vertical="center"/>
    </xf>
    <xf numFmtId="4" fontId="2" fillId="41" borderId="6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164" fontId="2" fillId="37" borderId="0" xfId="0" applyNumberFormat="1" applyFont="1" applyFill="1" applyAlignment="1">
      <alignment horizontal="center"/>
    </xf>
    <xf numFmtId="0" fontId="2" fillId="37" borderId="0" xfId="0" applyFont="1" applyFill="1"/>
    <xf numFmtId="2" fontId="1" fillId="16" borderId="31" xfId="0" applyNumberFormat="1" applyFont="1" applyFill="1" applyBorder="1" applyAlignment="1">
      <alignment horizontal="center"/>
    </xf>
    <xf numFmtId="2" fontId="1" fillId="16" borderId="33" xfId="0" applyNumberFormat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164" fontId="1" fillId="4" borderId="33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2" fillId="8" borderId="5" xfId="0" applyNumberFormat="1" applyFont="1" applyFill="1" applyBorder="1" applyAlignment="1">
      <alignment horizontal="center"/>
    </xf>
    <xf numFmtId="4" fontId="2" fillId="8" borderId="6" xfId="0" applyNumberFormat="1" applyFont="1" applyFill="1" applyBorder="1" applyAlignment="1">
      <alignment horizontal="center"/>
    </xf>
    <xf numFmtId="4" fontId="1" fillId="0" borderId="5" xfId="0" applyNumberFormat="1" applyFont="1" applyFill="1" applyBorder="1" applyAlignment="1">
      <alignment horizontal="center"/>
    </xf>
    <xf numFmtId="4" fontId="1" fillId="0" borderId="6" xfId="0" applyNumberFormat="1" applyFont="1" applyFill="1" applyBorder="1" applyAlignment="1">
      <alignment horizontal="center"/>
    </xf>
    <xf numFmtId="4" fontId="0" fillId="0" borderId="5" xfId="0" applyNumberFormat="1" applyFill="1" applyBorder="1" applyAlignment="1">
      <alignment horizontal="center"/>
    </xf>
    <xf numFmtId="4" fontId="0" fillId="0" borderId="6" xfId="0" applyNumberFormat="1" applyFill="1" applyBorder="1" applyAlignment="1">
      <alignment horizontal="center"/>
    </xf>
    <xf numFmtId="4" fontId="2" fillId="41" borderId="14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 vertical="center"/>
    </xf>
    <xf numFmtId="4" fontId="2" fillId="0" borderId="6" xfId="0" applyNumberFormat="1" applyFont="1" applyFill="1" applyBorder="1" applyAlignment="1">
      <alignment horizontal="center" vertical="center"/>
    </xf>
    <xf numFmtId="4" fontId="1" fillId="4" borderId="5" xfId="0" applyNumberFormat="1" applyFont="1" applyFill="1" applyBorder="1" applyAlignment="1">
      <alignment horizontal="center"/>
    </xf>
    <xf numFmtId="164" fontId="1" fillId="4" borderId="23" xfId="0" applyNumberFormat="1" applyFont="1" applyFill="1" applyBorder="1" applyAlignment="1">
      <alignment horizontal="center"/>
    </xf>
    <xf numFmtId="14" fontId="2" fillId="5" borderId="5" xfId="0" applyNumberFormat="1" applyFont="1" applyFill="1" applyBorder="1" applyAlignment="1">
      <alignment horizontal="center" vertical="center"/>
    </xf>
    <xf numFmtId="4" fontId="1" fillId="5" borderId="5" xfId="0" applyNumberFormat="1" applyFont="1" applyFill="1" applyBorder="1" applyAlignment="1">
      <alignment horizontal="center"/>
    </xf>
    <xf numFmtId="4" fontId="1" fillId="0" borderId="25" xfId="0" applyNumberFormat="1" applyFont="1" applyBorder="1" applyAlignment="1">
      <alignment horizontal="center"/>
    </xf>
    <xf numFmtId="4" fontId="1" fillId="0" borderId="26" xfId="0" applyNumberFormat="1" applyFont="1" applyBorder="1" applyAlignment="1">
      <alignment horizontal="center"/>
    </xf>
    <xf numFmtId="2" fontId="1" fillId="16" borderId="51" xfId="0" applyNumberFormat="1" applyFont="1" applyFill="1" applyBorder="1" applyAlignment="1">
      <alignment horizontal="center"/>
    </xf>
    <xf numFmtId="4" fontId="1" fillId="8" borderId="26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/>
    </xf>
    <xf numFmtId="4" fontId="2" fillId="47" borderId="5" xfId="0" applyNumberFormat="1" applyFont="1" applyFill="1" applyBorder="1" applyAlignment="1">
      <alignment horizontal="center"/>
    </xf>
    <xf numFmtId="4" fontId="1" fillId="0" borderId="0" xfId="0" applyNumberFormat="1" applyFont="1"/>
    <xf numFmtId="164" fontId="2" fillId="48" borderId="0" xfId="0" applyNumberFormat="1" applyFont="1" applyFill="1" applyAlignment="1">
      <alignment horizontal="center"/>
    </xf>
    <xf numFmtId="164" fontId="1" fillId="49" borderId="0" xfId="0" applyNumberFormat="1" applyFont="1" applyFill="1" applyBorder="1" applyAlignment="1">
      <alignment horizontal="center"/>
    </xf>
    <xf numFmtId="2" fontId="2" fillId="43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4" fontId="2" fillId="0" borderId="32" xfId="0" applyNumberFormat="1" applyFont="1" applyFill="1" applyBorder="1" applyAlignment="1">
      <alignment horizontal="center"/>
    </xf>
    <xf numFmtId="4" fontId="2" fillId="0" borderId="33" xfId="0" applyNumberFormat="1" applyFont="1" applyFill="1" applyBorder="1" applyAlignment="1">
      <alignment horizontal="center"/>
    </xf>
    <xf numFmtId="167" fontId="2" fillId="0" borderId="0" xfId="2" applyNumberFormat="1" applyFont="1" applyAlignment="1"/>
    <xf numFmtId="164" fontId="2" fillId="50" borderId="0" xfId="0" applyNumberFormat="1" applyFont="1" applyFill="1" applyAlignment="1">
      <alignment horizontal="center"/>
    </xf>
    <xf numFmtId="164" fontId="2" fillId="51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43" fontId="2" fillId="0" borderId="0" xfId="2" applyFont="1"/>
    <xf numFmtId="43" fontId="2" fillId="0" borderId="0" xfId="2" applyFont="1" applyAlignment="1">
      <alignment horizontal="center"/>
    </xf>
    <xf numFmtId="43" fontId="2" fillId="0" borderId="0" xfId="0" applyNumberFormat="1" applyFont="1"/>
    <xf numFmtId="167" fontId="2" fillId="0" borderId="0" xfId="2" applyNumberFormat="1" applyFont="1" applyAlignment="1">
      <alignment horizontal="right"/>
    </xf>
    <xf numFmtId="167" fontId="2" fillId="0" borderId="0" xfId="0" applyNumberFormat="1" applyFont="1"/>
    <xf numFmtId="43" fontId="2" fillId="0" borderId="0" xfId="2" applyFont="1" applyAlignment="1">
      <alignment horizontal="right"/>
    </xf>
    <xf numFmtId="168" fontId="2" fillId="0" borderId="0" xfId="2" applyNumberFormat="1" applyFont="1" applyAlignment="1">
      <alignment horizontal="right"/>
    </xf>
    <xf numFmtId="2" fontId="2" fillId="0" borderId="0" xfId="0" applyNumberFormat="1" applyFont="1" applyFill="1" applyAlignment="1">
      <alignment horizontal="center"/>
    </xf>
    <xf numFmtId="0" fontId="14" fillId="0" borderId="6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14" fontId="14" fillId="52" borderId="62" xfId="0" applyNumberFormat="1" applyFont="1" applyFill="1" applyBorder="1" applyAlignment="1">
      <alignment horizontal="center" vertical="center" wrapText="1"/>
    </xf>
    <xf numFmtId="0" fontId="14" fillId="52" borderId="62" xfId="0" applyFont="1" applyFill="1" applyBorder="1" applyAlignment="1">
      <alignment horizontal="right" vertical="center" wrapText="1"/>
    </xf>
    <xf numFmtId="14" fontId="14" fillId="53" borderId="62" xfId="0" applyNumberFormat="1" applyFont="1" applyFill="1" applyBorder="1" applyAlignment="1">
      <alignment horizontal="center" vertical="center" wrapText="1"/>
    </xf>
    <xf numFmtId="0" fontId="14" fillId="53" borderId="62" xfId="0" applyFont="1" applyFill="1" applyBorder="1" applyAlignment="1">
      <alignment horizontal="right" vertical="center" wrapText="1"/>
    </xf>
    <xf numFmtId="3" fontId="14" fillId="52" borderId="62" xfId="0" applyNumberFormat="1" applyFont="1" applyFill="1" applyBorder="1" applyAlignment="1">
      <alignment horizontal="right" vertical="center" wrapText="1"/>
    </xf>
    <xf numFmtId="14" fontId="2" fillId="40" borderId="4" xfId="0" applyNumberFormat="1" applyFont="1" applyFill="1" applyBorder="1" applyAlignment="1">
      <alignment horizontal="center"/>
    </xf>
    <xf numFmtId="0" fontId="14" fillId="0" borderId="63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3" fontId="14" fillId="53" borderId="62" xfId="0" applyNumberFormat="1" applyFont="1" applyFill="1" applyBorder="1" applyAlignment="1">
      <alignment horizontal="right" vertical="center" wrapText="1"/>
    </xf>
    <xf numFmtId="43" fontId="0" fillId="0" borderId="0" xfId="2" applyFont="1"/>
    <xf numFmtId="14" fontId="2" fillId="0" borderId="0" xfId="0" applyNumberFormat="1" applyFont="1"/>
    <xf numFmtId="14" fontId="2" fillId="40" borderId="13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5" xfId="0" applyBorder="1"/>
    <xf numFmtId="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4" borderId="5" xfId="0" applyFill="1" applyBorder="1" applyAlignment="1">
      <alignment horizontal="center" wrapText="1"/>
    </xf>
    <xf numFmtId="0" fontId="0" fillId="54" borderId="5" xfId="0" applyFill="1" applyBorder="1"/>
    <xf numFmtId="169" fontId="0" fillId="0" borderId="0" xfId="0" applyNumberFormat="1"/>
    <xf numFmtId="17" fontId="3" fillId="4" borderId="31" xfId="0" applyNumberFormat="1" applyFont="1" applyFill="1" applyBorder="1" applyAlignment="1">
      <alignment horizontal="center" vertical="center"/>
    </xf>
    <xf numFmtId="0" fontId="3" fillId="4" borderId="32" xfId="0" applyNumberFormat="1" applyFont="1" applyFill="1" applyBorder="1" applyAlignment="1">
      <alignment horizontal="center" vertical="center"/>
    </xf>
    <xf numFmtId="0" fontId="3" fillId="4" borderId="33" xfId="0" applyNumberFormat="1" applyFont="1" applyFill="1" applyBorder="1" applyAlignment="1">
      <alignment horizontal="center" vertical="center"/>
    </xf>
    <xf numFmtId="164" fontId="3" fillId="2" borderId="31" xfId="0" applyNumberFormat="1" applyFont="1" applyFill="1" applyBorder="1" applyAlignment="1">
      <alignment horizontal="center" vertical="center"/>
    </xf>
    <xf numFmtId="164" fontId="3" fillId="2" borderId="32" xfId="0" applyNumberFormat="1" applyFont="1" applyFill="1" applyBorder="1" applyAlignment="1">
      <alignment horizontal="center" vertical="center"/>
    </xf>
    <xf numFmtId="164" fontId="3" fillId="2" borderId="33" xfId="0" applyNumberFormat="1" applyFont="1" applyFill="1" applyBorder="1" applyAlignment="1">
      <alignment horizontal="center" vertical="center"/>
    </xf>
    <xf numFmtId="164" fontId="3" fillId="5" borderId="31" xfId="0" applyNumberFormat="1" applyFont="1" applyFill="1" applyBorder="1" applyAlignment="1">
      <alignment horizontal="center" vertical="center"/>
    </xf>
    <xf numFmtId="164" fontId="3" fillId="5" borderId="32" xfId="0" applyNumberFormat="1" applyFont="1" applyFill="1" applyBorder="1" applyAlignment="1">
      <alignment horizontal="center" vertical="center"/>
    </xf>
    <xf numFmtId="164" fontId="3" fillId="5" borderId="33" xfId="0" applyNumberFormat="1" applyFont="1" applyFill="1" applyBorder="1" applyAlignment="1">
      <alignment horizontal="center" vertical="center"/>
    </xf>
    <xf numFmtId="164" fontId="3" fillId="3" borderId="31" xfId="0" applyNumberFormat="1" applyFont="1" applyFill="1" applyBorder="1" applyAlignment="1">
      <alignment horizontal="center" vertical="center"/>
    </xf>
    <xf numFmtId="164" fontId="3" fillId="3" borderId="32" xfId="0" applyNumberFormat="1" applyFont="1" applyFill="1" applyBorder="1" applyAlignment="1">
      <alignment horizontal="center" vertical="center"/>
    </xf>
    <xf numFmtId="164" fontId="3" fillId="3" borderId="33" xfId="0" applyNumberFormat="1" applyFont="1" applyFill="1" applyBorder="1" applyAlignment="1">
      <alignment horizontal="center" vertical="center"/>
    </xf>
    <xf numFmtId="164" fontId="3" fillId="4" borderId="31" xfId="0" applyNumberFormat="1" applyFont="1" applyFill="1" applyBorder="1" applyAlignment="1">
      <alignment horizontal="center" vertical="center"/>
    </xf>
    <xf numFmtId="164" fontId="3" fillId="4" borderId="32" xfId="0" applyNumberFormat="1" applyFont="1" applyFill="1" applyBorder="1" applyAlignment="1">
      <alignment horizontal="center" vertical="center"/>
    </xf>
    <xf numFmtId="164" fontId="3" fillId="4" borderId="33" xfId="0" applyNumberFormat="1" applyFont="1" applyFill="1" applyBorder="1" applyAlignment="1">
      <alignment horizontal="center" vertical="center"/>
    </xf>
    <xf numFmtId="17" fontId="3" fillId="2" borderId="31" xfId="0" applyNumberFormat="1" applyFont="1" applyFill="1" applyBorder="1" applyAlignment="1">
      <alignment horizontal="center" vertical="center"/>
    </xf>
    <xf numFmtId="0" fontId="3" fillId="2" borderId="32" xfId="0" applyNumberFormat="1" applyFont="1" applyFill="1" applyBorder="1" applyAlignment="1">
      <alignment horizontal="center" vertical="center"/>
    </xf>
    <xf numFmtId="0" fontId="3" fillId="2" borderId="33" xfId="0" applyNumberFormat="1" applyFont="1" applyFill="1" applyBorder="1" applyAlignment="1">
      <alignment horizontal="center" vertical="center"/>
    </xf>
    <xf numFmtId="17" fontId="3" fillId="4" borderId="51" xfId="0" applyNumberFormat="1" applyFont="1" applyFill="1" applyBorder="1" applyAlignment="1">
      <alignment horizontal="center" vertical="center"/>
    </xf>
    <xf numFmtId="164" fontId="3" fillId="3" borderId="51" xfId="0" applyNumberFormat="1" applyFont="1" applyFill="1" applyBorder="1" applyAlignment="1">
      <alignment horizontal="center" vertical="center"/>
    </xf>
    <xf numFmtId="164" fontId="3" fillId="4" borderId="51" xfId="0" applyNumberFormat="1" applyFont="1" applyFill="1" applyBorder="1" applyAlignment="1">
      <alignment horizontal="center" vertical="center"/>
    </xf>
    <xf numFmtId="164" fontId="3" fillId="2" borderId="51" xfId="0" applyNumberFormat="1" applyFont="1" applyFill="1" applyBorder="1" applyAlignment="1">
      <alignment horizontal="center" vertical="center"/>
    </xf>
    <xf numFmtId="49" fontId="3" fillId="4" borderId="31" xfId="0" applyNumberFormat="1" applyFont="1" applyFill="1" applyBorder="1" applyAlignment="1">
      <alignment horizontal="center" vertical="center"/>
    </xf>
    <xf numFmtId="49" fontId="3" fillId="4" borderId="51" xfId="0" applyNumberFormat="1" applyFont="1" applyFill="1" applyBorder="1" applyAlignment="1">
      <alignment horizontal="center" vertical="center"/>
    </xf>
    <xf numFmtId="49" fontId="3" fillId="4" borderId="32" xfId="0" applyNumberFormat="1" applyFont="1" applyFill="1" applyBorder="1" applyAlignment="1">
      <alignment horizontal="center" vertical="center"/>
    </xf>
    <xf numFmtId="164" fontId="3" fillId="5" borderId="51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64" fontId="3" fillId="11" borderId="39" xfId="0" applyNumberFormat="1" applyFont="1" applyFill="1" applyBorder="1" applyAlignment="1">
      <alignment horizontal="center" vertical="center"/>
    </xf>
    <xf numFmtId="164" fontId="3" fillId="11" borderId="52" xfId="0" applyNumberFormat="1" applyFont="1" applyFill="1" applyBorder="1" applyAlignment="1">
      <alignment horizontal="center" vertical="center"/>
    </xf>
    <xf numFmtId="164" fontId="3" fillId="11" borderId="34" xfId="0" applyNumberFormat="1" applyFont="1" applyFill="1" applyBorder="1" applyAlignment="1">
      <alignment horizontal="center" vertical="center"/>
    </xf>
    <xf numFmtId="49" fontId="3" fillId="11" borderId="39" xfId="0" applyNumberFormat="1" applyFont="1" applyFill="1" applyBorder="1" applyAlignment="1">
      <alignment horizontal="center" vertical="center"/>
    </xf>
    <xf numFmtId="49" fontId="3" fillId="11" borderId="52" xfId="0" applyNumberFormat="1" applyFont="1" applyFill="1" applyBorder="1" applyAlignment="1">
      <alignment horizontal="center" vertical="center"/>
    </xf>
    <xf numFmtId="164" fontId="3" fillId="11" borderId="53" xfId="0" applyNumberFormat="1" applyFont="1" applyFill="1" applyBorder="1" applyAlignment="1">
      <alignment horizontal="center" vertical="center"/>
    </xf>
    <xf numFmtId="164" fontId="3" fillId="11" borderId="54" xfId="0" applyNumberFormat="1" applyFont="1" applyFill="1" applyBorder="1" applyAlignment="1">
      <alignment horizontal="center" vertical="center"/>
    </xf>
    <xf numFmtId="4" fontId="1" fillId="16" borderId="55" xfId="0" applyNumberFormat="1" applyFont="1" applyFill="1" applyBorder="1" applyAlignment="1">
      <alignment horizontal="center" vertical="center"/>
    </xf>
    <xf numFmtId="4" fontId="1" fillId="16" borderId="13" xfId="0" applyNumberFormat="1" applyFont="1" applyFill="1" applyBorder="1" applyAlignment="1">
      <alignment horizontal="center" vertical="center"/>
    </xf>
    <xf numFmtId="4" fontId="1" fillId="16" borderId="31" xfId="0" applyNumberFormat="1" applyFont="1" applyFill="1" applyBorder="1" applyAlignment="1">
      <alignment horizontal="center" vertical="center"/>
    </xf>
    <xf numFmtId="4" fontId="1" fillId="16" borderId="4" xfId="0" applyNumberFormat="1" applyFont="1" applyFill="1" applyBorder="1" applyAlignment="1">
      <alignment horizontal="center" vertical="center"/>
    </xf>
    <xf numFmtId="4" fontId="1" fillId="16" borderId="33" xfId="0" applyNumberFormat="1" applyFont="1" applyFill="1" applyBorder="1" applyAlignment="1">
      <alignment horizontal="center" vertical="center"/>
    </xf>
    <xf numFmtId="4" fontId="1" fillId="16" borderId="6" xfId="0" applyNumberFormat="1" applyFont="1" applyFill="1" applyBorder="1" applyAlignment="1">
      <alignment horizontal="center" vertical="center"/>
    </xf>
    <xf numFmtId="4" fontId="1" fillId="16" borderId="11" xfId="0" applyNumberFormat="1" applyFont="1" applyFill="1" applyBorder="1" applyAlignment="1">
      <alignment horizontal="center" vertical="center"/>
    </xf>
    <xf numFmtId="4" fontId="1" fillId="16" borderId="56" xfId="0" applyNumberFormat="1" applyFont="1" applyFill="1" applyBorder="1" applyAlignment="1">
      <alignment horizontal="center" vertical="center"/>
    </xf>
    <xf numFmtId="4" fontId="1" fillId="16" borderId="12" xfId="0" applyNumberFormat="1" applyFont="1" applyFill="1" applyBorder="1" applyAlignment="1">
      <alignment horizontal="center" vertical="center"/>
    </xf>
    <xf numFmtId="4" fontId="1" fillId="16" borderId="7" xfId="0" applyNumberFormat="1" applyFont="1" applyFill="1" applyBorder="1" applyAlignment="1">
      <alignment horizontal="center" vertical="center"/>
    </xf>
    <xf numFmtId="4" fontId="1" fillId="16" borderId="17" xfId="0" applyNumberFormat="1" applyFont="1" applyFill="1" applyBorder="1" applyAlignment="1">
      <alignment horizontal="center" vertical="center"/>
    </xf>
    <xf numFmtId="4" fontId="1" fillId="16" borderId="15" xfId="0" applyNumberFormat="1" applyFont="1" applyFill="1" applyBorder="1" applyAlignment="1">
      <alignment horizontal="center" vertical="center"/>
    </xf>
    <xf numFmtId="4" fontId="1" fillId="16" borderId="42" xfId="0" applyNumberFormat="1" applyFont="1" applyFill="1" applyBorder="1" applyAlignment="1">
      <alignment horizontal="center" vertical="center"/>
    </xf>
    <xf numFmtId="4" fontId="1" fillId="16" borderId="9" xfId="0" applyNumberFormat="1" applyFont="1" applyFill="1" applyBorder="1" applyAlignment="1">
      <alignment horizontal="center" vertical="center"/>
    </xf>
    <xf numFmtId="4" fontId="1" fillId="0" borderId="42" xfId="0" applyNumberFormat="1" applyFon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4" fontId="1" fillId="0" borderId="45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4" fontId="1" fillId="0" borderId="59" xfId="0" applyNumberFormat="1" applyFont="1" applyBorder="1" applyAlignment="1">
      <alignment horizontal="center" vertical="center"/>
    </xf>
    <xf numFmtId="4" fontId="1" fillId="0" borderId="43" xfId="0" applyNumberFormat="1" applyFont="1" applyBorder="1" applyAlignment="1">
      <alignment horizontal="center" vertical="center"/>
    </xf>
    <xf numFmtId="4" fontId="1" fillId="0" borderId="60" xfId="0" applyNumberFormat="1" applyFont="1" applyBorder="1" applyAlignment="1">
      <alignment horizontal="center" vertical="center"/>
    </xf>
    <xf numFmtId="164" fontId="3" fillId="11" borderId="0" xfId="0" applyNumberFormat="1" applyFont="1" applyFill="1" applyBorder="1" applyAlignment="1">
      <alignment horizontal="center" vertical="center"/>
    </xf>
    <xf numFmtId="164" fontId="3" fillId="11" borderId="10" xfId="0" applyNumberFormat="1" applyFont="1" applyFill="1" applyBorder="1" applyAlignment="1">
      <alignment horizontal="center" vertical="center"/>
    </xf>
    <xf numFmtId="164" fontId="3" fillId="11" borderId="5" xfId="0" applyNumberFormat="1" applyFont="1" applyFill="1" applyBorder="1" applyAlignment="1">
      <alignment horizontal="center" vertical="center"/>
    </xf>
    <xf numFmtId="164" fontId="3" fillId="11" borderId="23" xfId="0" applyNumberFormat="1" applyFont="1" applyFill="1" applyBorder="1" applyAlignment="1">
      <alignment horizontal="center" vertical="center"/>
    </xf>
    <xf numFmtId="0" fontId="0" fillId="55" borderId="5" xfId="0" applyFill="1" applyBorder="1" applyAlignment="1">
      <alignment horizontal="center"/>
    </xf>
  </cellXfs>
  <cellStyles count="3">
    <cellStyle name="Normal" xfId="0" builtinId="0"/>
    <cellStyle name="Normal_2002" xfId="1"/>
    <cellStyle name="Vírgula" xfId="2" builtinId="3"/>
  </cellStyles>
  <dxfs count="0"/>
  <tableStyles count="0" defaultTableStyle="TableStyleMedium9" defaultPivotStyle="PivotStyleLight16"/>
  <colors>
    <mruColors>
      <color rgb="FFF0F8FA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80505129444389E-2"/>
          <c:y val="7.7127759734146109E-2"/>
          <c:w val="0.88931408202389739"/>
          <c:h val="0.62234123371690309"/>
        </c:manualLayout>
      </c:layout>
      <c:lineChart>
        <c:grouping val="standard"/>
        <c:varyColors val="0"/>
        <c:ser>
          <c:idx val="0"/>
          <c:order val="0"/>
          <c:tx>
            <c:v>CHUVAS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'2009'!$AE$3:$AE$33</c:f>
              <c:numCache>
                <c:formatCode>m/d/yyyy</c:formatCode>
                <c:ptCount val="31"/>
                <c:pt idx="0">
                  <c:v>39995</c:v>
                </c:pt>
                <c:pt idx="1">
                  <c:v>39996</c:v>
                </c:pt>
                <c:pt idx="2">
                  <c:v>39997</c:v>
                </c:pt>
                <c:pt idx="3">
                  <c:v>39998</c:v>
                </c:pt>
                <c:pt idx="4">
                  <c:v>39999</c:v>
                </c:pt>
                <c:pt idx="5">
                  <c:v>40000</c:v>
                </c:pt>
                <c:pt idx="6">
                  <c:v>40001</c:v>
                </c:pt>
                <c:pt idx="7">
                  <c:v>40002</c:v>
                </c:pt>
                <c:pt idx="8">
                  <c:v>40003</c:v>
                </c:pt>
                <c:pt idx="9">
                  <c:v>40004</c:v>
                </c:pt>
                <c:pt idx="10">
                  <c:v>40005</c:v>
                </c:pt>
                <c:pt idx="11">
                  <c:v>40006</c:v>
                </c:pt>
                <c:pt idx="12">
                  <c:v>40007</c:v>
                </c:pt>
                <c:pt idx="13">
                  <c:v>40008</c:v>
                </c:pt>
                <c:pt idx="14">
                  <c:v>40009</c:v>
                </c:pt>
                <c:pt idx="15">
                  <c:v>40010</c:v>
                </c:pt>
                <c:pt idx="16">
                  <c:v>40011</c:v>
                </c:pt>
                <c:pt idx="17">
                  <c:v>40012</c:v>
                </c:pt>
                <c:pt idx="18">
                  <c:v>40013</c:v>
                </c:pt>
                <c:pt idx="19">
                  <c:v>40014</c:v>
                </c:pt>
                <c:pt idx="20">
                  <c:v>40015</c:v>
                </c:pt>
                <c:pt idx="21">
                  <c:v>40016</c:v>
                </c:pt>
                <c:pt idx="22">
                  <c:v>40017</c:v>
                </c:pt>
                <c:pt idx="23">
                  <c:v>40018</c:v>
                </c:pt>
                <c:pt idx="24">
                  <c:v>40019</c:v>
                </c:pt>
                <c:pt idx="25">
                  <c:v>40020</c:v>
                </c:pt>
                <c:pt idx="26">
                  <c:v>40021</c:v>
                </c:pt>
                <c:pt idx="27">
                  <c:v>40022</c:v>
                </c:pt>
                <c:pt idx="28">
                  <c:v>40023</c:v>
                </c:pt>
                <c:pt idx="29">
                  <c:v>40024</c:v>
                </c:pt>
                <c:pt idx="30">
                  <c:v>40025</c:v>
                </c:pt>
              </c:numCache>
            </c:numRef>
          </c:cat>
          <c:val>
            <c:numRef>
              <c:f>'2009'!$AF$3:$AF$33</c:f>
              <c:numCache>
                <c:formatCode>0.0</c:formatCode>
                <c:ptCount val="31"/>
                <c:pt idx="0">
                  <c:v>0</c:v>
                </c:pt>
                <c:pt idx="1">
                  <c:v>0.4</c:v>
                </c:pt>
                <c:pt idx="2">
                  <c:v>7.9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30.6</c:v>
                </c:pt>
                <c:pt idx="11">
                  <c:v>3.4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31.9</c:v>
                </c:pt>
                <c:pt idx="24">
                  <c:v>44.2</c:v>
                </c:pt>
                <c:pt idx="25">
                  <c:v>3</c:v>
                </c:pt>
                <c:pt idx="26">
                  <c:v>11</c:v>
                </c:pt>
                <c:pt idx="27">
                  <c:v>1.2</c:v>
                </c:pt>
                <c:pt idx="28">
                  <c:v>2</c:v>
                </c:pt>
                <c:pt idx="29">
                  <c:v>10.9</c:v>
                </c:pt>
                <c:pt idx="3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4FDA-BB24-B92A9AA34622}"/>
            </c:ext>
          </c:extLst>
        </c:ser>
        <c:ser>
          <c:idx val="1"/>
          <c:order val="1"/>
          <c:tx>
            <c:v>TEMPERATURAS MÉDIA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'2009'!$AE$3:$AE$33</c:f>
              <c:numCache>
                <c:formatCode>m/d/yyyy</c:formatCode>
                <c:ptCount val="31"/>
                <c:pt idx="0">
                  <c:v>39995</c:v>
                </c:pt>
                <c:pt idx="1">
                  <c:v>39996</c:v>
                </c:pt>
                <c:pt idx="2">
                  <c:v>39997</c:v>
                </c:pt>
                <c:pt idx="3">
                  <c:v>39998</c:v>
                </c:pt>
                <c:pt idx="4">
                  <c:v>39999</c:v>
                </c:pt>
                <c:pt idx="5">
                  <c:v>40000</c:v>
                </c:pt>
                <c:pt idx="6">
                  <c:v>40001</c:v>
                </c:pt>
                <c:pt idx="7">
                  <c:v>40002</c:v>
                </c:pt>
                <c:pt idx="8">
                  <c:v>40003</c:v>
                </c:pt>
                <c:pt idx="9">
                  <c:v>40004</c:v>
                </c:pt>
                <c:pt idx="10">
                  <c:v>40005</c:v>
                </c:pt>
                <c:pt idx="11">
                  <c:v>40006</c:v>
                </c:pt>
                <c:pt idx="12">
                  <c:v>40007</c:v>
                </c:pt>
                <c:pt idx="13">
                  <c:v>40008</c:v>
                </c:pt>
                <c:pt idx="14">
                  <c:v>40009</c:v>
                </c:pt>
                <c:pt idx="15">
                  <c:v>40010</c:v>
                </c:pt>
                <c:pt idx="16">
                  <c:v>40011</c:v>
                </c:pt>
                <c:pt idx="17">
                  <c:v>40012</c:v>
                </c:pt>
                <c:pt idx="18">
                  <c:v>40013</c:v>
                </c:pt>
                <c:pt idx="19">
                  <c:v>40014</c:v>
                </c:pt>
                <c:pt idx="20">
                  <c:v>40015</c:v>
                </c:pt>
                <c:pt idx="21">
                  <c:v>40016</c:v>
                </c:pt>
                <c:pt idx="22">
                  <c:v>40017</c:v>
                </c:pt>
                <c:pt idx="23">
                  <c:v>40018</c:v>
                </c:pt>
                <c:pt idx="24">
                  <c:v>40019</c:v>
                </c:pt>
                <c:pt idx="25">
                  <c:v>40020</c:v>
                </c:pt>
                <c:pt idx="26">
                  <c:v>40021</c:v>
                </c:pt>
                <c:pt idx="27">
                  <c:v>40022</c:v>
                </c:pt>
                <c:pt idx="28">
                  <c:v>40023</c:v>
                </c:pt>
                <c:pt idx="29">
                  <c:v>40024</c:v>
                </c:pt>
                <c:pt idx="30">
                  <c:v>40025</c:v>
                </c:pt>
              </c:numCache>
            </c:numRef>
          </c:cat>
          <c:val>
            <c:numRef>
              <c:f>'2009'!$AG$3:$AG$33</c:f>
              <c:numCache>
                <c:formatCode>0.0</c:formatCode>
                <c:ptCount val="31"/>
                <c:pt idx="0">
                  <c:v>16.899999999999999</c:v>
                </c:pt>
                <c:pt idx="1">
                  <c:v>16.899999999999999</c:v>
                </c:pt>
                <c:pt idx="2">
                  <c:v>15.7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18.7</c:v>
                </c:pt>
                <c:pt idx="6">
                  <c:v>20.3</c:v>
                </c:pt>
                <c:pt idx="7">
                  <c:v>21.2</c:v>
                </c:pt>
                <c:pt idx="8">
                  <c:v>22.3</c:v>
                </c:pt>
                <c:pt idx="9">
                  <c:v>19.5</c:v>
                </c:pt>
                <c:pt idx="10">
                  <c:v>16.8</c:v>
                </c:pt>
                <c:pt idx="11">
                  <c:v>14.4</c:v>
                </c:pt>
                <c:pt idx="12">
                  <c:v>15.6</c:v>
                </c:pt>
                <c:pt idx="13">
                  <c:v>17.399999999999999</c:v>
                </c:pt>
                <c:pt idx="14">
                  <c:v>17.399999999999999</c:v>
                </c:pt>
                <c:pt idx="15">
                  <c:v>19.7</c:v>
                </c:pt>
                <c:pt idx="16">
                  <c:v>21.4</c:v>
                </c:pt>
                <c:pt idx="17">
                  <c:v>20.9</c:v>
                </c:pt>
                <c:pt idx="18">
                  <c:v>15.8</c:v>
                </c:pt>
                <c:pt idx="19">
                  <c:v>14.8</c:v>
                </c:pt>
                <c:pt idx="20">
                  <c:v>16.5</c:v>
                </c:pt>
                <c:pt idx="21">
                  <c:v>20.7</c:v>
                </c:pt>
                <c:pt idx="22">
                  <c:v>17.5</c:v>
                </c:pt>
                <c:pt idx="23">
                  <c:v>14.4</c:v>
                </c:pt>
                <c:pt idx="24">
                  <c:v>14.2</c:v>
                </c:pt>
                <c:pt idx="25">
                  <c:v>17.5</c:v>
                </c:pt>
                <c:pt idx="26">
                  <c:v>18.3</c:v>
                </c:pt>
                <c:pt idx="27">
                  <c:v>18.5</c:v>
                </c:pt>
                <c:pt idx="28">
                  <c:v>17.7</c:v>
                </c:pt>
                <c:pt idx="29">
                  <c:v>15.8</c:v>
                </c:pt>
                <c:pt idx="30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C-4FDA-BB24-B92A9AA3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95904"/>
        <c:axId val="99202176"/>
      </c:lineChart>
      <c:dateAx>
        <c:axId val="99195904"/>
        <c:scaling>
          <c:orientation val="minMax"/>
        </c:scaling>
        <c:delete val="0"/>
        <c:axPos val="b"/>
        <c:numFmt formatCode="dd/mm/\y\y\y\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20217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9920217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195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534391216365137"/>
          <c:y val="0.91755430837102792"/>
          <c:w val="0.43638730273219672"/>
          <c:h val="6.6489361702127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89" l="0.78740157499999996" r="0.78740157499999996" t="0.98425196899999989" header="0.4921259850000001" footer="0.492125985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34</xdr:row>
      <xdr:rowOff>114300</xdr:rowOff>
    </xdr:from>
    <xdr:to>
      <xdr:col>12</xdr:col>
      <xdr:colOff>762000</xdr:colOff>
      <xdr:row>56</xdr:row>
      <xdr:rowOff>133350</xdr:rowOff>
    </xdr:to>
    <xdr:graphicFrame macro="">
      <xdr:nvGraphicFramePr>
        <xdr:cNvPr id="11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-leste60_fs\MLIC\2021\Temperaturas\Temperatura%20M&#233;dia%20de%202010%20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Resumo 2019-2021"/>
      <sheetName val="Planilh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3">
          <cell r="R33">
            <v>20.473793103448276</v>
          </cell>
          <cell r="AB33">
            <v>17.300999999999998</v>
          </cell>
        </row>
        <row r="34">
          <cell r="W34">
            <v>18.539677419354838</v>
          </cell>
          <cell r="AG34">
            <v>15.746451612903225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4"/>
  <sheetViews>
    <sheetView workbookViewId="0">
      <selection activeCell="AG34" sqref="AG34"/>
    </sheetView>
  </sheetViews>
  <sheetFormatPr defaultRowHeight="12.75" x14ac:dyDescent="0.2"/>
  <cols>
    <col min="1" max="1" width="10.140625" bestFit="1" customWidth="1"/>
    <col min="6" max="6" width="10.140625" bestFit="1" customWidth="1"/>
    <col min="10" max="10" width="7.28515625" customWidth="1"/>
    <col min="11" max="11" width="10.140625" bestFit="1" customWidth="1"/>
    <col min="15" max="15" width="6.42578125" customWidth="1"/>
    <col min="16" max="16" width="10.140625" bestFit="1" customWidth="1"/>
    <col min="20" max="20" width="6.140625" customWidth="1"/>
    <col min="21" max="21" width="10.140625" bestFit="1" customWidth="1"/>
    <col min="25" max="25" width="4.85546875" customWidth="1"/>
    <col min="26" max="26" width="10.140625" bestFit="1" customWidth="1"/>
    <col min="30" max="30" width="5" customWidth="1"/>
    <col min="31" max="31" width="10.140625" style="3" bestFit="1" customWidth="1"/>
    <col min="32" max="34" width="9.140625" style="3"/>
    <col min="35" max="35" width="5.28515625" customWidth="1"/>
    <col min="36" max="36" width="10.140625" bestFit="1" customWidth="1"/>
    <col min="40" max="40" width="5.5703125" customWidth="1"/>
    <col min="41" max="41" width="10.140625" bestFit="1" customWidth="1"/>
    <col min="45" max="45" width="6.42578125" customWidth="1"/>
    <col min="46" max="46" width="10.140625" bestFit="1" customWidth="1"/>
    <col min="50" max="50" width="6" customWidth="1"/>
    <col min="51" max="51" width="10.140625" bestFit="1" customWidth="1"/>
    <col min="55" max="55" width="5.85546875" customWidth="1"/>
    <col min="56" max="56" width="10.140625" bestFit="1" customWidth="1"/>
  </cols>
  <sheetData>
    <row r="1" spans="1:104" ht="21.75" customHeight="1" x14ac:dyDescent="0.2">
      <c r="A1" s="938">
        <v>36526</v>
      </c>
      <c r="B1" s="939"/>
      <c r="C1" s="939"/>
      <c r="D1" s="940"/>
      <c r="F1" s="941" t="s">
        <v>5</v>
      </c>
      <c r="G1" s="942"/>
      <c r="H1" s="942"/>
      <c r="I1" s="943"/>
      <c r="K1" s="944" t="s">
        <v>6</v>
      </c>
      <c r="L1" s="945"/>
      <c r="M1" s="945"/>
      <c r="N1" s="946"/>
      <c r="P1" s="941" t="s">
        <v>7</v>
      </c>
      <c r="Q1" s="942"/>
      <c r="R1" s="942"/>
      <c r="S1" s="943"/>
      <c r="U1" s="947" t="s">
        <v>8</v>
      </c>
      <c r="V1" s="948"/>
      <c r="W1" s="948"/>
      <c r="X1" s="949"/>
      <c r="Y1" s="3"/>
      <c r="Z1" s="950" t="s">
        <v>9</v>
      </c>
      <c r="AA1" s="951"/>
      <c r="AB1" s="951"/>
      <c r="AC1" s="952"/>
      <c r="AD1" s="3"/>
      <c r="AE1" s="941" t="s">
        <v>10</v>
      </c>
      <c r="AF1" s="942"/>
      <c r="AG1" s="942"/>
      <c r="AH1" s="943"/>
      <c r="AI1" s="3"/>
      <c r="AJ1" s="947" t="s">
        <v>11</v>
      </c>
      <c r="AK1" s="948"/>
      <c r="AL1" s="948"/>
      <c r="AM1" s="949"/>
      <c r="AN1" s="3"/>
      <c r="AO1" s="950" t="s">
        <v>12</v>
      </c>
      <c r="AP1" s="951"/>
      <c r="AQ1" s="951"/>
      <c r="AR1" s="952"/>
      <c r="AS1" s="3"/>
      <c r="AT1" s="941" t="s">
        <v>13</v>
      </c>
      <c r="AU1" s="942"/>
      <c r="AV1" s="942"/>
      <c r="AW1" s="943"/>
      <c r="AX1" s="3"/>
      <c r="AY1" s="947" t="s">
        <v>14</v>
      </c>
      <c r="AZ1" s="948"/>
      <c r="BA1" s="948"/>
      <c r="BB1" s="949"/>
      <c r="BC1" s="3"/>
      <c r="BD1" s="941" t="s">
        <v>15</v>
      </c>
      <c r="BE1" s="942"/>
      <c r="BF1" s="942"/>
      <c r="BG1" s="94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x14ac:dyDescent="0.2">
      <c r="A2" s="60" t="s">
        <v>0</v>
      </c>
      <c r="B2" s="61" t="s">
        <v>1</v>
      </c>
      <c r="C2" s="61" t="s">
        <v>2</v>
      </c>
      <c r="D2" s="62" t="s">
        <v>3</v>
      </c>
      <c r="F2" s="47" t="s">
        <v>0</v>
      </c>
      <c r="G2" s="48" t="s">
        <v>1</v>
      </c>
      <c r="H2" s="48" t="s">
        <v>2</v>
      </c>
      <c r="I2" s="49" t="s">
        <v>3</v>
      </c>
      <c r="K2" s="63" t="s">
        <v>0</v>
      </c>
      <c r="L2" s="64" t="s">
        <v>1</v>
      </c>
      <c r="M2" s="64" t="s">
        <v>2</v>
      </c>
      <c r="N2" s="65" t="s">
        <v>3</v>
      </c>
      <c r="P2" s="47" t="s">
        <v>0</v>
      </c>
      <c r="Q2" s="48" t="s">
        <v>1</v>
      </c>
      <c r="R2" s="48" t="s">
        <v>2</v>
      </c>
      <c r="S2" s="49" t="s">
        <v>3</v>
      </c>
      <c r="U2" s="52" t="s">
        <v>0</v>
      </c>
      <c r="V2" s="53" t="s">
        <v>1</v>
      </c>
      <c r="W2" s="53" t="s">
        <v>2</v>
      </c>
      <c r="X2" s="54" t="s">
        <v>3</v>
      </c>
      <c r="Y2" s="3"/>
      <c r="Z2" s="60" t="s">
        <v>0</v>
      </c>
      <c r="AA2" s="61" t="s">
        <v>1</v>
      </c>
      <c r="AB2" s="61" t="s">
        <v>2</v>
      </c>
      <c r="AC2" s="62" t="s">
        <v>3</v>
      </c>
      <c r="AD2" s="3"/>
      <c r="AE2" s="47" t="s">
        <v>0</v>
      </c>
      <c r="AF2" s="48" t="s">
        <v>1</v>
      </c>
      <c r="AG2" s="48" t="s">
        <v>2</v>
      </c>
      <c r="AH2" s="49" t="s">
        <v>3</v>
      </c>
      <c r="AI2" s="3"/>
      <c r="AJ2" s="52" t="s">
        <v>0</v>
      </c>
      <c r="AK2" s="53" t="s">
        <v>1</v>
      </c>
      <c r="AL2" s="53" t="s">
        <v>2</v>
      </c>
      <c r="AM2" s="54" t="s">
        <v>3</v>
      </c>
      <c r="AN2" s="3"/>
      <c r="AO2" s="60" t="s">
        <v>0</v>
      </c>
      <c r="AP2" s="61" t="s">
        <v>1</v>
      </c>
      <c r="AQ2" s="61" t="s">
        <v>2</v>
      </c>
      <c r="AR2" s="62" t="s">
        <v>3</v>
      </c>
      <c r="AS2" s="3"/>
      <c r="AT2" s="47" t="s">
        <v>0</v>
      </c>
      <c r="AU2" s="48" t="s">
        <v>1</v>
      </c>
      <c r="AV2" s="48" t="s">
        <v>2</v>
      </c>
      <c r="AW2" s="49" t="s">
        <v>3</v>
      </c>
      <c r="AX2" s="3"/>
      <c r="AY2" s="52" t="s">
        <v>0</v>
      </c>
      <c r="AZ2" s="53" t="s">
        <v>1</v>
      </c>
      <c r="BA2" s="53" t="s">
        <v>2</v>
      </c>
      <c r="BB2" s="54" t="s">
        <v>3</v>
      </c>
      <c r="BC2" s="3"/>
      <c r="BD2" s="47" t="s">
        <v>0</v>
      </c>
      <c r="BE2" s="48" t="s">
        <v>1</v>
      </c>
      <c r="BF2" s="48" t="s">
        <v>2</v>
      </c>
      <c r="BG2" s="49" t="s">
        <v>3</v>
      </c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x14ac:dyDescent="0.2">
      <c r="A3" s="38">
        <v>36526</v>
      </c>
      <c r="B3" s="39">
        <v>19.54</v>
      </c>
      <c r="C3" s="39">
        <v>21.75</v>
      </c>
      <c r="D3" s="40">
        <v>26.5</v>
      </c>
      <c r="F3" s="19">
        <v>36557</v>
      </c>
      <c r="G3" s="45">
        <v>20.87</v>
      </c>
      <c r="H3" s="45">
        <v>22.7</v>
      </c>
      <c r="I3" s="46">
        <v>25.75</v>
      </c>
      <c r="K3" s="66">
        <v>36586</v>
      </c>
      <c r="L3" s="67">
        <v>21.04</v>
      </c>
      <c r="M3" s="67">
        <v>24.51</v>
      </c>
      <c r="N3" s="68">
        <v>30.2</v>
      </c>
      <c r="P3" s="44">
        <v>36617</v>
      </c>
      <c r="Q3" s="45">
        <v>18.5</v>
      </c>
      <c r="R3" s="45">
        <v>22.15</v>
      </c>
      <c r="S3" s="46">
        <v>29.16</v>
      </c>
      <c r="U3" s="55">
        <v>36647</v>
      </c>
      <c r="V3" s="56">
        <v>18.579999999999998</v>
      </c>
      <c r="W3" s="56">
        <v>23.61</v>
      </c>
      <c r="X3" s="57">
        <v>29.33</v>
      </c>
      <c r="Y3" s="3"/>
      <c r="Z3" s="38">
        <v>36678</v>
      </c>
      <c r="AA3" s="39">
        <v>13.33</v>
      </c>
      <c r="AB3" s="39">
        <v>14.18</v>
      </c>
      <c r="AC3" s="40">
        <v>15.12</v>
      </c>
      <c r="AD3" s="3"/>
      <c r="AE3" s="44">
        <v>36708</v>
      </c>
      <c r="AF3" s="45">
        <v>12.83</v>
      </c>
      <c r="AG3" s="45">
        <v>17.57</v>
      </c>
      <c r="AH3" s="46">
        <v>23.54</v>
      </c>
      <c r="AI3" s="3"/>
      <c r="AJ3" s="55">
        <v>36739</v>
      </c>
      <c r="AK3" s="56">
        <v>12.66</v>
      </c>
      <c r="AL3" s="56">
        <v>16.36</v>
      </c>
      <c r="AM3" s="57">
        <v>24.41</v>
      </c>
      <c r="AN3" s="3"/>
      <c r="AO3" s="38">
        <v>36770</v>
      </c>
      <c r="AP3" s="39">
        <v>13.08</v>
      </c>
      <c r="AQ3" s="39">
        <v>16.73</v>
      </c>
      <c r="AR3" s="40">
        <v>23.37</v>
      </c>
      <c r="AS3" s="3"/>
      <c r="AT3" s="44">
        <v>36800</v>
      </c>
      <c r="AU3" s="45">
        <v>13.62</v>
      </c>
      <c r="AV3" s="45">
        <v>20.39</v>
      </c>
      <c r="AW3" s="46">
        <v>29.62</v>
      </c>
      <c r="AX3" s="3"/>
      <c r="AY3" s="76">
        <v>36831</v>
      </c>
      <c r="AZ3" s="56">
        <v>17.29</v>
      </c>
      <c r="BA3" s="56">
        <v>22.04</v>
      </c>
      <c r="BB3" s="57">
        <v>30.08</v>
      </c>
      <c r="BC3" s="3"/>
      <c r="BD3" s="44">
        <v>36861</v>
      </c>
      <c r="BE3" s="45">
        <v>15.87</v>
      </c>
      <c r="BF3" s="45">
        <v>18.260000000000002</v>
      </c>
      <c r="BG3" s="46">
        <v>20.29</v>
      </c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 x14ac:dyDescent="0.2">
      <c r="A4" s="38">
        <v>36527</v>
      </c>
      <c r="B4" s="39">
        <v>18.079999999999998</v>
      </c>
      <c r="C4" s="39">
        <v>19.649999999999999</v>
      </c>
      <c r="D4" s="40">
        <v>22.08</v>
      </c>
      <c r="F4" s="19">
        <v>36558</v>
      </c>
      <c r="G4" s="45">
        <v>20.29</v>
      </c>
      <c r="H4" s="45">
        <v>23.63</v>
      </c>
      <c r="I4" s="46">
        <v>28.65</v>
      </c>
      <c r="K4" s="66">
        <v>36587</v>
      </c>
      <c r="L4" s="67">
        <v>20.75</v>
      </c>
      <c r="M4" s="67">
        <v>25.06</v>
      </c>
      <c r="N4" s="68">
        <v>32.08</v>
      </c>
      <c r="P4" s="44">
        <v>36618</v>
      </c>
      <c r="Q4" s="45">
        <v>17.95</v>
      </c>
      <c r="R4" s="45">
        <v>19.88</v>
      </c>
      <c r="S4" s="46">
        <v>22.45</v>
      </c>
      <c r="U4" s="55">
        <v>36648</v>
      </c>
      <c r="V4" s="56">
        <v>20.25</v>
      </c>
      <c r="W4" s="56">
        <v>24.3</v>
      </c>
      <c r="X4" s="57">
        <v>29.75</v>
      </c>
      <c r="Y4" s="3"/>
      <c r="Z4" s="38">
        <v>36679</v>
      </c>
      <c r="AA4" s="39">
        <v>12.33</v>
      </c>
      <c r="AB4" s="39">
        <v>15.92</v>
      </c>
      <c r="AC4" s="40">
        <v>21.41</v>
      </c>
      <c r="AD4" s="3"/>
      <c r="AE4" s="44">
        <v>36709</v>
      </c>
      <c r="AF4" s="45">
        <v>13.2</v>
      </c>
      <c r="AG4" s="45">
        <v>20.32</v>
      </c>
      <c r="AH4" s="46">
        <v>27.5</v>
      </c>
      <c r="AI4" s="3"/>
      <c r="AJ4" s="55">
        <v>36740</v>
      </c>
      <c r="AK4" s="56">
        <v>14.5</v>
      </c>
      <c r="AL4" s="56">
        <v>19.350000000000001</v>
      </c>
      <c r="AM4" s="57">
        <v>25.91</v>
      </c>
      <c r="AN4" s="3"/>
      <c r="AO4" s="38">
        <v>36771</v>
      </c>
      <c r="AP4" s="39">
        <v>12</v>
      </c>
      <c r="AQ4" s="39">
        <v>12.84</v>
      </c>
      <c r="AR4" s="40">
        <v>13.5</v>
      </c>
      <c r="AS4" s="3"/>
      <c r="AT4" s="44">
        <v>36801</v>
      </c>
      <c r="AU4" s="45">
        <v>15.41</v>
      </c>
      <c r="AV4" s="45">
        <v>23.31</v>
      </c>
      <c r="AW4" s="46">
        <v>31.12</v>
      </c>
      <c r="AX4" s="3"/>
      <c r="AY4" s="76">
        <v>36832</v>
      </c>
      <c r="AZ4" s="56">
        <v>18.079999999999998</v>
      </c>
      <c r="BA4" s="56">
        <v>24.49</v>
      </c>
      <c r="BB4" s="57">
        <v>32.119999999999997</v>
      </c>
      <c r="BC4" s="3"/>
      <c r="BD4" s="44">
        <v>36862</v>
      </c>
      <c r="BE4" s="45">
        <v>15.58</v>
      </c>
      <c r="BF4" s="45">
        <v>19.8</v>
      </c>
      <c r="BG4" s="46">
        <v>27.04</v>
      </c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</row>
    <row r="5" spans="1:104" x14ac:dyDescent="0.2">
      <c r="A5" s="38">
        <v>36528</v>
      </c>
      <c r="B5" s="39">
        <v>18.329999999999998</v>
      </c>
      <c r="C5" s="39">
        <v>20.309999999999999</v>
      </c>
      <c r="D5" s="40">
        <v>23.75</v>
      </c>
      <c r="F5" s="19">
        <v>36559</v>
      </c>
      <c r="G5" s="45">
        <v>21.04</v>
      </c>
      <c r="H5" s="45">
        <v>25.56</v>
      </c>
      <c r="I5" s="46">
        <v>30.08</v>
      </c>
      <c r="K5" s="66">
        <v>36588</v>
      </c>
      <c r="L5" s="67">
        <v>20.25</v>
      </c>
      <c r="M5" s="67">
        <v>24.05</v>
      </c>
      <c r="N5" s="68">
        <v>30.95</v>
      </c>
      <c r="P5" s="44">
        <v>36619</v>
      </c>
      <c r="Q5" s="45">
        <v>15.62</v>
      </c>
      <c r="R5" s="45">
        <v>18.38</v>
      </c>
      <c r="S5" s="46">
        <v>21.62</v>
      </c>
      <c r="U5" s="55">
        <v>36649</v>
      </c>
      <c r="V5" s="56">
        <v>19.62</v>
      </c>
      <c r="W5" s="56">
        <v>23.24</v>
      </c>
      <c r="X5" s="57">
        <v>29.45</v>
      </c>
      <c r="Y5" s="3"/>
      <c r="Z5" s="38">
        <v>36680</v>
      </c>
      <c r="AA5" s="39">
        <v>13.08</v>
      </c>
      <c r="AB5" s="39">
        <v>16.32</v>
      </c>
      <c r="AC5" s="40">
        <v>21.12</v>
      </c>
      <c r="AD5" s="3"/>
      <c r="AE5" s="44">
        <v>36710</v>
      </c>
      <c r="AF5" s="45">
        <v>13.7</v>
      </c>
      <c r="AG5" s="45">
        <v>16.940000000000001</v>
      </c>
      <c r="AH5" s="46">
        <v>20.25</v>
      </c>
      <c r="AI5" s="3"/>
      <c r="AJ5" s="55">
        <v>36741</v>
      </c>
      <c r="AK5" s="56">
        <v>14.79</v>
      </c>
      <c r="AL5" s="56">
        <v>17.13</v>
      </c>
      <c r="AM5" s="57">
        <v>20.12</v>
      </c>
      <c r="AN5" s="3"/>
      <c r="AO5" s="38">
        <v>36772</v>
      </c>
      <c r="AP5" s="39">
        <v>11.12</v>
      </c>
      <c r="AQ5" s="39">
        <v>12.13</v>
      </c>
      <c r="AR5" s="40">
        <v>13.58</v>
      </c>
      <c r="AS5" s="3"/>
      <c r="AT5" s="44">
        <v>36802</v>
      </c>
      <c r="AU5" s="45">
        <v>19.12</v>
      </c>
      <c r="AV5" s="45">
        <v>26.17</v>
      </c>
      <c r="AW5" s="46">
        <v>32.369999999999997</v>
      </c>
      <c r="AX5" s="3"/>
      <c r="AY5" s="76">
        <v>36833</v>
      </c>
      <c r="AZ5" s="56">
        <v>19.829999999999998</v>
      </c>
      <c r="BA5" s="56">
        <v>23</v>
      </c>
      <c r="BB5" s="57">
        <v>28.54</v>
      </c>
      <c r="BC5" s="3"/>
      <c r="BD5" s="44">
        <v>36863</v>
      </c>
      <c r="BE5" s="45">
        <v>18.29</v>
      </c>
      <c r="BF5" s="45">
        <v>24.24</v>
      </c>
      <c r="BG5" s="46">
        <v>32.200000000000003</v>
      </c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</row>
    <row r="6" spans="1:104" x14ac:dyDescent="0.2">
      <c r="A6" s="38">
        <v>36529</v>
      </c>
      <c r="B6" s="39">
        <v>19.12</v>
      </c>
      <c r="C6" s="39">
        <v>20.53</v>
      </c>
      <c r="D6" s="40">
        <v>23.04</v>
      </c>
      <c r="F6" s="19">
        <v>36560</v>
      </c>
      <c r="G6" s="45">
        <v>21.54</v>
      </c>
      <c r="H6" s="45">
        <v>24.21</v>
      </c>
      <c r="I6" s="46">
        <v>29.33</v>
      </c>
      <c r="K6" s="66">
        <v>36589</v>
      </c>
      <c r="L6" s="67">
        <v>19.95</v>
      </c>
      <c r="M6" s="67">
        <v>25.09</v>
      </c>
      <c r="N6" s="68">
        <v>33.869999999999997</v>
      </c>
      <c r="P6" s="44">
        <v>36620</v>
      </c>
      <c r="Q6" s="45">
        <v>15.87</v>
      </c>
      <c r="R6" s="45">
        <v>19.87</v>
      </c>
      <c r="S6" s="46">
        <v>25.95</v>
      </c>
      <c r="U6" s="55">
        <v>36650</v>
      </c>
      <c r="V6" s="56">
        <v>18.87</v>
      </c>
      <c r="W6" s="56">
        <v>23.8</v>
      </c>
      <c r="X6" s="57">
        <v>29.5</v>
      </c>
      <c r="Y6" s="3"/>
      <c r="Z6" s="38">
        <v>36681</v>
      </c>
      <c r="AA6" s="39">
        <v>14.83</v>
      </c>
      <c r="AB6" s="39">
        <v>17.27</v>
      </c>
      <c r="AC6" s="40">
        <v>22</v>
      </c>
      <c r="AD6" s="3"/>
      <c r="AE6" s="44">
        <v>36711</v>
      </c>
      <c r="AF6" s="45">
        <v>12.75</v>
      </c>
      <c r="AG6" s="45">
        <v>14.48</v>
      </c>
      <c r="AH6" s="46">
        <v>17.54</v>
      </c>
      <c r="AI6" s="3"/>
      <c r="AJ6" s="55">
        <v>36742</v>
      </c>
      <c r="AK6" s="56">
        <v>9.25</v>
      </c>
      <c r="AL6" s="56">
        <v>11.67</v>
      </c>
      <c r="AM6" s="57">
        <v>14.83</v>
      </c>
      <c r="AN6" s="3"/>
      <c r="AO6" s="38">
        <v>36773</v>
      </c>
      <c r="AP6" s="39">
        <v>10.75</v>
      </c>
      <c r="AQ6" s="39">
        <v>12.25</v>
      </c>
      <c r="AR6" s="40">
        <v>14.37</v>
      </c>
      <c r="AS6" s="3"/>
      <c r="AT6" s="44">
        <v>36803</v>
      </c>
      <c r="AU6" s="45">
        <v>18.45</v>
      </c>
      <c r="AV6" s="45">
        <v>24.15</v>
      </c>
      <c r="AW6" s="46">
        <v>31.75</v>
      </c>
      <c r="AX6" s="3"/>
      <c r="AY6" s="76">
        <v>36834</v>
      </c>
      <c r="AZ6" s="56">
        <v>19.45</v>
      </c>
      <c r="BA6" s="56">
        <v>22.19</v>
      </c>
      <c r="BB6" s="57">
        <v>29.95</v>
      </c>
      <c r="BC6" s="3"/>
      <c r="BD6" s="44">
        <v>36864</v>
      </c>
      <c r="BE6" s="45">
        <v>20.83</v>
      </c>
      <c r="BF6" s="45">
        <v>22.13</v>
      </c>
      <c r="BG6" s="46">
        <v>26</v>
      </c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</row>
    <row r="7" spans="1:104" x14ac:dyDescent="0.2">
      <c r="A7" s="38">
        <v>36530</v>
      </c>
      <c r="B7" s="39">
        <v>19.95</v>
      </c>
      <c r="C7" s="39">
        <v>21.15</v>
      </c>
      <c r="D7" s="40">
        <v>22.37</v>
      </c>
      <c r="F7" s="19">
        <v>36561</v>
      </c>
      <c r="G7" s="45">
        <v>20.58</v>
      </c>
      <c r="H7" s="45">
        <v>23.27</v>
      </c>
      <c r="I7" s="46">
        <v>29.29</v>
      </c>
      <c r="K7" s="66">
        <v>36590</v>
      </c>
      <c r="L7" s="67">
        <v>21.83</v>
      </c>
      <c r="M7" s="67">
        <v>26.04</v>
      </c>
      <c r="N7" s="68">
        <v>32.83</v>
      </c>
      <c r="P7" s="44">
        <v>36621</v>
      </c>
      <c r="Q7" s="45">
        <v>16.04</v>
      </c>
      <c r="R7" s="45">
        <v>20.66</v>
      </c>
      <c r="S7" s="46">
        <v>27.33</v>
      </c>
      <c r="U7" s="55">
        <v>36651</v>
      </c>
      <c r="V7" s="56">
        <v>19.829999999999998</v>
      </c>
      <c r="W7" s="56">
        <v>24.53</v>
      </c>
      <c r="X7" s="57">
        <v>29.25</v>
      </c>
      <c r="Y7" s="3"/>
      <c r="Z7" s="38">
        <v>36682</v>
      </c>
      <c r="AA7" s="39">
        <v>13.2</v>
      </c>
      <c r="AB7" s="39">
        <v>17.25</v>
      </c>
      <c r="AC7" s="40">
        <v>23.66</v>
      </c>
      <c r="AD7" s="3"/>
      <c r="AE7" s="44">
        <v>36712</v>
      </c>
      <c r="AF7" s="45">
        <v>14.25</v>
      </c>
      <c r="AG7" s="45">
        <v>16.78</v>
      </c>
      <c r="AH7" s="46">
        <v>23.12</v>
      </c>
      <c r="AI7" s="3"/>
      <c r="AJ7" s="55">
        <v>36743</v>
      </c>
      <c r="AK7" s="56">
        <v>7.5</v>
      </c>
      <c r="AL7" s="56">
        <v>12.51</v>
      </c>
      <c r="AM7" s="57">
        <v>19.41</v>
      </c>
      <c r="AN7" s="3"/>
      <c r="AO7" s="38">
        <v>36774</v>
      </c>
      <c r="AP7" s="39">
        <v>11.75</v>
      </c>
      <c r="AQ7" s="39">
        <v>14.79</v>
      </c>
      <c r="AR7" s="40">
        <v>21.25</v>
      </c>
      <c r="AS7" s="3"/>
      <c r="AT7" s="44">
        <v>36804</v>
      </c>
      <c r="AU7" s="45">
        <v>18.75</v>
      </c>
      <c r="AV7" s="45">
        <v>20.88</v>
      </c>
      <c r="AW7" s="46">
        <v>25.91</v>
      </c>
      <c r="AX7" s="3"/>
      <c r="AY7" s="76">
        <v>36835</v>
      </c>
      <c r="AZ7" s="56">
        <v>19.45</v>
      </c>
      <c r="BA7" s="56">
        <v>22.44</v>
      </c>
      <c r="BB7" s="57">
        <v>28.41</v>
      </c>
      <c r="BC7" s="3"/>
      <c r="BD7" s="44">
        <v>36865</v>
      </c>
      <c r="BE7" s="45">
        <v>19.079999999999998</v>
      </c>
      <c r="BF7" s="45">
        <v>21.34</v>
      </c>
      <c r="BG7" s="46">
        <v>24.2</v>
      </c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</row>
    <row r="8" spans="1:104" x14ac:dyDescent="0.2">
      <c r="A8" s="38">
        <v>36531</v>
      </c>
      <c r="B8" s="39">
        <v>20.41</v>
      </c>
      <c r="C8" s="39">
        <v>22.78</v>
      </c>
      <c r="D8" s="40">
        <v>27.29</v>
      </c>
      <c r="F8" s="19">
        <v>36562</v>
      </c>
      <c r="G8" s="45">
        <v>20.69</v>
      </c>
      <c r="H8" s="45">
        <v>24.46</v>
      </c>
      <c r="I8" s="46">
        <v>29.75</v>
      </c>
      <c r="K8" s="66">
        <v>36591</v>
      </c>
      <c r="L8" s="67">
        <v>21.45</v>
      </c>
      <c r="M8" s="67">
        <v>26.92</v>
      </c>
      <c r="N8" s="68">
        <v>32.659999999999997</v>
      </c>
      <c r="P8" s="44">
        <v>36622</v>
      </c>
      <c r="Q8" s="45">
        <v>19.87</v>
      </c>
      <c r="R8" s="45">
        <v>22.03</v>
      </c>
      <c r="S8" s="46">
        <v>26.12</v>
      </c>
      <c r="U8" s="55">
        <v>36652</v>
      </c>
      <c r="V8" s="56">
        <v>18.79</v>
      </c>
      <c r="W8" s="56">
        <v>21.63</v>
      </c>
      <c r="X8" s="57">
        <v>26.33</v>
      </c>
      <c r="Y8" s="3"/>
      <c r="Z8" s="38">
        <v>36683</v>
      </c>
      <c r="AA8" s="39">
        <v>13.12</v>
      </c>
      <c r="AB8" s="39">
        <v>18.739999999999998</v>
      </c>
      <c r="AC8" s="40">
        <v>25.04</v>
      </c>
      <c r="AD8" s="3"/>
      <c r="AE8" s="44">
        <v>36713</v>
      </c>
      <c r="AF8" s="45">
        <v>14.33</v>
      </c>
      <c r="AG8" s="45">
        <v>18.96</v>
      </c>
      <c r="AH8" s="46">
        <v>25.16</v>
      </c>
      <c r="AI8" s="3"/>
      <c r="AJ8" s="55">
        <v>36744</v>
      </c>
      <c r="AK8" s="56">
        <v>10.29</v>
      </c>
      <c r="AL8" s="56">
        <v>16.07</v>
      </c>
      <c r="AM8" s="57">
        <v>24.75</v>
      </c>
      <c r="AN8" s="3"/>
      <c r="AO8" s="38">
        <v>36775</v>
      </c>
      <c r="AP8" s="39">
        <v>13.45</v>
      </c>
      <c r="AQ8" s="39">
        <v>15.32</v>
      </c>
      <c r="AR8" s="40">
        <v>19.62</v>
      </c>
      <c r="AS8" s="3"/>
      <c r="AT8" s="44">
        <v>36805</v>
      </c>
      <c r="AU8" s="45">
        <v>16.66</v>
      </c>
      <c r="AV8" s="45">
        <v>18.86</v>
      </c>
      <c r="AW8" s="46">
        <v>24.29</v>
      </c>
      <c r="AX8" s="3"/>
      <c r="AY8" s="76">
        <v>36836</v>
      </c>
      <c r="AZ8" s="56">
        <v>20.12</v>
      </c>
      <c r="BA8" s="56">
        <v>22.92</v>
      </c>
      <c r="BB8" s="57">
        <v>28.66</v>
      </c>
      <c r="BC8" s="3"/>
      <c r="BD8" s="44">
        <v>36866</v>
      </c>
      <c r="BE8" s="45">
        <v>16.37</v>
      </c>
      <c r="BF8" s="45">
        <v>20.37</v>
      </c>
      <c r="BG8" s="46">
        <v>25.79</v>
      </c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</row>
    <row r="9" spans="1:104" x14ac:dyDescent="0.2">
      <c r="A9" s="38">
        <v>36532</v>
      </c>
      <c r="B9" s="39">
        <v>19.62</v>
      </c>
      <c r="C9" s="39">
        <v>22.09</v>
      </c>
      <c r="D9" s="40">
        <v>30.5</v>
      </c>
      <c r="F9" s="19">
        <v>36563</v>
      </c>
      <c r="G9" s="45">
        <v>18.579999999999998</v>
      </c>
      <c r="H9" s="45">
        <v>22.05</v>
      </c>
      <c r="I9" s="46">
        <v>27.08</v>
      </c>
      <c r="K9" s="66">
        <v>36592</v>
      </c>
      <c r="L9" s="67">
        <v>19.45</v>
      </c>
      <c r="M9" s="67">
        <v>22.65</v>
      </c>
      <c r="N9" s="68">
        <v>25.29</v>
      </c>
      <c r="P9" s="44">
        <v>36623</v>
      </c>
      <c r="Q9" s="45">
        <v>18.579999999999998</v>
      </c>
      <c r="R9" s="45">
        <v>22.99</v>
      </c>
      <c r="S9" s="46">
        <v>30.16</v>
      </c>
      <c r="U9" s="55">
        <v>36653</v>
      </c>
      <c r="V9" s="56">
        <v>16</v>
      </c>
      <c r="W9" s="56">
        <v>18.21</v>
      </c>
      <c r="X9" s="57">
        <v>23.29</v>
      </c>
      <c r="Y9" s="3"/>
      <c r="Z9" s="38">
        <v>36684</v>
      </c>
      <c r="AA9" s="39">
        <v>14.33</v>
      </c>
      <c r="AB9" s="39">
        <v>19.75</v>
      </c>
      <c r="AC9" s="40">
        <v>25.58</v>
      </c>
      <c r="AD9" s="3"/>
      <c r="AE9" s="44">
        <v>36714</v>
      </c>
      <c r="AF9" s="45">
        <v>14.25</v>
      </c>
      <c r="AG9" s="45">
        <v>20.05</v>
      </c>
      <c r="AH9" s="46">
        <v>25.91</v>
      </c>
      <c r="AI9" s="3"/>
      <c r="AJ9" s="55">
        <v>36745</v>
      </c>
      <c r="AK9" s="56">
        <v>15.37</v>
      </c>
      <c r="AL9" s="56">
        <v>19.2</v>
      </c>
      <c r="AM9" s="57">
        <v>25.25</v>
      </c>
      <c r="AN9" s="3"/>
      <c r="AO9" s="38">
        <v>36776</v>
      </c>
      <c r="AP9" s="39">
        <v>14</v>
      </c>
      <c r="AQ9" s="39">
        <v>16.5</v>
      </c>
      <c r="AR9" s="40">
        <v>22.62</v>
      </c>
      <c r="AS9" s="3"/>
      <c r="AT9" s="44">
        <v>36806</v>
      </c>
      <c r="AU9" s="45">
        <v>14.83</v>
      </c>
      <c r="AV9" s="45">
        <v>19.489999999999998</v>
      </c>
      <c r="AW9" s="46">
        <v>26.91</v>
      </c>
      <c r="AX9" s="3"/>
      <c r="AY9" s="76">
        <v>36837</v>
      </c>
      <c r="AZ9" s="56">
        <v>17.87</v>
      </c>
      <c r="BA9" s="56">
        <v>20.7</v>
      </c>
      <c r="BB9" s="57">
        <v>23.16</v>
      </c>
      <c r="BC9" s="3"/>
      <c r="BD9" s="44">
        <v>36867</v>
      </c>
      <c r="BE9" s="45">
        <v>15.83</v>
      </c>
      <c r="BF9" s="45">
        <v>19.920000000000002</v>
      </c>
      <c r="BG9" s="46">
        <v>28.7</v>
      </c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</row>
    <row r="10" spans="1:104" x14ac:dyDescent="0.2">
      <c r="A10" s="38">
        <v>36533</v>
      </c>
      <c r="B10" s="39">
        <v>19.29</v>
      </c>
      <c r="C10" s="39">
        <v>23.41</v>
      </c>
      <c r="D10" s="40">
        <v>31.95</v>
      </c>
      <c r="F10" s="19">
        <v>36564</v>
      </c>
      <c r="G10" s="45">
        <v>19.7</v>
      </c>
      <c r="H10" s="45">
        <v>22.31</v>
      </c>
      <c r="I10" s="46">
        <v>27.62</v>
      </c>
      <c r="K10" s="66">
        <v>36593</v>
      </c>
      <c r="L10" s="67">
        <v>16.829999999999998</v>
      </c>
      <c r="M10" s="67">
        <v>19.47</v>
      </c>
      <c r="N10" s="68">
        <v>24.04</v>
      </c>
      <c r="P10" s="44">
        <v>36624</v>
      </c>
      <c r="Q10" s="45">
        <v>18.79</v>
      </c>
      <c r="R10" s="45">
        <v>23.42</v>
      </c>
      <c r="S10" s="46">
        <v>31.12</v>
      </c>
      <c r="U10" s="55">
        <v>36654</v>
      </c>
      <c r="V10" s="56">
        <v>14.75</v>
      </c>
      <c r="W10" s="56">
        <v>18.66</v>
      </c>
      <c r="X10" s="57">
        <v>24.75</v>
      </c>
      <c r="Y10" s="3"/>
      <c r="Z10" s="38">
        <v>36685</v>
      </c>
      <c r="AA10" s="39">
        <v>15.37</v>
      </c>
      <c r="AB10" s="39">
        <v>19.899999999999999</v>
      </c>
      <c r="AC10" s="40">
        <v>25.91</v>
      </c>
      <c r="AD10" s="3"/>
      <c r="AE10" s="44">
        <v>36715</v>
      </c>
      <c r="AF10" s="45">
        <v>15.29</v>
      </c>
      <c r="AG10" s="45">
        <v>20.64</v>
      </c>
      <c r="AH10" s="46">
        <v>26.62</v>
      </c>
      <c r="AI10" s="3"/>
      <c r="AJ10" s="55">
        <v>36746</v>
      </c>
      <c r="AK10" s="56">
        <v>15.16</v>
      </c>
      <c r="AL10" s="56">
        <v>21.32</v>
      </c>
      <c r="AM10" s="57">
        <v>28.95</v>
      </c>
      <c r="AN10" s="3"/>
      <c r="AO10" s="38">
        <v>36777</v>
      </c>
      <c r="AP10" s="39">
        <v>13.5</v>
      </c>
      <c r="AQ10" s="39">
        <v>18.350000000000001</v>
      </c>
      <c r="AR10" s="40">
        <v>24.95</v>
      </c>
      <c r="AS10" s="3"/>
      <c r="AT10" s="44">
        <v>36807</v>
      </c>
      <c r="AU10" s="45">
        <v>16.25</v>
      </c>
      <c r="AV10" s="45">
        <v>19.940000000000001</v>
      </c>
      <c r="AW10" s="46">
        <v>26.91</v>
      </c>
      <c r="AX10" s="3"/>
      <c r="AY10" s="76">
        <v>36838</v>
      </c>
      <c r="AZ10" s="56">
        <v>15.87</v>
      </c>
      <c r="BA10" s="56">
        <v>20.51</v>
      </c>
      <c r="BB10" s="57">
        <v>28.5</v>
      </c>
      <c r="BC10" s="3"/>
      <c r="BD10" s="44">
        <v>36868</v>
      </c>
      <c r="BE10" s="45">
        <v>18.95</v>
      </c>
      <c r="BF10" s="45">
        <v>22.66</v>
      </c>
      <c r="BG10" s="46">
        <v>31.25</v>
      </c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</row>
    <row r="11" spans="1:104" x14ac:dyDescent="0.2">
      <c r="A11" s="38">
        <v>36534</v>
      </c>
      <c r="B11" s="39">
        <v>20.37</v>
      </c>
      <c r="C11" s="39">
        <v>24.66</v>
      </c>
      <c r="D11" s="40">
        <v>31.33</v>
      </c>
      <c r="F11" s="19">
        <v>36565</v>
      </c>
      <c r="G11" s="45">
        <v>20.29</v>
      </c>
      <c r="H11" s="45">
        <v>22.48</v>
      </c>
      <c r="I11" s="46">
        <v>26.95</v>
      </c>
      <c r="K11" s="66">
        <v>36594</v>
      </c>
      <c r="L11" s="67">
        <v>15.87</v>
      </c>
      <c r="M11" s="67">
        <v>20.48</v>
      </c>
      <c r="N11" s="68">
        <v>27.58</v>
      </c>
      <c r="P11" s="44">
        <v>36625</v>
      </c>
      <c r="Q11" s="45">
        <v>18.579999999999998</v>
      </c>
      <c r="R11" s="45">
        <v>22.78</v>
      </c>
      <c r="S11" s="46">
        <v>30.58</v>
      </c>
      <c r="U11" s="55">
        <v>36655</v>
      </c>
      <c r="V11" s="56">
        <v>14.91</v>
      </c>
      <c r="W11" s="56">
        <v>17.71</v>
      </c>
      <c r="X11" s="57">
        <v>21.12</v>
      </c>
      <c r="Y11" s="3"/>
      <c r="Z11" s="38">
        <v>36686</v>
      </c>
      <c r="AA11" s="39">
        <v>15.41</v>
      </c>
      <c r="AB11" s="39">
        <v>19.600000000000001</v>
      </c>
      <c r="AC11" s="40">
        <v>26.5</v>
      </c>
      <c r="AD11" s="3"/>
      <c r="AE11" s="44">
        <v>36716</v>
      </c>
      <c r="AF11" s="45">
        <v>16</v>
      </c>
      <c r="AG11" s="45">
        <v>21.56</v>
      </c>
      <c r="AH11" s="46">
        <v>27.25</v>
      </c>
      <c r="AI11" s="3"/>
      <c r="AJ11" s="55">
        <v>36747</v>
      </c>
      <c r="AK11" s="56">
        <v>16.37</v>
      </c>
      <c r="AL11" s="56">
        <v>22.21</v>
      </c>
      <c r="AM11" s="57">
        <v>29.12</v>
      </c>
      <c r="AN11" s="3"/>
      <c r="AO11" s="38">
        <v>36778</v>
      </c>
      <c r="AP11" s="39">
        <v>15.58</v>
      </c>
      <c r="AQ11" s="39">
        <v>19.940000000000001</v>
      </c>
      <c r="AR11" s="40">
        <v>25.12</v>
      </c>
      <c r="AS11" s="3"/>
      <c r="AT11" s="44">
        <v>36808</v>
      </c>
      <c r="AU11" s="45">
        <v>17.5</v>
      </c>
      <c r="AV11" s="45">
        <v>22.37</v>
      </c>
      <c r="AW11" s="46">
        <v>29.5</v>
      </c>
      <c r="AX11" s="3"/>
      <c r="AY11" s="76">
        <v>36839</v>
      </c>
      <c r="AZ11" s="56">
        <v>16.37</v>
      </c>
      <c r="BA11" s="56">
        <v>21.84</v>
      </c>
      <c r="BB11" s="57">
        <v>30.66</v>
      </c>
      <c r="BC11" s="3"/>
      <c r="BD11" s="44">
        <v>36869</v>
      </c>
      <c r="BE11" s="45">
        <v>20.04</v>
      </c>
      <c r="BF11" s="45">
        <v>25.76</v>
      </c>
      <c r="BG11" s="46">
        <v>33.450000000000003</v>
      </c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</row>
    <row r="12" spans="1:104" x14ac:dyDescent="0.2">
      <c r="A12" s="38">
        <v>36535</v>
      </c>
      <c r="B12" s="39">
        <v>20.95</v>
      </c>
      <c r="C12" s="39">
        <v>26.05</v>
      </c>
      <c r="D12" s="40">
        <v>33</v>
      </c>
      <c r="F12" s="19">
        <v>36566</v>
      </c>
      <c r="G12" s="45">
        <v>20.37</v>
      </c>
      <c r="H12" s="45">
        <v>21.79</v>
      </c>
      <c r="I12" s="46">
        <v>24.25</v>
      </c>
      <c r="K12" s="66">
        <v>36595</v>
      </c>
      <c r="L12" s="67">
        <v>16.95</v>
      </c>
      <c r="M12" s="67">
        <v>20.93</v>
      </c>
      <c r="N12" s="68">
        <v>27.45</v>
      </c>
      <c r="P12" s="44">
        <v>36626</v>
      </c>
      <c r="Q12" s="45">
        <v>19.2</v>
      </c>
      <c r="R12" s="45">
        <v>23.28</v>
      </c>
      <c r="S12" s="46">
        <v>29.95</v>
      </c>
      <c r="U12" s="55">
        <v>36656</v>
      </c>
      <c r="V12" s="56">
        <v>12.29</v>
      </c>
      <c r="W12" s="56">
        <v>16.59</v>
      </c>
      <c r="X12" s="57">
        <v>21.95</v>
      </c>
      <c r="Y12" s="3"/>
      <c r="Z12" s="38">
        <v>36687</v>
      </c>
      <c r="AA12" s="39">
        <v>16.329999999999998</v>
      </c>
      <c r="AB12" s="39">
        <v>18.87</v>
      </c>
      <c r="AC12" s="40">
        <v>23.79</v>
      </c>
      <c r="AD12" s="3"/>
      <c r="AE12" s="44">
        <v>36717</v>
      </c>
      <c r="AF12" s="45">
        <v>18.04</v>
      </c>
      <c r="AG12" s="45">
        <v>22.82</v>
      </c>
      <c r="AH12" s="46">
        <v>27.04</v>
      </c>
      <c r="AI12" s="3"/>
      <c r="AJ12" s="55">
        <v>36748</v>
      </c>
      <c r="AK12" s="56">
        <v>12.5</v>
      </c>
      <c r="AL12" s="56">
        <v>14.82</v>
      </c>
      <c r="AM12" s="57">
        <v>16.579999999999998</v>
      </c>
      <c r="AN12" s="3"/>
      <c r="AO12" s="38">
        <v>36779</v>
      </c>
      <c r="AP12" s="39">
        <v>16.079999999999998</v>
      </c>
      <c r="AQ12" s="39">
        <v>22.44</v>
      </c>
      <c r="AR12" s="40">
        <v>29.25</v>
      </c>
      <c r="AS12" s="3"/>
      <c r="AT12" s="44">
        <v>36809</v>
      </c>
      <c r="AU12" s="45">
        <v>18.2</v>
      </c>
      <c r="AV12" s="45">
        <v>23.24</v>
      </c>
      <c r="AW12" s="46">
        <v>28.58</v>
      </c>
      <c r="AX12" s="3"/>
      <c r="AY12" s="76">
        <v>36840</v>
      </c>
      <c r="AZ12" s="56">
        <v>18.41</v>
      </c>
      <c r="BA12" s="56">
        <v>22.01</v>
      </c>
      <c r="BB12" s="57">
        <v>27.25</v>
      </c>
      <c r="BC12" s="3"/>
      <c r="BD12" s="44">
        <v>36870</v>
      </c>
      <c r="BE12" s="45">
        <v>19.66</v>
      </c>
      <c r="BF12" s="45">
        <v>23.48</v>
      </c>
      <c r="BG12" s="46">
        <v>29.91</v>
      </c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</row>
    <row r="13" spans="1:104" x14ac:dyDescent="0.2">
      <c r="A13" s="38">
        <v>36536</v>
      </c>
      <c r="B13" s="39">
        <v>20.75</v>
      </c>
      <c r="C13" s="39">
        <v>26.64</v>
      </c>
      <c r="D13" s="40">
        <v>33.159999999999997</v>
      </c>
      <c r="F13" s="19">
        <v>36567</v>
      </c>
      <c r="G13" s="45">
        <v>20.75</v>
      </c>
      <c r="H13" s="45">
        <v>21.9</v>
      </c>
      <c r="I13" s="46">
        <v>24.37</v>
      </c>
      <c r="K13" s="66">
        <v>36596</v>
      </c>
      <c r="L13" s="67">
        <v>18.79</v>
      </c>
      <c r="M13" s="67">
        <v>20.7</v>
      </c>
      <c r="N13" s="68">
        <v>24.16</v>
      </c>
      <c r="P13" s="44">
        <v>36627</v>
      </c>
      <c r="Q13" s="45">
        <v>19.079999999999998</v>
      </c>
      <c r="R13" s="45">
        <v>24.22</v>
      </c>
      <c r="S13" s="46">
        <v>30.5</v>
      </c>
      <c r="U13" s="55">
        <v>36657</v>
      </c>
      <c r="V13" s="56">
        <v>12.29</v>
      </c>
      <c r="W13" s="56">
        <v>15.81</v>
      </c>
      <c r="X13" s="57">
        <v>19.79</v>
      </c>
      <c r="Y13" s="3"/>
      <c r="Z13" s="38">
        <v>36688</v>
      </c>
      <c r="AA13" s="39">
        <v>15.12</v>
      </c>
      <c r="AB13" s="39">
        <v>19.489999999999998</v>
      </c>
      <c r="AC13" s="40">
        <v>25.04</v>
      </c>
      <c r="AD13" s="3"/>
      <c r="AE13" s="44">
        <v>36718</v>
      </c>
      <c r="AF13" s="45">
        <v>20.66</v>
      </c>
      <c r="AG13" s="45">
        <v>22.86</v>
      </c>
      <c r="AH13" s="46">
        <v>25.75</v>
      </c>
      <c r="AI13" s="3"/>
      <c r="AJ13" s="55">
        <v>36749</v>
      </c>
      <c r="AK13" s="56">
        <v>8.08</v>
      </c>
      <c r="AL13" s="56">
        <v>11.26</v>
      </c>
      <c r="AM13" s="57">
        <v>13.25</v>
      </c>
      <c r="AN13" s="3"/>
      <c r="AO13" s="38">
        <v>36780</v>
      </c>
      <c r="AP13" s="39">
        <v>18.66</v>
      </c>
      <c r="AQ13" s="39">
        <v>24.73</v>
      </c>
      <c r="AR13" s="40">
        <v>29.95</v>
      </c>
      <c r="AS13" s="3"/>
      <c r="AT13" s="44">
        <v>36810</v>
      </c>
      <c r="AU13" s="45">
        <v>18.75</v>
      </c>
      <c r="AV13" s="45">
        <v>22.98</v>
      </c>
      <c r="AW13" s="46">
        <v>29.2</v>
      </c>
      <c r="AX13" s="3"/>
      <c r="AY13" s="76">
        <v>36841</v>
      </c>
      <c r="AZ13" s="56">
        <v>18.41</v>
      </c>
      <c r="BA13" s="56">
        <v>22.61</v>
      </c>
      <c r="BB13" s="57">
        <v>29.79</v>
      </c>
      <c r="BC13" s="3"/>
      <c r="BD13" s="44">
        <v>36871</v>
      </c>
      <c r="BE13" s="45">
        <v>17.7</v>
      </c>
      <c r="BF13" s="45">
        <v>23.43</v>
      </c>
      <c r="BG13" s="46">
        <v>31.41</v>
      </c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</row>
    <row r="14" spans="1:104" x14ac:dyDescent="0.2">
      <c r="A14" s="38">
        <v>36537</v>
      </c>
      <c r="B14" s="39">
        <v>21.75</v>
      </c>
      <c r="C14" s="39">
        <v>25.63</v>
      </c>
      <c r="D14" s="40">
        <v>32.08</v>
      </c>
      <c r="F14" s="19">
        <v>36568</v>
      </c>
      <c r="G14" s="45">
        <v>19.7</v>
      </c>
      <c r="H14" s="45">
        <v>21.42</v>
      </c>
      <c r="I14" s="46">
        <v>24.62</v>
      </c>
      <c r="K14" s="66">
        <v>36597</v>
      </c>
      <c r="L14" s="67">
        <v>17.5</v>
      </c>
      <c r="M14" s="67">
        <v>20.94</v>
      </c>
      <c r="N14" s="68">
        <v>25.45</v>
      </c>
      <c r="P14" s="44">
        <v>36628</v>
      </c>
      <c r="Q14" s="45">
        <v>17.7</v>
      </c>
      <c r="R14" s="45">
        <v>24.38</v>
      </c>
      <c r="S14" s="46">
        <v>30.16</v>
      </c>
      <c r="U14" s="55">
        <v>36658</v>
      </c>
      <c r="V14" s="56">
        <v>12.79</v>
      </c>
      <c r="W14" s="56">
        <v>16.72</v>
      </c>
      <c r="X14" s="57">
        <v>22.83</v>
      </c>
      <c r="Y14" s="3"/>
      <c r="Z14" s="38">
        <v>36689</v>
      </c>
      <c r="AA14" s="39">
        <v>15.95</v>
      </c>
      <c r="AB14" s="39">
        <v>20.16</v>
      </c>
      <c r="AC14" s="40">
        <v>25.29</v>
      </c>
      <c r="AD14" s="3"/>
      <c r="AE14" s="44">
        <v>36719</v>
      </c>
      <c r="AF14" s="45">
        <v>13.62</v>
      </c>
      <c r="AG14" s="45">
        <v>17.29</v>
      </c>
      <c r="AH14" s="46">
        <v>20.75</v>
      </c>
      <c r="AI14" s="3"/>
      <c r="AJ14" s="55">
        <v>36750</v>
      </c>
      <c r="AK14" s="56">
        <v>6.25</v>
      </c>
      <c r="AL14" s="56">
        <v>9.1300000000000008</v>
      </c>
      <c r="AM14" s="57">
        <v>12</v>
      </c>
      <c r="AN14" s="3"/>
      <c r="AO14" s="38">
        <v>36781</v>
      </c>
      <c r="AP14" s="39">
        <v>16.5</v>
      </c>
      <c r="AQ14" s="39">
        <v>20.23</v>
      </c>
      <c r="AR14" s="40">
        <v>23.66</v>
      </c>
      <c r="AS14" s="3"/>
      <c r="AT14" s="44">
        <v>36811</v>
      </c>
      <c r="AU14" s="45">
        <v>19.75</v>
      </c>
      <c r="AV14" s="45">
        <v>26.33</v>
      </c>
      <c r="AW14" s="46">
        <v>32.409999999999997</v>
      </c>
      <c r="AX14" s="3"/>
      <c r="AY14" s="76">
        <v>36842</v>
      </c>
      <c r="AZ14" s="56">
        <v>19.62</v>
      </c>
      <c r="BA14" s="56">
        <v>24.2</v>
      </c>
      <c r="BB14" s="57">
        <v>29.2</v>
      </c>
      <c r="BC14" s="3"/>
      <c r="BD14" s="44">
        <v>36872</v>
      </c>
      <c r="BE14" s="45">
        <v>19.54</v>
      </c>
      <c r="BF14" s="45">
        <v>24.84</v>
      </c>
      <c r="BG14" s="46">
        <v>32.33</v>
      </c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</row>
    <row r="15" spans="1:104" x14ac:dyDescent="0.2">
      <c r="A15" s="38">
        <v>36538</v>
      </c>
      <c r="B15" s="39">
        <v>21.75</v>
      </c>
      <c r="C15" s="39">
        <v>26.08</v>
      </c>
      <c r="D15" s="40">
        <v>32.909999999999997</v>
      </c>
      <c r="F15" s="19">
        <v>36569</v>
      </c>
      <c r="G15" s="45">
        <v>20.16</v>
      </c>
      <c r="H15" s="45">
        <v>21.08</v>
      </c>
      <c r="I15" s="46">
        <v>22.66</v>
      </c>
      <c r="K15" s="66">
        <v>36598</v>
      </c>
      <c r="L15" s="67">
        <v>16.329999999999998</v>
      </c>
      <c r="M15" s="67">
        <v>21.34</v>
      </c>
      <c r="N15" s="68">
        <v>27.95</v>
      </c>
      <c r="P15" s="44">
        <v>36629</v>
      </c>
      <c r="Q15" s="45">
        <v>19.37</v>
      </c>
      <c r="R15" s="45">
        <v>24.91</v>
      </c>
      <c r="S15" s="46">
        <v>30.54</v>
      </c>
      <c r="U15" s="55">
        <v>36659</v>
      </c>
      <c r="V15" s="56">
        <v>12.95</v>
      </c>
      <c r="W15" s="56">
        <v>16.989999999999998</v>
      </c>
      <c r="X15" s="57">
        <v>23.29</v>
      </c>
      <c r="Y15" s="3"/>
      <c r="Z15" s="38">
        <v>36690</v>
      </c>
      <c r="AA15" s="39">
        <v>15.54</v>
      </c>
      <c r="AB15" s="39">
        <v>19.649999999999999</v>
      </c>
      <c r="AC15" s="40">
        <v>26.16</v>
      </c>
      <c r="AD15" s="3"/>
      <c r="AE15" s="44">
        <v>36720</v>
      </c>
      <c r="AF15" s="45">
        <v>11.25</v>
      </c>
      <c r="AG15" s="45">
        <v>13.13</v>
      </c>
      <c r="AH15" s="46">
        <v>17.79</v>
      </c>
      <c r="AI15" s="3"/>
      <c r="AJ15" s="55">
        <v>36751</v>
      </c>
      <c r="AK15" s="56">
        <v>7.83</v>
      </c>
      <c r="AL15" s="56">
        <v>12.14</v>
      </c>
      <c r="AM15" s="57">
        <v>18.87</v>
      </c>
      <c r="AN15" s="3"/>
      <c r="AO15" s="38">
        <v>36782</v>
      </c>
      <c r="AP15" s="39">
        <v>16.54</v>
      </c>
      <c r="AQ15" s="39">
        <v>19.97</v>
      </c>
      <c r="AR15" s="40">
        <v>25.41</v>
      </c>
      <c r="AS15" s="3"/>
      <c r="AT15" s="44">
        <v>36812</v>
      </c>
      <c r="AU15" s="45">
        <v>19.75</v>
      </c>
      <c r="AV15" s="45">
        <v>24.17</v>
      </c>
      <c r="AW15" s="46">
        <v>34.04</v>
      </c>
      <c r="AX15" s="3"/>
      <c r="AY15" s="76">
        <v>36843</v>
      </c>
      <c r="AZ15" s="56">
        <v>20</v>
      </c>
      <c r="BA15" s="56">
        <v>23.8</v>
      </c>
      <c r="BB15" s="57">
        <v>27.37</v>
      </c>
      <c r="BC15" s="3"/>
      <c r="BD15" s="44">
        <v>36873</v>
      </c>
      <c r="BE15" s="45">
        <v>18.54</v>
      </c>
      <c r="BF15" s="45">
        <v>23.47</v>
      </c>
      <c r="BG15" s="46">
        <v>31.08</v>
      </c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</row>
    <row r="16" spans="1:104" x14ac:dyDescent="0.2">
      <c r="A16" s="38">
        <v>36539</v>
      </c>
      <c r="B16" s="39">
        <v>22.91</v>
      </c>
      <c r="C16" s="39">
        <v>27.06</v>
      </c>
      <c r="D16" s="40">
        <v>34.04</v>
      </c>
      <c r="F16" s="19">
        <v>36570</v>
      </c>
      <c r="G16" s="45">
        <v>20.04</v>
      </c>
      <c r="H16" s="45">
        <v>24.17</v>
      </c>
      <c r="I16" s="46">
        <v>30.33</v>
      </c>
      <c r="K16" s="66">
        <v>36599</v>
      </c>
      <c r="L16" s="67">
        <v>16.54</v>
      </c>
      <c r="M16" s="67">
        <v>21.8</v>
      </c>
      <c r="N16" s="68">
        <v>29.04</v>
      </c>
      <c r="P16" s="44">
        <v>36630</v>
      </c>
      <c r="Q16" s="45">
        <v>20.29</v>
      </c>
      <c r="R16" s="45">
        <v>23.05</v>
      </c>
      <c r="S16" s="46">
        <v>30.25</v>
      </c>
      <c r="U16" s="55">
        <v>36660</v>
      </c>
      <c r="V16" s="56">
        <v>13.04</v>
      </c>
      <c r="W16" s="56">
        <v>17.440000000000001</v>
      </c>
      <c r="X16" s="57">
        <v>24.29</v>
      </c>
      <c r="Y16" s="3"/>
      <c r="Z16" s="38">
        <v>36691</v>
      </c>
      <c r="AA16" s="39">
        <v>14.62</v>
      </c>
      <c r="AB16" s="39">
        <v>19.68</v>
      </c>
      <c r="AC16" s="40">
        <v>27.08</v>
      </c>
      <c r="AD16" s="3"/>
      <c r="AE16" s="44">
        <v>36721</v>
      </c>
      <c r="AF16" s="45">
        <v>9.5</v>
      </c>
      <c r="AG16" s="45">
        <v>11.28</v>
      </c>
      <c r="AH16" s="46">
        <v>13.29</v>
      </c>
      <c r="AI16" s="3"/>
      <c r="AJ16" s="55">
        <v>36752</v>
      </c>
      <c r="AK16" s="56">
        <v>8.9499999999999993</v>
      </c>
      <c r="AL16" s="56">
        <v>15.98</v>
      </c>
      <c r="AM16" s="57">
        <v>24.95</v>
      </c>
      <c r="AN16" s="3"/>
      <c r="AO16" s="38">
        <v>36783</v>
      </c>
      <c r="AP16" s="39">
        <v>17.7</v>
      </c>
      <c r="AQ16" s="39">
        <v>22.26</v>
      </c>
      <c r="AR16" s="40">
        <v>28.04</v>
      </c>
      <c r="AS16" s="3"/>
      <c r="AT16" s="44">
        <v>36813</v>
      </c>
      <c r="AU16" s="45">
        <v>19.16</v>
      </c>
      <c r="AV16" s="45">
        <v>21.96</v>
      </c>
      <c r="AW16" s="46">
        <v>29.08</v>
      </c>
      <c r="AX16" s="3"/>
      <c r="AY16" s="76">
        <v>36844</v>
      </c>
      <c r="AZ16" s="56">
        <v>16.29</v>
      </c>
      <c r="BA16" s="56">
        <v>18.190000000000001</v>
      </c>
      <c r="BB16" s="57">
        <v>20.41</v>
      </c>
      <c r="BC16" s="3"/>
      <c r="BD16" s="44">
        <v>36874</v>
      </c>
      <c r="BE16" s="45">
        <v>20.5</v>
      </c>
      <c r="BF16" s="45">
        <v>23.65</v>
      </c>
      <c r="BG16" s="46">
        <v>29.25</v>
      </c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</row>
    <row r="17" spans="1:104" x14ac:dyDescent="0.2">
      <c r="A17" s="38">
        <v>36540</v>
      </c>
      <c r="B17" s="39">
        <v>22.37</v>
      </c>
      <c r="C17" s="39">
        <v>25.81</v>
      </c>
      <c r="D17" s="40">
        <v>32.950000000000003</v>
      </c>
      <c r="F17" s="19">
        <v>36571</v>
      </c>
      <c r="G17" s="45">
        <v>21.66</v>
      </c>
      <c r="H17" s="45">
        <v>25.77</v>
      </c>
      <c r="I17" s="46">
        <v>31.37</v>
      </c>
      <c r="K17" s="66">
        <v>36600</v>
      </c>
      <c r="L17" s="67">
        <v>18.75</v>
      </c>
      <c r="M17" s="67">
        <v>22.23</v>
      </c>
      <c r="N17" s="68">
        <v>28.33</v>
      </c>
      <c r="P17" s="44">
        <v>36631</v>
      </c>
      <c r="Q17" s="45">
        <v>18.829999999999998</v>
      </c>
      <c r="R17" s="45">
        <v>22.35</v>
      </c>
      <c r="S17" s="46">
        <v>28.5</v>
      </c>
      <c r="U17" s="55">
        <v>36661</v>
      </c>
      <c r="V17" s="56">
        <v>14.37</v>
      </c>
      <c r="W17" s="56">
        <v>19.82</v>
      </c>
      <c r="X17" s="57">
        <v>26.2</v>
      </c>
      <c r="Y17" s="3"/>
      <c r="Z17" s="38">
        <v>36692</v>
      </c>
      <c r="AA17" s="39">
        <v>15.54</v>
      </c>
      <c r="AB17" s="39">
        <v>20.16</v>
      </c>
      <c r="AC17" s="40">
        <v>27.12</v>
      </c>
      <c r="AD17" s="3"/>
      <c r="AE17" s="44">
        <v>36722</v>
      </c>
      <c r="AF17" s="45">
        <v>11.25</v>
      </c>
      <c r="AG17" s="45">
        <v>14.51</v>
      </c>
      <c r="AH17" s="46">
        <v>21.2</v>
      </c>
      <c r="AI17" s="3"/>
      <c r="AJ17" s="55">
        <v>36753</v>
      </c>
      <c r="AK17" s="56">
        <v>12.83</v>
      </c>
      <c r="AL17" s="56">
        <v>18.71</v>
      </c>
      <c r="AM17" s="57">
        <v>28</v>
      </c>
      <c r="AN17" s="3"/>
      <c r="AO17" s="38">
        <v>36784</v>
      </c>
      <c r="AP17" s="39">
        <v>18.7</v>
      </c>
      <c r="AQ17" s="39">
        <v>22.92</v>
      </c>
      <c r="AR17" s="40">
        <v>29.2</v>
      </c>
      <c r="AS17" s="3"/>
      <c r="AT17" s="44">
        <v>36814</v>
      </c>
      <c r="AU17" s="45">
        <v>18.87</v>
      </c>
      <c r="AV17" s="45">
        <v>21.88</v>
      </c>
      <c r="AW17" s="46">
        <v>27.37</v>
      </c>
      <c r="AX17" s="3"/>
      <c r="AY17" s="76">
        <v>36845</v>
      </c>
      <c r="AZ17" s="56">
        <v>15.41</v>
      </c>
      <c r="BA17" s="56">
        <v>18.14</v>
      </c>
      <c r="BB17" s="57">
        <v>23.29</v>
      </c>
      <c r="BC17" s="3"/>
      <c r="BD17" s="44">
        <v>36875</v>
      </c>
      <c r="BE17" s="45">
        <v>21.75</v>
      </c>
      <c r="BF17" s="45">
        <v>24.59</v>
      </c>
      <c r="BG17" s="46">
        <v>28.58</v>
      </c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</row>
    <row r="18" spans="1:104" x14ac:dyDescent="0.2">
      <c r="A18" s="38">
        <v>36541</v>
      </c>
      <c r="B18" s="39">
        <v>22.04</v>
      </c>
      <c r="C18" s="39">
        <v>25.44</v>
      </c>
      <c r="D18" s="40">
        <v>32.33</v>
      </c>
      <c r="F18" s="19">
        <v>36572</v>
      </c>
      <c r="G18" s="45">
        <v>19.2</v>
      </c>
      <c r="H18" s="45">
        <v>22.48</v>
      </c>
      <c r="I18" s="46">
        <v>26.29</v>
      </c>
      <c r="K18" s="66">
        <v>36601</v>
      </c>
      <c r="L18" s="67">
        <v>20.29</v>
      </c>
      <c r="M18" s="67">
        <v>22.75</v>
      </c>
      <c r="N18" s="68">
        <v>30.54</v>
      </c>
      <c r="P18" s="44">
        <v>36632</v>
      </c>
      <c r="Q18" s="45">
        <v>16.54</v>
      </c>
      <c r="R18" s="45">
        <v>20.56</v>
      </c>
      <c r="S18" s="46">
        <v>27.33</v>
      </c>
      <c r="U18" s="55">
        <v>36662</v>
      </c>
      <c r="V18" s="56">
        <v>15.91</v>
      </c>
      <c r="W18" s="56">
        <v>21.32</v>
      </c>
      <c r="X18" s="57">
        <v>26.45</v>
      </c>
      <c r="Y18" s="3"/>
      <c r="Z18" s="38">
        <v>36693</v>
      </c>
      <c r="AA18" s="39">
        <v>14.95</v>
      </c>
      <c r="AB18" s="39">
        <v>20.38</v>
      </c>
      <c r="AC18" s="40">
        <v>26.75</v>
      </c>
      <c r="AD18" s="3"/>
      <c r="AE18" s="44">
        <v>36723</v>
      </c>
      <c r="AF18" s="45">
        <v>7.33</v>
      </c>
      <c r="AG18" s="45">
        <v>13.02</v>
      </c>
      <c r="AH18" s="46">
        <v>15.75</v>
      </c>
      <c r="AI18" s="3"/>
      <c r="AJ18" s="55">
        <v>36754</v>
      </c>
      <c r="AK18" s="56">
        <v>11.66</v>
      </c>
      <c r="AL18" s="56">
        <v>13.98</v>
      </c>
      <c r="AM18" s="57">
        <v>15.95</v>
      </c>
      <c r="AN18" s="3"/>
      <c r="AO18" s="38">
        <v>36785</v>
      </c>
      <c r="AP18" s="39">
        <v>14.12</v>
      </c>
      <c r="AQ18" s="39">
        <v>16.46</v>
      </c>
      <c r="AR18" s="40">
        <v>18</v>
      </c>
      <c r="AS18" s="3"/>
      <c r="AT18" s="44">
        <v>36815</v>
      </c>
      <c r="AU18" s="45">
        <v>19.829999999999998</v>
      </c>
      <c r="AV18" s="45">
        <v>23.89</v>
      </c>
      <c r="AW18" s="46">
        <v>31.87</v>
      </c>
      <c r="AX18" s="3"/>
      <c r="AY18" s="76">
        <v>36846</v>
      </c>
      <c r="AZ18" s="56">
        <v>16.29</v>
      </c>
      <c r="BA18" s="56">
        <v>19.97</v>
      </c>
      <c r="BB18" s="57">
        <v>25.87</v>
      </c>
      <c r="BC18" s="3"/>
      <c r="BD18" s="44">
        <v>36876</v>
      </c>
      <c r="BE18" s="45">
        <v>18.5</v>
      </c>
      <c r="BF18" s="45">
        <v>22.67</v>
      </c>
      <c r="BG18" s="46">
        <v>27.16</v>
      </c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</row>
    <row r="19" spans="1:104" x14ac:dyDescent="0.2">
      <c r="A19" s="38">
        <v>36542</v>
      </c>
      <c r="B19" s="39">
        <v>22.16</v>
      </c>
      <c r="C19" s="39">
        <v>26.31</v>
      </c>
      <c r="D19" s="40">
        <v>34</v>
      </c>
      <c r="F19" s="19">
        <v>36573</v>
      </c>
      <c r="G19" s="45">
        <v>17.37</v>
      </c>
      <c r="H19" s="45">
        <v>18.260000000000002</v>
      </c>
      <c r="I19" s="46">
        <v>19.329999999999998</v>
      </c>
      <c r="K19" s="66">
        <v>36602</v>
      </c>
      <c r="L19" s="67">
        <v>20.95</v>
      </c>
      <c r="M19" s="67">
        <v>24.15</v>
      </c>
      <c r="N19" s="68">
        <v>29.54</v>
      </c>
      <c r="P19" s="44">
        <v>36633</v>
      </c>
      <c r="Q19" s="45">
        <v>16.66</v>
      </c>
      <c r="R19" s="45">
        <v>20.63</v>
      </c>
      <c r="S19" s="46">
        <v>26.79</v>
      </c>
      <c r="U19" s="55">
        <v>36663</v>
      </c>
      <c r="V19" s="56">
        <v>17.12</v>
      </c>
      <c r="W19" s="56">
        <v>20.92</v>
      </c>
      <c r="X19" s="57">
        <v>23.54</v>
      </c>
      <c r="Y19" s="3"/>
      <c r="Z19" s="38">
        <v>36694</v>
      </c>
      <c r="AA19" s="39">
        <v>15.79</v>
      </c>
      <c r="AB19" s="39">
        <v>19.89</v>
      </c>
      <c r="AC19" s="40">
        <v>27.7</v>
      </c>
      <c r="AD19" s="3"/>
      <c r="AE19" s="44">
        <v>36724</v>
      </c>
      <c r="AF19" s="45">
        <v>3.66</v>
      </c>
      <c r="AG19" s="45">
        <v>9.11</v>
      </c>
      <c r="AH19" s="46">
        <v>15.25</v>
      </c>
      <c r="AI19" s="3"/>
      <c r="AJ19" s="55">
        <v>36755</v>
      </c>
      <c r="AK19" s="56">
        <v>12.5</v>
      </c>
      <c r="AL19" s="56">
        <v>15.97</v>
      </c>
      <c r="AM19" s="57">
        <v>21.29</v>
      </c>
      <c r="AN19" s="3"/>
      <c r="AO19" s="38">
        <v>36786</v>
      </c>
      <c r="AP19" s="39">
        <v>14.04</v>
      </c>
      <c r="AQ19" s="39">
        <v>15.39</v>
      </c>
      <c r="AR19" s="40">
        <v>17.25</v>
      </c>
      <c r="AS19" s="3"/>
      <c r="AT19" s="44">
        <v>36816</v>
      </c>
      <c r="AU19" s="45">
        <v>19.95</v>
      </c>
      <c r="AV19" s="45">
        <v>25.71</v>
      </c>
      <c r="AW19" s="46">
        <v>33.25</v>
      </c>
      <c r="AX19" s="3"/>
      <c r="AY19" s="76">
        <v>36847</v>
      </c>
      <c r="AZ19" s="56">
        <v>17.5</v>
      </c>
      <c r="BA19" s="56">
        <v>20.8</v>
      </c>
      <c r="BB19" s="57">
        <v>27.58</v>
      </c>
      <c r="BC19" s="3"/>
      <c r="BD19" s="44">
        <v>36877</v>
      </c>
      <c r="BE19" s="45">
        <v>14.5</v>
      </c>
      <c r="BF19" s="45">
        <v>16.059999999999999</v>
      </c>
      <c r="BG19" s="46">
        <v>17.91</v>
      </c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</row>
    <row r="20" spans="1:104" x14ac:dyDescent="0.2">
      <c r="A20" s="38">
        <v>36543</v>
      </c>
      <c r="B20" s="39">
        <v>22.58</v>
      </c>
      <c r="C20" s="39">
        <v>26.93</v>
      </c>
      <c r="D20" s="40">
        <v>33.58</v>
      </c>
      <c r="F20" s="19">
        <v>36574</v>
      </c>
      <c r="G20" s="45">
        <v>16</v>
      </c>
      <c r="H20" s="45">
        <v>19.47</v>
      </c>
      <c r="I20" s="46">
        <v>24.33</v>
      </c>
      <c r="K20" s="66">
        <v>36603</v>
      </c>
      <c r="L20" s="67">
        <v>19.91</v>
      </c>
      <c r="M20" s="67">
        <v>22.65</v>
      </c>
      <c r="N20" s="68">
        <v>27.58</v>
      </c>
      <c r="P20" s="44">
        <v>36634</v>
      </c>
      <c r="Q20" s="45">
        <v>18.5</v>
      </c>
      <c r="R20" s="45">
        <v>22.74</v>
      </c>
      <c r="S20" s="46">
        <v>26.91</v>
      </c>
      <c r="U20" s="55">
        <v>36664</v>
      </c>
      <c r="V20" s="56">
        <v>12.29</v>
      </c>
      <c r="W20" s="56">
        <v>16.34</v>
      </c>
      <c r="X20" s="57">
        <v>20.7</v>
      </c>
      <c r="Y20" s="3"/>
      <c r="Z20" s="38">
        <v>36695</v>
      </c>
      <c r="AA20" s="39">
        <v>15.66</v>
      </c>
      <c r="AB20" s="39">
        <v>19.11</v>
      </c>
      <c r="AC20" s="40">
        <v>24.08</v>
      </c>
      <c r="AD20" s="3"/>
      <c r="AE20" s="44">
        <v>36725</v>
      </c>
      <c r="AF20" s="45">
        <v>4.87</v>
      </c>
      <c r="AG20" s="45">
        <v>10.84</v>
      </c>
      <c r="AH20" s="46">
        <v>17.54</v>
      </c>
      <c r="AI20" s="3"/>
      <c r="AJ20" s="55">
        <v>36756</v>
      </c>
      <c r="AK20" s="56">
        <v>13.62</v>
      </c>
      <c r="AL20" s="56">
        <v>16.73</v>
      </c>
      <c r="AM20" s="57">
        <v>22.12</v>
      </c>
      <c r="AN20" s="3"/>
      <c r="AO20" s="38">
        <v>36787</v>
      </c>
      <c r="AP20" s="39">
        <v>14.66</v>
      </c>
      <c r="AQ20" s="39">
        <v>18.440000000000001</v>
      </c>
      <c r="AR20" s="40">
        <v>26.54</v>
      </c>
      <c r="AS20" s="3"/>
      <c r="AT20" s="44">
        <v>36817</v>
      </c>
      <c r="AU20" s="45">
        <v>21.08</v>
      </c>
      <c r="AV20" s="45">
        <v>26.17</v>
      </c>
      <c r="AW20" s="46">
        <v>35.08</v>
      </c>
      <c r="AX20" s="3"/>
      <c r="AY20" s="76">
        <v>36848</v>
      </c>
      <c r="AZ20" s="56">
        <v>15.95</v>
      </c>
      <c r="BA20" s="56">
        <v>17.170000000000002</v>
      </c>
      <c r="BB20" s="57">
        <v>19.29</v>
      </c>
      <c r="BC20" s="3"/>
      <c r="BD20" s="44">
        <v>36878</v>
      </c>
      <c r="BE20" s="45">
        <v>14.75</v>
      </c>
      <c r="BF20" s="45">
        <v>16.36</v>
      </c>
      <c r="BG20" s="46">
        <v>19.29</v>
      </c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</row>
    <row r="21" spans="1:104" x14ac:dyDescent="0.2">
      <c r="A21" s="38">
        <v>36544</v>
      </c>
      <c r="B21" s="39">
        <v>19.62</v>
      </c>
      <c r="C21" s="39">
        <v>23.28</v>
      </c>
      <c r="D21" s="40">
        <v>25.62</v>
      </c>
      <c r="F21" s="19">
        <v>36575</v>
      </c>
      <c r="G21" s="45">
        <v>16.66</v>
      </c>
      <c r="H21" s="45">
        <v>21.01</v>
      </c>
      <c r="I21" s="46">
        <v>27.33</v>
      </c>
      <c r="K21" s="66">
        <v>36604</v>
      </c>
      <c r="L21" s="67">
        <v>18.79</v>
      </c>
      <c r="M21" s="67">
        <v>20.52</v>
      </c>
      <c r="N21" s="68">
        <v>23.41</v>
      </c>
      <c r="P21" s="44">
        <v>36635</v>
      </c>
      <c r="Q21" s="45">
        <v>21.12</v>
      </c>
      <c r="R21" s="45">
        <v>23.22</v>
      </c>
      <c r="S21" s="46">
        <v>26.37</v>
      </c>
      <c r="U21" s="55">
        <v>36665</v>
      </c>
      <c r="V21" s="56">
        <v>12.66</v>
      </c>
      <c r="W21" s="56">
        <v>15.6</v>
      </c>
      <c r="X21" s="57">
        <v>19.95</v>
      </c>
      <c r="Y21" s="3"/>
      <c r="Z21" s="38">
        <v>36696</v>
      </c>
      <c r="AA21" s="39">
        <v>16.45</v>
      </c>
      <c r="AB21" s="39">
        <v>20.38</v>
      </c>
      <c r="AC21" s="40">
        <v>24.62</v>
      </c>
      <c r="AD21" s="3"/>
      <c r="AE21" s="44">
        <v>36726</v>
      </c>
      <c r="AF21" s="45">
        <v>9.83</v>
      </c>
      <c r="AG21" s="45">
        <v>11.9</v>
      </c>
      <c r="AH21" s="46">
        <v>16.91</v>
      </c>
      <c r="AI21" s="3"/>
      <c r="AJ21" s="55">
        <v>36757</v>
      </c>
      <c r="AK21" s="56">
        <v>13.25</v>
      </c>
      <c r="AL21" s="56">
        <v>16.309999999999999</v>
      </c>
      <c r="AM21" s="57">
        <v>22.75</v>
      </c>
      <c r="AN21" s="3"/>
      <c r="AO21" s="38">
        <v>36788</v>
      </c>
      <c r="AP21" s="39">
        <v>16.5</v>
      </c>
      <c r="AQ21" s="39">
        <v>21.21</v>
      </c>
      <c r="AR21" s="40">
        <v>26.66</v>
      </c>
      <c r="AS21" s="3"/>
      <c r="AT21" s="44">
        <v>36818</v>
      </c>
      <c r="AU21" s="45">
        <v>20.83</v>
      </c>
      <c r="AV21" s="45">
        <v>24.96</v>
      </c>
      <c r="AW21" s="46">
        <v>33.450000000000003</v>
      </c>
      <c r="AX21" s="3"/>
      <c r="AY21" s="76">
        <v>36849</v>
      </c>
      <c r="AZ21" s="56">
        <v>16.329999999999998</v>
      </c>
      <c r="BA21" s="56">
        <v>20.3</v>
      </c>
      <c r="BB21" s="57">
        <v>25.04</v>
      </c>
      <c r="BC21" s="3"/>
      <c r="BD21" s="44">
        <v>36879</v>
      </c>
      <c r="BE21" s="45">
        <v>15.5</v>
      </c>
      <c r="BF21" s="45">
        <v>20.22</v>
      </c>
      <c r="BG21" s="46">
        <v>26.7</v>
      </c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</row>
    <row r="22" spans="1:104" x14ac:dyDescent="0.2">
      <c r="A22" s="38">
        <v>36545</v>
      </c>
      <c r="B22" s="39">
        <v>18.95</v>
      </c>
      <c r="C22" s="39">
        <v>22.9</v>
      </c>
      <c r="D22" s="40">
        <v>29.25</v>
      </c>
      <c r="F22" s="19">
        <v>36576</v>
      </c>
      <c r="G22" s="45">
        <v>18.329999999999998</v>
      </c>
      <c r="H22" s="45">
        <v>22.25</v>
      </c>
      <c r="I22" s="46">
        <v>28.62</v>
      </c>
      <c r="K22" s="66">
        <v>36605</v>
      </c>
      <c r="L22" s="67">
        <v>17.75</v>
      </c>
      <c r="M22" s="67">
        <v>20.059999999999999</v>
      </c>
      <c r="N22" s="68">
        <v>23.2</v>
      </c>
      <c r="P22" s="44">
        <v>36636</v>
      </c>
      <c r="Q22" s="45">
        <v>17.79</v>
      </c>
      <c r="R22" s="45">
        <v>21.27</v>
      </c>
      <c r="S22" s="46">
        <v>25.7</v>
      </c>
      <c r="U22" s="55">
        <v>36666</v>
      </c>
      <c r="V22" s="56">
        <v>13.25</v>
      </c>
      <c r="W22" s="56">
        <v>14.78</v>
      </c>
      <c r="X22" s="57">
        <v>18.41</v>
      </c>
      <c r="Y22" s="3"/>
      <c r="Z22" s="38">
        <v>36697</v>
      </c>
      <c r="AA22" s="39">
        <v>17.29</v>
      </c>
      <c r="AB22" s="39">
        <v>19.5</v>
      </c>
      <c r="AC22" s="40">
        <v>24.54</v>
      </c>
      <c r="AD22" s="3"/>
      <c r="AE22" s="44">
        <v>36727</v>
      </c>
      <c r="AF22" s="45">
        <v>6.58</v>
      </c>
      <c r="AG22" s="45">
        <v>11.57</v>
      </c>
      <c r="AH22" s="46">
        <v>17.079999999999998</v>
      </c>
      <c r="AI22" s="3"/>
      <c r="AJ22" s="55">
        <v>36758</v>
      </c>
      <c r="AK22" s="56">
        <v>13.66</v>
      </c>
      <c r="AL22" s="56">
        <v>19.09</v>
      </c>
      <c r="AM22" s="57">
        <v>27.7</v>
      </c>
      <c r="AN22" s="3"/>
      <c r="AO22" s="38">
        <v>36789</v>
      </c>
      <c r="AP22" s="39">
        <v>17.2</v>
      </c>
      <c r="AQ22" s="39">
        <v>23.46</v>
      </c>
      <c r="AR22" s="40">
        <v>31.45</v>
      </c>
      <c r="AS22" s="3"/>
      <c r="AT22" s="44">
        <v>36819</v>
      </c>
      <c r="AU22" s="45">
        <v>19.79</v>
      </c>
      <c r="AV22" s="45">
        <v>24.67</v>
      </c>
      <c r="AW22" s="46">
        <v>32</v>
      </c>
      <c r="AX22" s="3"/>
      <c r="AY22" s="76">
        <v>36850</v>
      </c>
      <c r="AZ22" s="56">
        <v>18.41</v>
      </c>
      <c r="BA22" s="56">
        <v>23.56</v>
      </c>
      <c r="BB22" s="57">
        <v>31.08</v>
      </c>
      <c r="BC22" s="3"/>
      <c r="BD22" s="44">
        <v>36880</v>
      </c>
      <c r="BE22" s="45">
        <v>16.41</v>
      </c>
      <c r="BF22" s="45">
        <v>22.32</v>
      </c>
      <c r="BG22" s="46">
        <v>30.5</v>
      </c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</row>
    <row r="23" spans="1:104" x14ac:dyDescent="0.2">
      <c r="A23" s="38">
        <v>36546</v>
      </c>
      <c r="B23" s="39">
        <v>18.75</v>
      </c>
      <c r="C23" s="39">
        <v>23.75</v>
      </c>
      <c r="D23" s="40">
        <v>30.95</v>
      </c>
      <c r="F23" s="19">
        <v>36577</v>
      </c>
      <c r="G23" s="45">
        <v>18.12</v>
      </c>
      <c r="H23" s="45">
        <v>23.5</v>
      </c>
      <c r="I23" s="46">
        <v>32.200000000000003</v>
      </c>
      <c r="K23" s="66">
        <v>36606</v>
      </c>
      <c r="L23" s="67">
        <v>19.16</v>
      </c>
      <c r="M23" s="67">
        <v>22.16</v>
      </c>
      <c r="N23" s="68">
        <v>27.75</v>
      </c>
      <c r="P23" s="44">
        <v>36637</v>
      </c>
      <c r="Q23" s="45">
        <v>14.91</v>
      </c>
      <c r="R23" s="45">
        <v>19.239999999999998</v>
      </c>
      <c r="S23" s="46">
        <v>25.37</v>
      </c>
      <c r="U23" s="55">
        <v>36667</v>
      </c>
      <c r="V23" s="56">
        <v>13.16</v>
      </c>
      <c r="W23" s="56">
        <v>15.29</v>
      </c>
      <c r="X23" s="57">
        <v>19.54</v>
      </c>
      <c r="Y23" s="3"/>
      <c r="Z23" s="38">
        <v>36698</v>
      </c>
      <c r="AA23" s="39">
        <v>11.2</v>
      </c>
      <c r="AB23" s="39">
        <v>14.89</v>
      </c>
      <c r="AC23" s="40">
        <v>17.37</v>
      </c>
      <c r="AD23" s="3"/>
      <c r="AE23" s="44">
        <v>36728</v>
      </c>
      <c r="AF23" s="45">
        <v>6.25</v>
      </c>
      <c r="AG23" s="45">
        <v>13.67</v>
      </c>
      <c r="AH23" s="46">
        <v>23.12</v>
      </c>
      <c r="AI23" s="3"/>
      <c r="AJ23" s="55">
        <v>36759</v>
      </c>
      <c r="AK23" s="56">
        <v>15.41</v>
      </c>
      <c r="AL23" s="56">
        <v>21.85</v>
      </c>
      <c r="AM23" s="57">
        <v>29.25</v>
      </c>
      <c r="AN23" s="3"/>
      <c r="AO23" s="38">
        <v>36790</v>
      </c>
      <c r="AP23" s="39">
        <v>19.829999999999998</v>
      </c>
      <c r="AQ23" s="39">
        <v>25.5</v>
      </c>
      <c r="AR23" s="40">
        <v>31.2</v>
      </c>
      <c r="AS23" s="3"/>
      <c r="AT23" s="44">
        <v>36820</v>
      </c>
      <c r="AU23" s="45">
        <v>19</v>
      </c>
      <c r="AV23" s="45">
        <v>22.09</v>
      </c>
      <c r="AW23" s="46">
        <v>26.95</v>
      </c>
      <c r="AX23" s="3"/>
      <c r="AY23" s="76">
        <v>36851</v>
      </c>
      <c r="AZ23" s="56">
        <v>18.829999999999998</v>
      </c>
      <c r="BA23" s="56">
        <v>21.44</v>
      </c>
      <c r="BB23" s="57">
        <v>29.66</v>
      </c>
      <c r="BC23" s="3"/>
      <c r="BD23" s="44">
        <v>36881</v>
      </c>
      <c r="BE23" s="45">
        <v>18.54</v>
      </c>
      <c r="BF23" s="45">
        <v>23.99</v>
      </c>
      <c r="BG23" s="46">
        <v>32.08</v>
      </c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</row>
    <row r="24" spans="1:104" x14ac:dyDescent="0.2">
      <c r="A24" s="38">
        <v>36547</v>
      </c>
      <c r="B24" s="39">
        <v>19.91</v>
      </c>
      <c r="C24" s="39">
        <v>25.51</v>
      </c>
      <c r="D24" s="40">
        <v>33.33</v>
      </c>
      <c r="F24" s="19">
        <v>36578</v>
      </c>
      <c r="G24" s="45">
        <v>20.16</v>
      </c>
      <c r="H24" s="45">
        <v>24.56</v>
      </c>
      <c r="I24" s="46">
        <v>32.659999999999997</v>
      </c>
      <c r="K24" s="66">
        <v>36607</v>
      </c>
      <c r="L24" s="67">
        <v>19.91</v>
      </c>
      <c r="M24" s="67">
        <v>21.58</v>
      </c>
      <c r="N24" s="68">
        <v>25.75</v>
      </c>
      <c r="P24" s="44">
        <v>36638</v>
      </c>
      <c r="Q24" s="45">
        <v>15.25</v>
      </c>
      <c r="R24" s="45">
        <v>18.12</v>
      </c>
      <c r="S24" s="46">
        <v>23.12</v>
      </c>
      <c r="U24" s="55">
        <v>36668</v>
      </c>
      <c r="V24" s="56">
        <v>11.84</v>
      </c>
      <c r="W24" s="56">
        <v>15.93</v>
      </c>
      <c r="X24" s="57">
        <v>22</v>
      </c>
      <c r="Y24" s="3"/>
      <c r="Z24" s="38">
        <v>36699</v>
      </c>
      <c r="AA24" s="39">
        <v>8.5399999999999991</v>
      </c>
      <c r="AB24" s="39">
        <v>13</v>
      </c>
      <c r="AC24" s="40">
        <v>19.16</v>
      </c>
      <c r="AD24" s="3"/>
      <c r="AE24" s="44">
        <v>36729</v>
      </c>
      <c r="AF24" s="45">
        <v>13.5</v>
      </c>
      <c r="AG24" s="45">
        <v>18.66</v>
      </c>
      <c r="AH24" s="46">
        <v>25.5</v>
      </c>
      <c r="AI24" s="3"/>
      <c r="AJ24" s="55">
        <v>36760</v>
      </c>
      <c r="AK24" s="56">
        <v>15.91</v>
      </c>
      <c r="AL24" s="56">
        <v>22.32</v>
      </c>
      <c r="AM24" s="57">
        <v>29.33</v>
      </c>
      <c r="AN24" s="3"/>
      <c r="AO24" s="38">
        <v>36791</v>
      </c>
      <c r="AP24" s="39">
        <v>15.54</v>
      </c>
      <c r="AQ24" s="39">
        <v>19</v>
      </c>
      <c r="AR24" s="40">
        <v>23.45</v>
      </c>
      <c r="AS24" s="3"/>
      <c r="AT24" s="44">
        <v>36821</v>
      </c>
      <c r="AU24" s="45">
        <v>18.579999999999998</v>
      </c>
      <c r="AV24" s="45">
        <v>23.5</v>
      </c>
      <c r="AW24" s="46">
        <v>32</v>
      </c>
      <c r="AX24" s="3"/>
      <c r="AY24" s="76">
        <v>36852</v>
      </c>
      <c r="AZ24" s="56">
        <v>18.25</v>
      </c>
      <c r="BA24" s="56">
        <v>22.3</v>
      </c>
      <c r="BB24" s="57">
        <v>29.58</v>
      </c>
      <c r="BC24" s="3"/>
      <c r="BD24" s="44">
        <v>36882</v>
      </c>
      <c r="BE24" s="45">
        <v>20.37</v>
      </c>
      <c r="BF24" s="45">
        <v>25.15</v>
      </c>
      <c r="BG24" s="46">
        <v>30.5</v>
      </c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</row>
    <row r="25" spans="1:104" x14ac:dyDescent="0.2">
      <c r="A25" s="38">
        <v>36548</v>
      </c>
      <c r="B25" s="39">
        <v>19.54</v>
      </c>
      <c r="C25" s="39">
        <v>25.45</v>
      </c>
      <c r="D25" s="40">
        <v>34</v>
      </c>
      <c r="F25" s="19">
        <v>36579</v>
      </c>
      <c r="G25" s="45">
        <v>20.58</v>
      </c>
      <c r="H25" s="45">
        <v>24.23</v>
      </c>
      <c r="I25" s="46">
        <v>30.51</v>
      </c>
      <c r="K25" s="66">
        <v>36608</v>
      </c>
      <c r="L25" s="67">
        <v>19.7</v>
      </c>
      <c r="M25" s="67">
        <v>22.92</v>
      </c>
      <c r="N25" s="68">
        <v>27.66</v>
      </c>
      <c r="P25" s="44">
        <v>36639</v>
      </c>
      <c r="Q25" s="45">
        <v>16.04</v>
      </c>
      <c r="R25" s="45">
        <v>19.32</v>
      </c>
      <c r="S25" s="46">
        <v>25.12</v>
      </c>
      <c r="U25" s="55">
        <v>36669</v>
      </c>
      <c r="V25" s="56">
        <v>13.33</v>
      </c>
      <c r="W25" s="56">
        <v>16.5</v>
      </c>
      <c r="X25" s="57">
        <v>22.87</v>
      </c>
      <c r="Y25" s="3"/>
      <c r="Z25" s="38">
        <v>36700</v>
      </c>
      <c r="AA25" s="39">
        <v>9.0399999999999991</v>
      </c>
      <c r="AB25" s="39">
        <v>15.58</v>
      </c>
      <c r="AC25" s="40">
        <v>23.33</v>
      </c>
      <c r="AD25" s="3"/>
      <c r="AE25" s="44">
        <v>36730</v>
      </c>
      <c r="AF25" s="45">
        <v>9.5</v>
      </c>
      <c r="AG25" s="45">
        <v>13.12</v>
      </c>
      <c r="AH25" s="46">
        <v>16.91</v>
      </c>
      <c r="AI25" s="3"/>
      <c r="AJ25" s="55">
        <v>36761</v>
      </c>
      <c r="AK25" s="56">
        <v>16.25</v>
      </c>
      <c r="AL25" s="56">
        <v>22.38</v>
      </c>
      <c r="AM25" s="57">
        <v>28.87</v>
      </c>
      <c r="AN25" s="3"/>
      <c r="AO25" s="38">
        <v>36793</v>
      </c>
      <c r="AP25" s="39">
        <v>17.12</v>
      </c>
      <c r="AQ25" s="39">
        <v>22.33</v>
      </c>
      <c r="AR25" s="40">
        <v>31.45</v>
      </c>
      <c r="AS25" s="3"/>
      <c r="AT25" s="44">
        <v>36822</v>
      </c>
      <c r="AU25" s="45">
        <v>20.04</v>
      </c>
      <c r="AV25" s="45">
        <v>25.83</v>
      </c>
      <c r="AW25" s="46">
        <v>35.58</v>
      </c>
      <c r="AX25" s="3"/>
      <c r="AY25" s="76">
        <v>36853</v>
      </c>
      <c r="AZ25" s="56">
        <v>18.41</v>
      </c>
      <c r="BA25" s="56">
        <v>23.37</v>
      </c>
      <c r="BB25" s="57">
        <v>29.66</v>
      </c>
      <c r="BC25" s="3"/>
      <c r="BD25" s="44">
        <v>36883</v>
      </c>
      <c r="BE25" s="45">
        <v>21.2</v>
      </c>
      <c r="BF25" s="45">
        <v>25.92</v>
      </c>
      <c r="BG25" s="46">
        <v>33.909999999999997</v>
      </c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</row>
    <row r="26" spans="1:104" x14ac:dyDescent="0.2">
      <c r="A26" s="38">
        <v>36549</v>
      </c>
      <c r="B26" s="39">
        <v>19.79</v>
      </c>
      <c r="C26" s="39">
        <v>24.69</v>
      </c>
      <c r="D26" s="40">
        <v>31.79</v>
      </c>
      <c r="F26" s="19">
        <v>36580</v>
      </c>
      <c r="G26" s="45">
        <v>21.12</v>
      </c>
      <c r="H26" s="45">
        <v>25.34</v>
      </c>
      <c r="I26" s="46">
        <v>32.409999999999997</v>
      </c>
      <c r="K26" s="66">
        <v>36609</v>
      </c>
      <c r="L26" s="67">
        <v>20.12</v>
      </c>
      <c r="M26" s="67">
        <v>24.57</v>
      </c>
      <c r="N26" s="68">
        <v>31.29</v>
      </c>
      <c r="P26" s="44">
        <v>36640</v>
      </c>
      <c r="Q26" s="45">
        <v>14.58</v>
      </c>
      <c r="R26" s="45">
        <v>19.77</v>
      </c>
      <c r="S26" s="46">
        <v>28</v>
      </c>
      <c r="U26" s="55">
        <v>36670</v>
      </c>
      <c r="V26" s="56">
        <v>13.25</v>
      </c>
      <c r="W26" s="56">
        <v>16.86</v>
      </c>
      <c r="X26" s="57">
        <v>23</v>
      </c>
      <c r="Y26" s="3"/>
      <c r="Z26" s="38">
        <v>36701</v>
      </c>
      <c r="AA26" s="39">
        <v>12.08</v>
      </c>
      <c r="AB26" s="39">
        <v>19.100000000000001</v>
      </c>
      <c r="AC26" s="40">
        <v>25.87</v>
      </c>
      <c r="AD26" s="3"/>
      <c r="AE26" s="44">
        <v>36731</v>
      </c>
      <c r="AF26" s="45">
        <v>8.6199999999999992</v>
      </c>
      <c r="AG26" s="45">
        <v>11.06</v>
      </c>
      <c r="AH26" s="46">
        <v>15.79</v>
      </c>
      <c r="AI26" s="3"/>
      <c r="AJ26" s="55">
        <v>36762</v>
      </c>
      <c r="AK26" s="56">
        <v>16.16</v>
      </c>
      <c r="AL26" s="56">
        <v>22.67</v>
      </c>
      <c r="AM26" s="57">
        <v>30.87</v>
      </c>
      <c r="AN26" s="3"/>
      <c r="AO26" s="38">
        <v>36794</v>
      </c>
      <c r="AP26" s="39">
        <v>10.91</v>
      </c>
      <c r="AQ26" s="39">
        <v>12.89</v>
      </c>
      <c r="AR26" s="40">
        <v>16.7</v>
      </c>
      <c r="AS26" s="3"/>
      <c r="AT26" s="44">
        <v>36823</v>
      </c>
      <c r="AU26" s="45">
        <v>20.75</v>
      </c>
      <c r="AV26" s="45">
        <v>25.24</v>
      </c>
      <c r="AW26" s="46">
        <v>33.700000000000003</v>
      </c>
      <c r="AX26" s="3"/>
      <c r="AY26" s="76">
        <v>36854</v>
      </c>
      <c r="AZ26" s="56">
        <v>20.5</v>
      </c>
      <c r="BA26" s="56">
        <v>24.24</v>
      </c>
      <c r="BB26" s="57">
        <v>30.33</v>
      </c>
      <c r="BC26" s="3"/>
      <c r="BD26" s="44">
        <v>36884</v>
      </c>
      <c r="BE26" s="45">
        <v>21.04</v>
      </c>
      <c r="BF26" s="45">
        <v>25.03</v>
      </c>
      <c r="BG26" s="46">
        <v>33.909999999999997</v>
      </c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</row>
    <row r="27" spans="1:104" x14ac:dyDescent="0.2">
      <c r="A27" s="38">
        <v>36550</v>
      </c>
      <c r="B27" s="39">
        <v>22.12</v>
      </c>
      <c r="C27" s="39">
        <v>26.65</v>
      </c>
      <c r="D27" s="40">
        <v>33.04</v>
      </c>
      <c r="F27" s="19">
        <v>36581</v>
      </c>
      <c r="G27" s="45">
        <v>20.54</v>
      </c>
      <c r="H27" s="45">
        <v>24.69</v>
      </c>
      <c r="I27" s="46">
        <v>32.619999999999997</v>
      </c>
      <c r="K27" s="66">
        <v>36610</v>
      </c>
      <c r="L27" s="67">
        <v>14.58</v>
      </c>
      <c r="M27" s="67">
        <v>21.88</v>
      </c>
      <c r="N27" s="68">
        <v>27.08</v>
      </c>
      <c r="P27" s="44">
        <v>36641</v>
      </c>
      <c r="Q27" s="45">
        <v>14.95</v>
      </c>
      <c r="R27" s="45">
        <v>19.96</v>
      </c>
      <c r="S27" s="46">
        <v>27.87</v>
      </c>
      <c r="U27" s="55">
        <v>36671</v>
      </c>
      <c r="V27" s="56">
        <v>12.66</v>
      </c>
      <c r="W27" s="56">
        <v>18.64</v>
      </c>
      <c r="X27" s="57">
        <v>25.12</v>
      </c>
      <c r="Y27" s="3"/>
      <c r="Z27" s="38">
        <v>36702</v>
      </c>
      <c r="AA27" s="39">
        <v>17.12</v>
      </c>
      <c r="AB27" s="39">
        <v>21.9</v>
      </c>
      <c r="AC27" s="40">
        <v>26.91</v>
      </c>
      <c r="AD27" s="3"/>
      <c r="AE27" s="44">
        <v>36732</v>
      </c>
      <c r="AF27" s="45">
        <v>9.7899999999999991</v>
      </c>
      <c r="AG27" s="45">
        <v>12.92</v>
      </c>
      <c r="AH27" s="46">
        <v>18.87</v>
      </c>
      <c r="AI27" s="3"/>
      <c r="AJ27" s="55">
        <v>36763</v>
      </c>
      <c r="AK27" s="56">
        <v>17.2</v>
      </c>
      <c r="AL27" s="56">
        <v>24.59</v>
      </c>
      <c r="AM27" s="57">
        <v>31.7</v>
      </c>
      <c r="AN27" s="3"/>
      <c r="AO27" s="38">
        <v>36795</v>
      </c>
      <c r="AP27" s="39">
        <v>9.91</v>
      </c>
      <c r="AQ27" s="39">
        <v>11.45</v>
      </c>
      <c r="AR27" s="40">
        <v>13.16</v>
      </c>
      <c r="AS27" s="3"/>
      <c r="AT27" s="44">
        <v>36824</v>
      </c>
      <c r="AU27" s="45">
        <v>19.79</v>
      </c>
      <c r="AV27" s="45">
        <v>21.18</v>
      </c>
      <c r="AW27" s="46">
        <v>24.29</v>
      </c>
      <c r="AX27" s="3"/>
      <c r="AY27" s="76">
        <v>36855</v>
      </c>
      <c r="AZ27" s="56">
        <v>18.75</v>
      </c>
      <c r="BA27" s="56">
        <v>21.28</v>
      </c>
      <c r="BB27" s="57">
        <v>25.2</v>
      </c>
      <c r="BC27" s="3"/>
      <c r="BD27" s="44">
        <v>36885</v>
      </c>
      <c r="BE27" s="45">
        <v>19.829999999999998</v>
      </c>
      <c r="BF27" s="45">
        <v>24.12</v>
      </c>
      <c r="BG27" s="46">
        <v>30.87</v>
      </c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</row>
    <row r="28" spans="1:104" x14ac:dyDescent="0.2">
      <c r="A28" s="38">
        <v>36551</v>
      </c>
      <c r="B28" s="39">
        <v>18.41</v>
      </c>
      <c r="C28" s="39">
        <v>21.65</v>
      </c>
      <c r="D28" s="40">
        <v>25.54</v>
      </c>
      <c r="F28" s="19">
        <v>36582</v>
      </c>
      <c r="G28" s="45">
        <v>21.33</v>
      </c>
      <c r="H28" s="45">
        <v>25.41</v>
      </c>
      <c r="I28" s="46">
        <v>33.200000000000003</v>
      </c>
      <c r="K28" s="66">
        <v>36611</v>
      </c>
      <c r="L28" s="67">
        <v>15.83</v>
      </c>
      <c r="M28" s="67">
        <v>21.97</v>
      </c>
      <c r="N28" s="68">
        <v>27</v>
      </c>
      <c r="P28" s="44">
        <v>36642</v>
      </c>
      <c r="Q28" s="45">
        <v>14.33</v>
      </c>
      <c r="R28" s="45">
        <v>19.79</v>
      </c>
      <c r="S28" s="46">
        <v>27.37</v>
      </c>
      <c r="U28" s="55">
        <v>36672</v>
      </c>
      <c r="V28" s="56">
        <v>15.41</v>
      </c>
      <c r="W28" s="56">
        <v>19.579999999999998</v>
      </c>
      <c r="X28" s="57">
        <v>25.75</v>
      </c>
      <c r="Y28" s="3"/>
      <c r="Z28" s="38">
        <v>36703</v>
      </c>
      <c r="AA28" s="39">
        <v>18.62</v>
      </c>
      <c r="AB28" s="39">
        <v>21.94</v>
      </c>
      <c r="AC28" s="40">
        <v>27.58</v>
      </c>
      <c r="AD28" s="3"/>
      <c r="AE28" s="44">
        <v>36733</v>
      </c>
      <c r="AF28" s="45">
        <v>11.25</v>
      </c>
      <c r="AG28" s="45">
        <v>12.88</v>
      </c>
      <c r="AH28" s="46">
        <v>15.58</v>
      </c>
      <c r="AI28" s="3"/>
      <c r="AJ28" s="55">
        <v>36764</v>
      </c>
      <c r="AK28" s="56">
        <v>18.95</v>
      </c>
      <c r="AL28" s="56">
        <v>24.96</v>
      </c>
      <c r="AM28" s="57">
        <v>32.04</v>
      </c>
      <c r="AN28" s="3"/>
      <c r="AO28" s="38">
        <v>36796</v>
      </c>
      <c r="AP28" s="39">
        <v>11.5</v>
      </c>
      <c r="AQ28" s="39">
        <v>15.8</v>
      </c>
      <c r="AR28" s="40">
        <v>22.62</v>
      </c>
      <c r="AS28" s="3"/>
      <c r="AT28" s="44">
        <v>36825</v>
      </c>
      <c r="AU28" s="45">
        <v>18.62</v>
      </c>
      <c r="AV28" s="45">
        <v>23.08</v>
      </c>
      <c r="AW28" s="46">
        <v>31.7</v>
      </c>
      <c r="AX28" s="3"/>
      <c r="AY28" s="76">
        <v>36856</v>
      </c>
      <c r="AZ28" s="56">
        <v>17.62</v>
      </c>
      <c r="BA28" s="56">
        <v>19.559999999999999</v>
      </c>
      <c r="BB28" s="57">
        <v>22.33</v>
      </c>
      <c r="BC28" s="3"/>
      <c r="BD28" s="44">
        <v>36886</v>
      </c>
      <c r="BE28" s="45">
        <v>20.7</v>
      </c>
      <c r="BF28" s="45">
        <v>23.35</v>
      </c>
      <c r="BG28" s="46">
        <v>28.63</v>
      </c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</row>
    <row r="29" spans="1:104" x14ac:dyDescent="0.2">
      <c r="A29" s="38">
        <v>36552</v>
      </c>
      <c r="B29" s="39">
        <v>17.79</v>
      </c>
      <c r="C29" s="39">
        <v>20.13</v>
      </c>
      <c r="D29" s="40">
        <v>25.12</v>
      </c>
      <c r="F29" s="19">
        <v>36583</v>
      </c>
      <c r="G29" s="45">
        <v>22.08</v>
      </c>
      <c r="H29" s="45">
        <v>25.74</v>
      </c>
      <c r="I29" s="46">
        <v>33.25</v>
      </c>
      <c r="K29" s="66">
        <v>36612</v>
      </c>
      <c r="L29" s="67">
        <v>17.329999999999998</v>
      </c>
      <c r="M29" s="67">
        <v>22.58</v>
      </c>
      <c r="N29" s="68">
        <v>28.16</v>
      </c>
      <c r="P29" s="44">
        <v>36643</v>
      </c>
      <c r="Q29" s="45">
        <v>14.87</v>
      </c>
      <c r="R29" s="45">
        <v>20.57</v>
      </c>
      <c r="S29" s="46">
        <v>27.83</v>
      </c>
      <c r="U29" s="55">
        <v>36673</v>
      </c>
      <c r="V29" s="56">
        <v>15.25</v>
      </c>
      <c r="W29" s="56">
        <v>17.190000000000001</v>
      </c>
      <c r="X29" s="57">
        <v>19.12</v>
      </c>
      <c r="Y29" s="3"/>
      <c r="Z29" s="38">
        <v>36704</v>
      </c>
      <c r="AA29" s="39">
        <v>17.25</v>
      </c>
      <c r="AB29" s="39">
        <v>19.79</v>
      </c>
      <c r="AC29" s="40">
        <v>25.83</v>
      </c>
      <c r="AD29" s="3"/>
      <c r="AE29" s="44">
        <v>36734</v>
      </c>
      <c r="AF29" s="45">
        <v>11.54</v>
      </c>
      <c r="AG29" s="45">
        <v>13.63</v>
      </c>
      <c r="AH29" s="46">
        <v>17.7</v>
      </c>
      <c r="AI29" s="3"/>
      <c r="AJ29" s="55">
        <v>36765</v>
      </c>
      <c r="AK29" s="56">
        <v>15.83</v>
      </c>
      <c r="AL29" s="56">
        <v>18.89</v>
      </c>
      <c r="AM29" s="57">
        <v>23.79</v>
      </c>
      <c r="AN29" s="3"/>
      <c r="AO29" s="38">
        <v>36797</v>
      </c>
      <c r="AP29" s="39">
        <v>13.83</v>
      </c>
      <c r="AQ29" s="39">
        <v>18.45</v>
      </c>
      <c r="AR29" s="40">
        <v>27.04</v>
      </c>
      <c r="AS29" s="3"/>
      <c r="AT29" s="44">
        <v>36826</v>
      </c>
      <c r="AU29" s="45">
        <v>19.25</v>
      </c>
      <c r="AV29" s="45">
        <v>23.26</v>
      </c>
      <c r="AW29" s="46">
        <v>28.2</v>
      </c>
      <c r="AX29" s="3"/>
      <c r="AY29" s="76">
        <v>36857</v>
      </c>
      <c r="AZ29" s="56">
        <v>17.29</v>
      </c>
      <c r="BA29" s="56">
        <v>22.22</v>
      </c>
      <c r="BB29" s="57">
        <v>28.08</v>
      </c>
      <c r="BC29" s="3"/>
      <c r="BD29" s="44">
        <v>36887</v>
      </c>
      <c r="BE29" s="45">
        <v>20.25</v>
      </c>
      <c r="BF29" s="45">
        <v>25.26</v>
      </c>
      <c r="BG29" s="46">
        <v>31.41</v>
      </c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</row>
    <row r="30" spans="1:104" x14ac:dyDescent="0.2">
      <c r="A30" s="38">
        <v>36553</v>
      </c>
      <c r="B30" s="39">
        <v>16</v>
      </c>
      <c r="C30" s="39">
        <v>20.82</v>
      </c>
      <c r="D30" s="40">
        <v>27.5</v>
      </c>
      <c r="F30" s="19">
        <v>36584</v>
      </c>
      <c r="G30" s="45">
        <v>21.66</v>
      </c>
      <c r="H30" s="45">
        <v>24.9</v>
      </c>
      <c r="I30" s="46">
        <v>32.200000000000003</v>
      </c>
      <c r="K30" s="66">
        <v>36613</v>
      </c>
      <c r="L30" s="67">
        <v>9.7899999999999991</v>
      </c>
      <c r="M30" s="67">
        <v>17.52</v>
      </c>
      <c r="N30" s="68">
        <v>23.5</v>
      </c>
      <c r="P30" s="44">
        <v>36644</v>
      </c>
      <c r="Q30" s="45">
        <v>15.83</v>
      </c>
      <c r="R30" s="45">
        <v>21.29</v>
      </c>
      <c r="S30" s="46">
        <v>28.41</v>
      </c>
      <c r="U30" s="55">
        <v>36674</v>
      </c>
      <c r="V30" s="56">
        <v>11.29</v>
      </c>
      <c r="W30" s="56">
        <v>16.16</v>
      </c>
      <c r="X30" s="57">
        <v>23</v>
      </c>
      <c r="Y30" s="3"/>
      <c r="Z30" s="38">
        <v>36705</v>
      </c>
      <c r="AA30" s="39">
        <v>16.16</v>
      </c>
      <c r="AB30" s="39">
        <v>21.01</v>
      </c>
      <c r="AC30" s="40">
        <v>27.5</v>
      </c>
      <c r="AD30" s="3"/>
      <c r="AE30" s="44">
        <v>36735</v>
      </c>
      <c r="AF30" s="45">
        <v>12.5</v>
      </c>
      <c r="AG30" s="45">
        <v>15.8</v>
      </c>
      <c r="AH30" s="46">
        <v>23</v>
      </c>
      <c r="AI30" s="3"/>
      <c r="AJ30" s="55">
        <v>36766</v>
      </c>
      <c r="AK30" s="56">
        <v>12.91</v>
      </c>
      <c r="AL30" s="56">
        <v>14.94</v>
      </c>
      <c r="AM30" s="57">
        <v>16.54</v>
      </c>
      <c r="AN30" s="3"/>
      <c r="AO30" s="38">
        <v>36798</v>
      </c>
      <c r="AP30" s="39">
        <v>15.08</v>
      </c>
      <c r="AQ30" s="39">
        <v>19.91</v>
      </c>
      <c r="AR30" s="40">
        <v>29.08</v>
      </c>
      <c r="AS30" s="3"/>
      <c r="AT30" s="44">
        <v>36827</v>
      </c>
      <c r="AU30" s="45">
        <v>17.29</v>
      </c>
      <c r="AV30" s="45">
        <v>20.12</v>
      </c>
      <c r="AW30" s="46">
        <v>22.25</v>
      </c>
      <c r="AX30" s="3"/>
      <c r="AY30" s="76">
        <v>36858</v>
      </c>
      <c r="AZ30" s="56">
        <v>19.079999999999998</v>
      </c>
      <c r="BA30" s="56">
        <v>24.47</v>
      </c>
      <c r="BB30" s="57">
        <v>31.12</v>
      </c>
      <c r="BC30" s="3"/>
      <c r="BD30" s="44">
        <v>36888</v>
      </c>
      <c r="BE30" s="45">
        <v>20.37</v>
      </c>
      <c r="BF30" s="45">
        <v>23.09</v>
      </c>
      <c r="BG30" s="46">
        <v>26.95</v>
      </c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</row>
    <row r="31" spans="1:104" x14ac:dyDescent="0.2">
      <c r="A31" s="38">
        <v>36554</v>
      </c>
      <c r="B31" s="39">
        <v>16.5</v>
      </c>
      <c r="C31" s="39">
        <v>20.3</v>
      </c>
      <c r="D31" s="40">
        <v>25.79</v>
      </c>
      <c r="F31" s="19">
        <v>36585</v>
      </c>
      <c r="G31" s="45">
        <v>20.95</v>
      </c>
      <c r="H31" s="45">
        <v>23.95</v>
      </c>
      <c r="I31" s="46">
        <v>32.159999999999997</v>
      </c>
      <c r="K31" s="66">
        <v>36614</v>
      </c>
      <c r="L31" s="67">
        <v>18.5</v>
      </c>
      <c r="M31" s="67">
        <v>19.36</v>
      </c>
      <c r="N31" s="68">
        <v>20.87</v>
      </c>
      <c r="P31" s="44">
        <v>36645</v>
      </c>
      <c r="Q31" s="45">
        <v>16.5</v>
      </c>
      <c r="R31" s="45">
        <v>21.77</v>
      </c>
      <c r="S31" s="46">
        <v>29.08</v>
      </c>
      <c r="U31" s="55">
        <v>36675</v>
      </c>
      <c r="V31" s="56">
        <v>9.0399999999999991</v>
      </c>
      <c r="W31" s="56">
        <v>14.06</v>
      </c>
      <c r="X31" s="57">
        <v>20.83</v>
      </c>
      <c r="Y31" s="3"/>
      <c r="Z31" s="38">
        <v>36706</v>
      </c>
      <c r="AA31" s="39">
        <v>18.75</v>
      </c>
      <c r="AB31" s="39">
        <v>22.4</v>
      </c>
      <c r="AC31" s="40">
        <v>26.41</v>
      </c>
      <c r="AD31" s="3"/>
      <c r="AE31" s="44">
        <v>36736</v>
      </c>
      <c r="AF31" s="45">
        <v>10.29</v>
      </c>
      <c r="AG31" s="45">
        <v>15.76</v>
      </c>
      <c r="AH31" s="46">
        <v>24.08</v>
      </c>
      <c r="AI31" s="3"/>
      <c r="AJ31" s="55">
        <v>36767</v>
      </c>
      <c r="AK31" s="56">
        <v>12.29</v>
      </c>
      <c r="AL31" s="56">
        <v>14.95</v>
      </c>
      <c r="AM31" s="57">
        <v>18.87</v>
      </c>
      <c r="AN31" s="3"/>
      <c r="AO31" s="38">
        <v>36799</v>
      </c>
      <c r="AP31" s="39">
        <v>14.5</v>
      </c>
      <c r="AQ31" s="39">
        <v>19.43</v>
      </c>
      <c r="AR31" s="40">
        <v>28.25</v>
      </c>
      <c r="AS31" s="3"/>
      <c r="AT31" s="44">
        <v>36828</v>
      </c>
      <c r="AU31" s="45">
        <v>15.25</v>
      </c>
      <c r="AV31" s="45">
        <v>17.170000000000002</v>
      </c>
      <c r="AW31" s="46">
        <v>20.62</v>
      </c>
      <c r="AX31" s="3"/>
      <c r="AY31" s="76">
        <v>36859</v>
      </c>
      <c r="AZ31" s="56">
        <v>20.7</v>
      </c>
      <c r="BA31" s="56">
        <v>25.19</v>
      </c>
      <c r="BB31" s="57">
        <v>30.83</v>
      </c>
      <c r="BC31" s="3"/>
      <c r="BD31" s="44">
        <v>36889</v>
      </c>
      <c r="BE31" s="45">
        <v>20.66</v>
      </c>
      <c r="BF31" s="45">
        <v>24.31</v>
      </c>
      <c r="BG31" s="46">
        <v>29.87</v>
      </c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</row>
    <row r="32" spans="1:104" ht="13.5" thickBot="1" x14ac:dyDescent="0.25">
      <c r="A32" s="38">
        <v>36555</v>
      </c>
      <c r="B32" s="39">
        <v>17.5</v>
      </c>
      <c r="C32" s="39">
        <v>22.69</v>
      </c>
      <c r="D32" s="40">
        <v>31.66</v>
      </c>
      <c r="F32" s="4" t="s">
        <v>4</v>
      </c>
      <c r="G32" s="50">
        <f>AVERAGE(G3:G31)</f>
        <v>20.012413793103452</v>
      </c>
      <c r="H32" s="50">
        <f>AVERAGE(H3:H31)</f>
        <v>23.192758620689656</v>
      </c>
      <c r="I32" s="51">
        <f>AVERAGE(I3:I31)</f>
        <v>28.59344827586207</v>
      </c>
      <c r="K32" s="66">
        <v>36615</v>
      </c>
      <c r="L32" s="67">
        <v>18.16</v>
      </c>
      <c r="M32" s="67">
        <v>20.53</v>
      </c>
      <c r="N32" s="68">
        <v>25.41</v>
      </c>
      <c r="P32" s="44">
        <v>36646</v>
      </c>
      <c r="Q32" s="45">
        <v>17.25</v>
      </c>
      <c r="R32" s="45">
        <v>22.43</v>
      </c>
      <c r="S32" s="46">
        <v>29.62</v>
      </c>
      <c r="U32" s="55">
        <v>36676</v>
      </c>
      <c r="V32" s="56">
        <v>9.1199999999999992</v>
      </c>
      <c r="W32" s="56">
        <v>15.8</v>
      </c>
      <c r="X32" s="57">
        <v>23.25</v>
      </c>
      <c r="Y32" s="3"/>
      <c r="Z32" s="38">
        <v>36707</v>
      </c>
      <c r="AA32" s="39">
        <v>15.12</v>
      </c>
      <c r="AB32" s="39">
        <v>18.329999999999998</v>
      </c>
      <c r="AC32" s="40">
        <v>21.16</v>
      </c>
      <c r="AD32" s="3"/>
      <c r="AE32" s="44">
        <v>36737</v>
      </c>
      <c r="AF32" s="45">
        <v>11.12</v>
      </c>
      <c r="AG32" s="45">
        <v>17.14</v>
      </c>
      <c r="AH32" s="46">
        <v>26.12</v>
      </c>
      <c r="AI32" s="3"/>
      <c r="AJ32" s="55">
        <v>36768</v>
      </c>
      <c r="AK32" s="56">
        <v>11.95</v>
      </c>
      <c r="AL32" s="56">
        <v>16.14</v>
      </c>
      <c r="AM32" s="57">
        <v>23.41</v>
      </c>
      <c r="AN32" s="3"/>
      <c r="AO32" s="41" t="s">
        <v>4</v>
      </c>
      <c r="AP32" s="42">
        <f>AVERAGE(AP3:AP31)</f>
        <v>14.625862068965516</v>
      </c>
      <c r="AQ32" s="42">
        <f>AVERAGE(AQ3:AQ31)</f>
        <v>18.314482758620684</v>
      </c>
      <c r="AR32" s="43">
        <f>AVERAGE(AR3:AR31)</f>
        <v>23.680689655172419</v>
      </c>
      <c r="AS32" s="3"/>
      <c r="AT32" s="44">
        <v>36829</v>
      </c>
      <c r="AU32" s="45">
        <v>15</v>
      </c>
      <c r="AV32" s="45">
        <v>19.82</v>
      </c>
      <c r="AW32" s="46">
        <v>29.5</v>
      </c>
      <c r="AX32" s="3"/>
      <c r="AY32" s="76">
        <v>36860</v>
      </c>
      <c r="AZ32" s="56">
        <v>19</v>
      </c>
      <c r="BA32" s="56">
        <v>21.69</v>
      </c>
      <c r="BB32" s="57">
        <v>27.41</v>
      </c>
      <c r="BC32" s="3"/>
      <c r="BD32" s="44">
        <v>36890</v>
      </c>
      <c r="BE32" s="45">
        <v>20.25</v>
      </c>
      <c r="BF32" s="45">
        <v>23.03</v>
      </c>
      <c r="BG32" s="46">
        <v>28.62</v>
      </c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</row>
    <row r="33" spans="1:104" ht="13.5" thickBot="1" x14ac:dyDescent="0.25">
      <c r="A33" s="38">
        <v>36556</v>
      </c>
      <c r="B33" s="39">
        <v>20.2</v>
      </c>
      <c r="C33" s="39">
        <v>23.68</v>
      </c>
      <c r="D33" s="40">
        <v>29.7</v>
      </c>
      <c r="K33" s="66">
        <v>36616</v>
      </c>
      <c r="L33" s="67">
        <v>18.579999999999998</v>
      </c>
      <c r="M33" s="67">
        <v>22.24</v>
      </c>
      <c r="N33" s="68">
        <v>29.25</v>
      </c>
      <c r="P33" s="4" t="s">
        <v>4</v>
      </c>
      <c r="Q33" s="50">
        <f>AVERAGE(Q3:Q32)</f>
        <v>17.313000000000002</v>
      </c>
      <c r="R33" s="50">
        <f>AVERAGE(R3:R32)</f>
        <v>21.501000000000001</v>
      </c>
      <c r="S33" s="51">
        <f>AVERAGE(S3:S32)</f>
        <v>27.642666666666674</v>
      </c>
      <c r="U33" s="55">
        <v>36677</v>
      </c>
      <c r="V33" s="56">
        <v>13.04</v>
      </c>
      <c r="W33" s="56">
        <v>17.64</v>
      </c>
      <c r="X33" s="57">
        <v>23.54</v>
      </c>
      <c r="Y33" s="3"/>
      <c r="Z33" s="41" t="s">
        <v>4</v>
      </c>
      <c r="AA33" s="42">
        <f>AVERAGE(AA3:AA32)</f>
        <v>14.737333333333334</v>
      </c>
      <c r="AB33" s="42">
        <f>AVERAGE(AB3:AB32)</f>
        <v>18.804666666666666</v>
      </c>
      <c r="AC33" s="43">
        <f>AVERAGE(AC3:AC32)</f>
        <v>24.321000000000002</v>
      </c>
      <c r="AD33" s="3"/>
      <c r="AE33" s="44">
        <v>36738</v>
      </c>
      <c r="AF33" s="45">
        <v>13.12</v>
      </c>
      <c r="AG33" s="45">
        <v>17.09</v>
      </c>
      <c r="AH33" s="46">
        <v>25.75</v>
      </c>
      <c r="AI33" s="3"/>
      <c r="AJ33" s="55">
        <v>36769</v>
      </c>
      <c r="AK33" s="56">
        <v>14</v>
      </c>
      <c r="AL33" s="56">
        <v>17.100000000000001</v>
      </c>
      <c r="AM33" s="57">
        <v>19.29</v>
      </c>
      <c r="AN33" s="3"/>
      <c r="AO33" s="72"/>
      <c r="AP33" s="73"/>
      <c r="AQ33" s="73"/>
      <c r="AR33" s="73"/>
      <c r="AS33" s="3"/>
      <c r="AT33" s="44">
        <v>36830</v>
      </c>
      <c r="AU33" s="45">
        <v>18.079999999999998</v>
      </c>
      <c r="AV33" s="45">
        <v>21.91</v>
      </c>
      <c r="AW33" s="46">
        <v>28.41</v>
      </c>
      <c r="AX33" s="3"/>
      <c r="AY33" s="7" t="s">
        <v>4</v>
      </c>
      <c r="AZ33" s="58">
        <f>AVERAGE(AZ3:AZ32)</f>
        <v>18.179333333333336</v>
      </c>
      <c r="BA33" s="58">
        <f>AVERAGE(BA3:BA32)</f>
        <v>21.888000000000002</v>
      </c>
      <c r="BB33" s="59">
        <f>AVERAGE(BB3:BB32)</f>
        <v>27.681666666666676</v>
      </c>
      <c r="BC33" s="3"/>
      <c r="BD33" s="77">
        <v>36891</v>
      </c>
      <c r="BE33" s="45">
        <v>18.62</v>
      </c>
      <c r="BF33" s="45">
        <v>20.190000000000001</v>
      </c>
      <c r="BG33" s="78">
        <v>22.04</v>
      </c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</row>
    <row r="34" spans="1:104" ht="13.5" thickBot="1" x14ac:dyDescent="0.25">
      <c r="A34" s="41" t="s">
        <v>4</v>
      </c>
      <c r="B34" s="42">
        <f>AVERAGE(B3:B33)</f>
        <v>19.904838709677421</v>
      </c>
      <c r="C34" s="42">
        <f>AVERAGE(C3:C33)</f>
        <v>23.670322580645159</v>
      </c>
      <c r="D34" s="43">
        <f>AVERAGE(D3:D33)</f>
        <v>29.682258064516127</v>
      </c>
      <c r="K34" s="69" t="s">
        <v>4</v>
      </c>
      <c r="L34" s="70">
        <f>AVERAGE(L3:L33)</f>
        <v>18.439677419354844</v>
      </c>
      <c r="M34" s="70">
        <f>AVERAGE(M3:M33)</f>
        <v>22.24677419354839</v>
      </c>
      <c r="N34" s="71">
        <f>AVERAGE(N3:N33)</f>
        <v>27.737741935483871</v>
      </c>
      <c r="U34" s="7" t="s">
        <v>4</v>
      </c>
      <c r="V34" s="58">
        <f>AVERAGE(V3:V33)</f>
        <v>14.450000000000003</v>
      </c>
      <c r="W34" s="58">
        <f>AVERAGE(W3:W33)</f>
        <v>18.440967741935477</v>
      </c>
      <c r="X34" s="59">
        <f>AVERAGE(X3:X33)</f>
        <v>23.812580645161294</v>
      </c>
      <c r="Y34" s="3"/>
      <c r="Z34" s="3"/>
      <c r="AA34" s="3"/>
      <c r="AB34" s="3"/>
      <c r="AC34" s="3"/>
      <c r="AD34" s="3"/>
      <c r="AE34" s="4" t="s">
        <v>4</v>
      </c>
      <c r="AF34" s="50">
        <f>AVERAGE(AF3:AF33)</f>
        <v>11.634516129032262</v>
      </c>
      <c r="AG34" s="50">
        <f>AVERAGE(AG3:AG33)</f>
        <v>15.721290322580645</v>
      </c>
      <c r="AH34" s="51">
        <f>AVERAGE(AH3:AH33)</f>
        <v>21.214838709677426</v>
      </c>
      <c r="AI34" s="3"/>
      <c r="AJ34" s="7" t="s">
        <v>4</v>
      </c>
      <c r="AK34" s="58">
        <f>AVERAGE(AK3:AK33)</f>
        <v>13.028387096774194</v>
      </c>
      <c r="AL34" s="58">
        <f>AVERAGE(AL3:AL33)</f>
        <v>17.442903225806454</v>
      </c>
      <c r="AM34" s="59">
        <f>AVERAGE(AM3:AM33)</f>
        <v>23.231290322580641</v>
      </c>
      <c r="AN34" s="3"/>
      <c r="AO34" s="74"/>
      <c r="AP34" s="75"/>
      <c r="AQ34" s="75"/>
      <c r="AR34" s="75"/>
      <c r="AS34" s="3"/>
      <c r="AT34" s="4" t="s">
        <v>4</v>
      </c>
      <c r="AU34" s="50">
        <f>AVERAGE(AU3:AU33)</f>
        <v>18.329032258064519</v>
      </c>
      <c r="AV34" s="50">
        <f>AVERAGE(AV3:AV33)</f>
        <v>22.732903225806449</v>
      </c>
      <c r="AW34" s="51">
        <f>AVERAGE(AW3:AW33)</f>
        <v>29.610000000000007</v>
      </c>
      <c r="AX34" s="3"/>
      <c r="AY34" s="3"/>
      <c r="AZ34" s="3"/>
      <c r="BA34" s="3"/>
      <c r="BB34" s="3"/>
      <c r="BC34" s="3"/>
      <c r="BD34" s="4" t="s">
        <v>4</v>
      </c>
      <c r="BE34" s="50">
        <f>AVERAGE(BE3:BE33)</f>
        <v>18.710322580645162</v>
      </c>
      <c r="BF34" s="50">
        <f>AVERAGE(BF3:BF33)</f>
        <v>22.54870967741935</v>
      </c>
      <c r="BG34" s="50">
        <f>AVERAGE(BG3:BG33)</f>
        <v>28.446129032258067</v>
      </c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</row>
  </sheetData>
  <mergeCells count="12">
    <mergeCell ref="A1:D1"/>
    <mergeCell ref="F1:I1"/>
    <mergeCell ref="K1:N1"/>
    <mergeCell ref="P1:S1"/>
    <mergeCell ref="BD1:BG1"/>
    <mergeCell ref="AY1:BB1"/>
    <mergeCell ref="U1:X1"/>
    <mergeCell ref="AJ1:AM1"/>
    <mergeCell ref="AO1:AR1"/>
    <mergeCell ref="AT1:AW1"/>
    <mergeCell ref="Z1:AC1"/>
    <mergeCell ref="AE1:AH1"/>
  </mergeCells>
  <phoneticPr fontId="5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view="pageBreakPreview" zoomScale="90" workbookViewId="0">
      <selection activeCell="AG34" sqref="AG34"/>
    </sheetView>
  </sheetViews>
  <sheetFormatPr defaultRowHeight="12.75" x14ac:dyDescent="0.2"/>
  <cols>
    <col min="1" max="2" width="11.7109375" style="100" customWidth="1"/>
    <col min="3" max="4" width="10.7109375" style="275" customWidth="1"/>
    <col min="5" max="5" width="9.140625" style="100"/>
    <col min="6" max="7" width="11.7109375" style="100" customWidth="1"/>
    <col min="8" max="9" width="10.85546875" style="281" customWidth="1"/>
    <col min="10" max="10" width="9.4257812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6" width="11.7109375" style="100" customWidth="1"/>
    <col min="37" max="37" width="11.7109375" style="275" customWidth="1"/>
    <col min="38" max="39" width="11.85546875" style="281" customWidth="1"/>
    <col min="40" max="40" width="9.140625" style="100"/>
    <col min="41" max="41" width="11.7109375" style="100" customWidth="1"/>
    <col min="42" max="42" width="11.7109375" style="332" customWidth="1"/>
    <col min="43" max="44" width="12.28515625" style="275" customWidth="1"/>
    <col min="45" max="45" width="10" style="100" bestFit="1" customWidth="1"/>
    <col min="46" max="46" width="11.7109375" style="100" customWidth="1"/>
    <col min="47" max="47" width="11.7109375" style="332" customWidth="1"/>
    <col min="48" max="49" width="11.42578125" style="281" customWidth="1"/>
    <col min="50" max="50" width="9.140625" style="100"/>
    <col min="51" max="51" width="11.7109375" style="100" customWidth="1"/>
    <col min="52" max="52" width="11.7109375" style="275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275" customWidth="1"/>
    <col min="58" max="58" width="13.42578125" style="275" customWidth="1"/>
    <col min="59" max="16384" width="9.140625" style="100"/>
  </cols>
  <sheetData>
    <row r="1" spans="1:60" ht="18" customHeight="1" x14ac:dyDescent="0.2">
      <c r="A1" s="964" t="s">
        <v>130</v>
      </c>
      <c r="B1" s="964"/>
      <c r="C1" s="964"/>
      <c r="D1" s="368"/>
      <c r="F1" s="965" t="s">
        <v>118</v>
      </c>
      <c r="G1" s="965"/>
      <c r="H1" s="965"/>
      <c r="I1" s="363"/>
      <c r="K1" s="966" t="s">
        <v>119</v>
      </c>
      <c r="L1" s="966"/>
      <c r="M1" s="966"/>
      <c r="N1" s="372"/>
      <c r="P1" s="967" t="s">
        <v>120</v>
      </c>
      <c r="Q1" s="967"/>
      <c r="R1" s="967"/>
      <c r="S1" s="375"/>
      <c r="U1" s="941" t="s">
        <v>121</v>
      </c>
      <c r="V1" s="959"/>
      <c r="W1" s="942"/>
      <c r="X1" s="372"/>
      <c r="Z1" s="950" t="s">
        <v>122</v>
      </c>
      <c r="AA1" s="958"/>
      <c r="AB1" s="951"/>
      <c r="AC1" s="379"/>
      <c r="AE1" s="947" t="s">
        <v>123</v>
      </c>
      <c r="AF1" s="957"/>
      <c r="AG1" s="948"/>
      <c r="AH1" s="363"/>
      <c r="AJ1" s="950" t="s">
        <v>124</v>
      </c>
      <c r="AK1" s="958"/>
      <c r="AL1" s="951"/>
      <c r="AM1" s="379"/>
      <c r="AO1" s="941" t="s">
        <v>125</v>
      </c>
      <c r="AP1" s="959"/>
      <c r="AQ1" s="942"/>
      <c r="AR1" s="372"/>
      <c r="AT1" s="947" t="s">
        <v>126</v>
      </c>
      <c r="AU1" s="957"/>
      <c r="AV1" s="948"/>
      <c r="AW1" s="363"/>
      <c r="AY1" s="950" t="s">
        <v>127</v>
      </c>
      <c r="AZ1" s="958"/>
      <c r="BA1" s="951"/>
      <c r="BB1" s="443"/>
      <c r="BD1" s="941" t="s">
        <v>128</v>
      </c>
      <c r="BE1" s="959"/>
      <c r="BF1" s="942"/>
    </row>
    <row r="2" spans="1:60" ht="13.5" thickBot="1" x14ac:dyDescent="0.25">
      <c r="A2" s="319" t="s">
        <v>0</v>
      </c>
      <c r="B2" s="313" t="s">
        <v>144</v>
      </c>
      <c r="C2" s="155" t="s">
        <v>145</v>
      </c>
      <c r="D2" s="313" t="s">
        <v>144</v>
      </c>
      <c r="E2" s="155" t="s">
        <v>145</v>
      </c>
      <c r="F2" s="125" t="s">
        <v>0</v>
      </c>
      <c r="G2" s="313" t="s">
        <v>144</v>
      </c>
      <c r="H2" s="155" t="s">
        <v>145</v>
      </c>
      <c r="I2" s="313" t="s">
        <v>144</v>
      </c>
      <c r="J2" s="155" t="s">
        <v>145</v>
      </c>
      <c r="K2" s="95" t="s">
        <v>0</v>
      </c>
      <c r="L2" s="313" t="s">
        <v>144</v>
      </c>
      <c r="M2" s="155" t="s">
        <v>145</v>
      </c>
      <c r="N2" s="313" t="s">
        <v>144</v>
      </c>
      <c r="O2" s="155" t="s">
        <v>145</v>
      </c>
      <c r="P2" s="104" t="s">
        <v>0</v>
      </c>
      <c r="Q2" s="313" t="s">
        <v>144</v>
      </c>
      <c r="R2" s="155" t="s">
        <v>145</v>
      </c>
      <c r="S2" s="313" t="s">
        <v>144</v>
      </c>
      <c r="T2" s="155" t="s">
        <v>145</v>
      </c>
      <c r="U2" s="4" t="s">
        <v>0</v>
      </c>
      <c r="V2" s="313" t="s">
        <v>144</v>
      </c>
      <c r="W2" s="155" t="s">
        <v>145</v>
      </c>
      <c r="X2" s="313" t="s">
        <v>144</v>
      </c>
      <c r="Y2" s="155" t="s">
        <v>145</v>
      </c>
      <c r="Z2" s="41" t="s">
        <v>0</v>
      </c>
      <c r="AA2" s="313" t="s">
        <v>144</v>
      </c>
      <c r="AB2" s="155" t="s">
        <v>145</v>
      </c>
      <c r="AC2" s="313" t="s">
        <v>144</v>
      </c>
      <c r="AD2" s="155" t="s">
        <v>145</v>
      </c>
      <c r="AE2" s="7" t="s">
        <v>0</v>
      </c>
      <c r="AF2" s="313" t="s">
        <v>144</v>
      </c>
      <c r="AG2" s="155" t="s">
        <v>145</v>
      </c>
      <c r="AH2" s="313" t="s">
        <v>144</v>
      </c>
      <c r="AI2" s="155" t="s">
        <v>145</v>
      </c>
      <c r="AJ2" s="41" t="s">
        <v>0</v>
      </c>
      <c r="AK2" s="313" t="s">
        <v>144</v>
      </c>
      <c r="AL2" s="155" t="s">
        <v>145</v>
      </c>
      <c r="AM2" s="313" t="s">
        <v>144</v>
      </c>
      <c r="AN2" s="155" t="s">
        <v>145</v>
      </c>
      <c r="AO2" s="334" t="s">
        <v>0</v>
      </c>
      <c r="AP2" s="313" t="s">
        <v>144</v>
      </c>
      <c r="AQ2" s="155" t="s">
        <v>145</v>
      </c>
      <c r="AR2" s="313" t="s">
        <v>144</v>
      </c>
      <c r="AS2" s="155" t="s">
        <v>145</v>
      </c>
      <c r="AT2" s="346" t="s">
        <v>0</v>
      </c>
      <c r="AU2" s="313" t="s">
        <v>144</v>
      </c>
      <c r="AV2" s="155" t="s">
        <v>145</v>
      </c>
      <c r="AW2" s="313" t="s">
        <v>144</v>
      </c>
      <c r="AX2" s="155" t="s">
        <v>145</v>
      </c>
      <c r="AY2" s="41" t="s">
        <v>0</v>
      </c>
      <c r="AZ2" s="313" t="s">
        <v>144</v>
      </c>
      <c r="BA2" s="155" t="s">
        <v>145</v>
      </c>
      <c r="BB2" s="313" t="s">
        <v>144</v>
      </c>
      <c r="BC2" s="155" t="s">
        <v>145</v>
      </c>
      <c r="BD2" s="4" t="s">
        <v>0</v>
      </c>
      <c r="BE2" s="313" t="s">
        <v>144</v>
      </c>
      <c r="BF2" s="155" t="s">
        <v>145</v>
      </c>
      <c r="BG2" s="313" t="s">
        <v>144</v>
      </c>
      <c r="BH2" s="155" t="s">
        <v>145</v>
      </c>
    </row>
    <row r="3" spans="1:60" x14ac:dyDescent="0.2">
      <c r="A3" s="320">
        <v>39814</v>
      </c>
      <c r="B3" s="317">
        <v>3.9</v>
      </c>
      <c r="C3" s="272">
        <v>25</v>
      </c>
      <c r="D3" s="370"/>
      <c r="F3" s="324">
        <v>39845</v>
      </c>
      <c r="G3" s="317">
        <v>0</v>
      </c>
      <c r="H3" s="277">
        <v>26.4</v>
      </c>
      <c r="I3" s="365"/>
      <c r="J3" s="235"/>
      <c r="K3" s="327">
        <v>39873</v>
      </c>
      <c r="L3" s="317">
        <v>0</v>
      </c>
      <c r="M3" s="283">
        <v>28.1</v>
      </c>
      <c r="N3" s="374"/>
      <c r="P3" s="329">
        <v>39904</v>
      </c>
      <c r="Q3" s="317">
        <v>0</v>
      </c>
      <c r="R3" s="287">
        <v>24.1</v>
      </c>
      <c r="S3" s="377"/>
      <c r="U3" s="167">
        <v>39934</v>
      </c>
      <c r="V3" s="317">
        <v>0</v>
      </c>
      <c r="W3" s="282">
        <v>21</v>
      </c>
      <c r="X3" s="374"/>
      <c r="Z3" s="161">
        <v>39965</v>
      </c>
      <c r="AA3" s="317">
        <v>7.2</v>
      </c>
      <c r="AB3" s="289">
        <v>15.4</v>
      </c>
      <c r="AC3" s="380"/>
      <c r="AD3" s="141"/>
      <c r="AE3" s="173">
        <v>39995</v>
      </c>
      <c r="AF3" s="317">
        <v>0</v>
      </c>
      <c r="AG3" s="276">
        <v>16.899999999999999</v>
      </c>
      <c r="AH3" s="365"/>
      <c r="AJ3" s="161">
        <v>40026</v>
      </c>
      <c r="AK3" s="317">
        <v>0.2</v>
      </c>
      <c r="AL3" s="304">
        <v>18.100000000000001</v>
      </c>
      <c r="AM3" s="384"/>
      <c r="AO3" s="337">
        <v>40057</v>
      </c>
      <c r="AP3" s="338">
        <v>0</v>
      </c>
      <c r="AQ3" s="339">
        <v>24.5</v>
      </c>
      <c r="AR3" s="374"/>
      <c r="AT3" s="348">
        <v>40087</v>
      </c>
      <c r="AU3" s="355">
        <v>0</v>
      </c>
      <c r="AV3" s="349">
        <v>17.8</v>
      </c>
      <c r="AW3" s="365"/>
      <c r="AX3" s="141"/>
      <c r="AY3" s="178">
        <v>40118</v>
      </c>
      <c r="AZ3" s="358">
        <v>0</v>
      </c>
      <c r="BA3" s="294">
        <v>24.3</v>
      </c>
      <c r="BB3" s="442"/>
      <c r="BD3" s="167">
        <v>40148</v>
      </c>
      <c r="BE3" s="361">
        <v>0</v>
      </c>
      <c r="BF3" s="282">
        <v>24.9</v>
      </c>
    </row>
    <row r="4" spans="1:60" x14ac:dyDescent="0.2">
      <c r="A4" s="320">
        <v>39815</v>
      </c>
      <c r="B4" s="317">
        <v>13.6</v>
      </c>
      <c r="C4" s="272">
        <v>22.5</v>
      </c>
      <c r="D4" s="370"/>
      <c r="F4" s="324">
        <v>39846</v>
      </c>
      <c r="G4" s="317">
        <v>0</v>
      </c>
      <c r="H4" s="277">
        <v>25.1</v>
      </c>
      <c r="I4" s="365"/>
      <c r="J4" s="233"/>
      <c r="K4" s="327">
        <v>39874</v>
      </c>
      <c r="L4" s="317">
        <v>0</v>
      </c>
      <c r="M4" s="283">
        <v>29.1</v>
      </c>
      <c r="N4" s="374"/>
      <c r="O4" s="141"/>
      <c r="P4" s="329">
        <v>39905</v>
      </c>
      <c r="Q4" s="317">
        <v>0</v>
      </c>
      <c r="R4" s="287">
        <v>23.3</v>
      </c>
      <c r="S4" s="377"/>
      <c r="T4" s="141"/>
      <c r="U4" s="167">
        <v>39935</v>
      </c>
      <c r="V4" s="317">
        <v>0</v>
      </c>
      <c r="W4" s="283">
        <v>20.2</v>
      </c>
      <c r="X4" s="374"/>
      <c r="Y4" s="141"/>
      <c r="Z4" s="161">
        <v>39966</v>
      </c>
      <c r="AA4" s="317">
        <v>0</v>
      </c>
      <c r="AB4" s="289">
        <v>12.2</v>
      </c>
      <c r="AC4" s="380"/>
      <c r="AD4" s="141"/>
      <c r="AE4" s="173">
        <v>39996</v>
      </c>
      <c r="AF4" s="317">
        <v>0.4</v>
      </c>
      <c r="AG4" s="277">
        <v>16.899999999999999</v>
      </c>
      <c r="AH4" s="365"/>
      <c r="AI4" s="141"/>
      <c r="AJ4" s="161">
        <v>40027</v>
      </c>
      <c r="AK4" s="317">
        <v>0</v>
      </c>
      <c r="AL4" s="304">
        <v>20.100000000000001</v>
      </c>
      <c r="AM4" s="384"/>
      <c r="AN4" s="141"/>
      <c r="AO4" s="136">
        <v>40058</v>
      </c>
      <c r="AP4" s="336">
        <v>0</v>
      </c>
      <c r="AQ4" s="340">
        <v>26.5</v>
      </c>
      <c r="AR4" s="374"/>
      <c r="AS4" s="141"/>
      <c r="AT4" s="142">
        <v>40088</v>
      </c>
      <c r="AU4" s="356">
        <v>0</v>
      </c>
      <c r="AV4" s="350">
        <v>23.1</v>
      </c>
      <c r="AW4" s="365"/>
      <c r="AX4" s="141"/>
      <c r="AY4" s="178">
        <v>40119</v>
      </c>
      <c r="AZ4" s="358">
        <v>0</v>
      </c>
      <c r="BA4" s="295">
        <v>25.9</v>
      </c>
      <c r="BB4" s="442"/>
      <c r="BC4" s="141"/>
      <c r="BD4" s="167">
        <v>40149</v>
      </c>
      <c r="BE4" s="361">
        <v>0</v>
      </c>
      <c r="BF4" s="283">
        <v>26.1</v>
      </c>
    </row>
    <row r="5" spans="1:60" x14ac:dyDescent="0.2">
      <c r="A5" s="320">
        <v>39816</v>
      </c>
      <c r="B5" s="317">
        <v>18.100000000000001</v>
      </c>
      <c r="C5" s="272">
        <v>22.3</v>
      </c>
      <c r="D5" s="254">
        <f>SUM('2008'!AZ6:AZ32,'2008'!BE3:BE33,'2009'!B3:B4)</f>
        <v>326.70000000000005</v>
      </c>
      <c r="E5" s="254">
        <f>SUM('2008'!BA6:BA32,'2008'!BF3:BF33,'2009'!C3:C4)</f>
        <v>1335.3999999999999</v>
      </c>
      <c r="F5" s="324">
        <v>39847</v>
      </c>
      <c r="G5" s="317">
        <v>31.6</v>
      </c>
      <c r="H5" s="277">
        <v>23.9</v>
      </c>
      <c r="I5" s="254">
        <f>SUM('2008'!BE6:BE33,'2009'!B3:B32)</f>
        <v>470.40000000000003</v>
      </c>
      <c r="J5" s="254">
        <f>SUM('2008'!BF6:BF33,'2009'!C3:C32)</f>
        <v>1325.4999999999995</v>
      </c>
      <c r="K5" s="327">
        <v>39875</v>
      </c>
      <c r="L5" s="317">
        <v>0</v>
      </c>
      <c r="M5" s="283">
        <v>27.9</v>
      </c>
      <c r="N5" s="254">
        <f>SUM(B15:B33,G3:G30,L3:L14)</f>
        <v>510.4</v>
      </c>
      <c r="O5" s="254">
        <f>SUM(C15:C33,H3:H30,M3:M14)</f>
        <v>1447.4999999999998</v>
      </c>
      <c r="P5" s="329">
        <v>39906</v>
      </c>
      <c r="Q5" s="317">
        <v>0</v>
      </c>
      <c r="R5" s="287">
        <v>22.6</v>
      </c>
      <c r="S5" s="254">
        <f>SUM(G4:G30,L3:L33,Q3:Q4)</f>
        <v>312.90000000000003</v>
      </c>
      <c r="T5" s="254">
        <f>SUM(H4:H30,M3:M33,R3:R4)</f>
        <v>1472.6000000000001</v>
      </c>
      <c r="U5" s="167">
        <v>39936</v>
      </c>
      <c r="V5" s="317">
        <v>0</v>
      </c>
      <c r="W5" s="283">
        <v>20.399999999999999</v>
      </c>
      <c r="X5" s="254">
        <f>SUM(L15:L33,Q3:Q32,V3:V14)</f>
        <v>211</v>
      </c>
      <c r="Y5" s="254">
        <f>SUM(M15:M33,R3:R32,W3:W14)</f>
        <v>1357.1000000000001</v>
      </c>
      <c r="Z5" s="161">
        <v>39967</v>
      </c>
      <c r="AA5" s="317">
        <v>0</v>
      </c>
      <c r="AB5" s="289">
        <v>13.7</v>
      </c>
      <c r="AC5" s="141">
        <f>SUM(Q15:Q32,V3:V33,AA3:AA14)</f>
        <v>122.29999999999998</v>
      </c>
      <c r="AD5" s="141">
        <f>SUM(R15:R32,W3:W33,AB3:AB14)</f>
        <v>1223.3</v>
      </c>
      <c r="AE5" s="173">
        <v>39997</v>
      </c>
      <c r="AF5" s="317">
        <v>7.9</v>
      </c>
      <c r="AG5" s="277">
        <v>15.7</v>
      </c>
      <c r="AH5" s="281">
        <f>SUM(V15:V33,AA3:AA32,AF3:AF15)</f>
        <v>136.80000000000001</v>
      </c>
      <c r="AI5" s="281">
        <f>SUM(W15:W33,AB3:AB32,AG3:AG15)</f>
        <v>1137</v>
      </c>
      <c r="AJ5" s="161">
        <v>40028</v>
      </c>
      <c r="AK5" s="317">
        <v>0</v>
      </c>
      <c r="AL5" s="304">
        <v>20.100000000000001</v>
      </c>
      <c r="AM5" s="141">
        <f>SUM(AA17:AA32,AF3:AF33,AK3:AK14)</f>
        <v>165.59999999999997</v>
      </c>
      <c r="AN5" s="141">
        <f>SUM(AB17:AB32,AG3:AG33,AL3:AL14)</f>
        <v>1074.8999999999999</v>
      </c>
      <c r="AO5" s="136">
        <v>40059</v>
      </c>
      <c r="AP5" s="336">
        <v>0</v>
      </c>
      <c r="AQ5" s="340">
        <v>24.7</v>
      </c>
      <c r="AR5" s="141">
        <f>SUM(AF17:AF33,AK3:AK33,AP3:AP13)</f>
        <v>367.60000000000008</v>
      </c>
      <c r="AS5" s="141">
        <f>SUM(AG17:AG33,AL3:AL33,AQ3:AQ13)</f>
        <v>1146.5</v>
      </c>
      <c r="AT5" s="142">
        <v>40089</v>
      </c>
      <c r="AU5" s="356">
        <v>0</v>
      </c>
      <c r="AV5" s="350">
        <v>21.3</v>
      </c>
      <c r="AW5" s="141">
        <f>SUM(AK15:AK33,AP3:AP32,AU3:AU15)</f>
        <v>331.09999999999991</v>
      </c>
      <c r="AX5" s="141">
        <f>SUM(AL15:AL33,AQ3:AQ32,AV3:AV15)</f>
        <v>1248.6000000000001</v>
      </c>
      <c r="AY5" s="178">
        <v>40120</v>
      </c>
      <c r="AZ5" s="358">
        <v>0</v>
      </c>
      <c r="BA5" s="295">
        <v>27.2</v>
      </c>
      <c r="BB5" s="233">
        <f>SUM(AP16:AP31,AU3:AU33,AZ3:AZ13)</f>
        <v>224.39999999999998</v>
      </c>
      <c r="BC5" s="141">
        <f>SUM(AQ16:AQ31,AV3:AV33,BA3:BA13)</f>
        <v>1252.7</v>
      </c>
      <c r="BD5" s="167">
        <v>40150</v>
      </c>
      <c r="BE5" s="361">
        <v>0</v>
      </c>
      <c r="BF5" s="283">
        <v>24.5</v>
      </c>
      <c r="BG5" s="446">
        <f>SUM(AU16:AU33,AZ3:AZ32,BE3:BE13)</f>
        <v>440.70000000000005</v>
      </c>
      <c r="BH5" s="446">
        <f>SUM(AV16:AV33,BA3:BA32,BF3:BF13)</f>
        <v>1397.7000000000003</v>
      </c>
    </row>
    <row r="6" spans="1:60" x14ac:dyDescent="0.2">
      <c r="A6" s="320">
        <v>39817</v>
      </c>
      <c r="B6" s="317">
        <v>4</v>
      </c>
      <c r="C6" s="272">
        <v>19.100000000000001</v>
      </c>
      <c r="D6" s="254">
        <f>SUM('2008'!AZ14:AZ32,'2008'!BE3:BE33,'2009'!B3:B14)</f>
        <v>352.7000000000001</v>
      </c>
      <c r="E6" s="254">
        <f>SUM('2008'!BA14:BA32,'2008'!BF3:BF33,'2009'!C3:C14)</f>
        <v>1384.3999999999999</v>
      </c>
      <c r="F6" s="324">
        <v>39848</v>
      </c>
      <c r="G6" s="317">
        <v>4</v>
      </c>
      <c r="H6" s="277">
        <v>23.4</v>
      </c>
      <c r="I6" s="254">
        <f>SUM('2008'!BE14:BE33,'2009'!B3:B33,G3:G12)</f>
        <v>600.80000000000018</v>
      </c>
      <c r="J6" s="254">
        <f>SUM('2008'!BF14:BF33,'2009'!C3:C33,H3:H12)</f>
        <v>1411.3000000000004</v>
      </c>
      <c r="K6" s="327">
        <v>39876</v>
      </c>
      <c r="L6" s="317">
        <v>0</v>
      </c>
      <c r="M6" s="283">
        <v>27.7</v>
      </c>
      <c r="N6" s="254">
        <f>SUM(B7:B33,G3:G30,L3:L5)</f>
        <v>507</v>
      </c>
      <c r="O6" s="254">
        <f>SUM(C7:C33,H3:H30,M3:M5)</f>
        <v>1401.3999999999994</v>
      </c>
      <c r="P6" s="329">
        <v>39907</v>
      </c>
      <c r="Q6" s="317">
        <v>3</v>
      </c>
      <c r="R6" s="287">
        <v>24.5</v>
      </c>
      <c r="S6" s="254">
        <f>SUM(G13:G30,L3:L33,Q3:Q11)</f>
        <v>283.5</v>
      </c>
      <c r="T6" s="254">
        <f>SUM(H13:H30,M3:M33,R3:R11)</f>
        <v>1413.4000000000003</v>
      </c>
      <c r="U6" s="167">
        <v>39937</v>
      </c>
      <c r="V6" s="317">
        <v>0</v>
      </c>
      <c r="W6" s="283">
        <v>18.8</v>
      </c>
      <c r="X6" s="298">
        <f>SUM(L6:L33,Q3:Q32,V3:V6)</f>
        <v>218.70000000000002</v>
      </c>
      <c r="Y6" s="298">
        <f>SUM(M6:M33,R3:R32,W3:W6)</f>
        <v>1419.0000000000002</v>
      </c>
      <c r="Z6" s="161">
        <v>39968</v>
      </c>
      <c r="AA6" s="317">
        <v>0</v>
      </c>
      <c r="AB6" s="289">
        <v>15.3</v>
      </c>
      <c r="AC6" s="141">
        <f>SUM(Q5:Q32,V3:V33,AA3:AA4)</f>
        <v>170.59999999999997</v>
      </c>
      <c r="AD6" s="141">
        <f>SUM(R5:R32,W3:W33,AB3:AB4)</f>
        <v>1280.7000000000003</v>
      </c>
      <c r="AE6" s="173">
        <v>39998</v>
      </c>
      <c r="AF6" s="317">
        <v>0</v>
      </c>
      <c r="AG6" s="277">
        <v>17.899999999999999</v>
      </c>
      <c r="AH6" s="281">
        <f>SUM(V4:V33,AA3:AA32,AF3:AF4)</f>
        <v>107</v>
      </c>
      <c r="AI6" s="281">
        <f>SUM(W4:W33,AB3:AB32,AG3:AG4)</f>
        <v>1168.5</v>
      </c>
      <c r="AJ6" s="161">
        <v>40029</v>
      </c>
      <c r="AK6" s="317">
        <v>0</v>
      </c>
      <c r="AL6" s="304">
        <v>18.3</v>
      </c>
      <c r="AM6" s="281">
        <f>SUM(AA5:AA32,AF3:AF33,AK3:AK5)</f>
        <v>186.69999999999996</v>
      </c>
      <c r="AN6" s="281">
        <f>SUM(AB5:AB32,AG3:AG33,AL3:AL5)</f>
        <v>1091.8999999999996</v>
      </c>
      <c r="AO6" s="136">
        <v>40060</v>
      </c>
      <c r="AP6" s="336">
        <v>39.4</v>
      </c>
      <c r="AQ6" s="340">
        <v>20.399999999999999</v>
      </c>
      <c r="AR6" s="281">
        <f>SUM(AF5:AF33,AK3:AK33,AP3)</f>
        <v>259.49999999999994</v>
      </c>
      <c r="AS6" s="281">
        <f>SUM(AG5:AG33,AL3:AL33,AQ3)</f>
        <v>1147.2999999999997</v>
      </c>
      <c r="AT6" s="142">
        <v>40090</v>
      </c>
      <c r="AU6" s="356">
        <v>2.2000000000000002</v>
      </c>
      <c r="AV6" s="350">
        <v>20.5</v>
      </c>
      <c r="AW6" s="141">
        <f>SUM(AK6:AK33,AP3:AP32,AU3)</f>
        <v>300.7</v>
      </c>
      <c r="AX6" s="141">
        <f>SUM(AL6:AL33,AQ3:AQ32,AV3)</f>
        <v>1191.2000000000003</v>
      </c>
      <c r="AY6" s="178">
        <v>40121</v>
      </c>
      <c r="AZ6" s="358">
        <v>0</v>
      </c>
      <c r="BA6" s="295">
        <v>27.4</v>
      </c>
      <c r="BB6" s="444">
        <f>SUM(AP4:AP32,AU3:AU33,AZ3:AZ5)</f>
        <v>345.4</v>
      </c>
      <c r="BC6" s="281">
        <f>SUM(AQ4:AQ32,AV3:AV33,BA3:BA5)</f>
        <v>1329.7</v>
      </c>
      <c r="BD6" s="167">
        <v>40151</v>
      </c>
      <c r="BE6" s="361">
        <v>25.8</v>
      </c>
      <c r="BF6" s="283">
        <v>20.7</v>
      </c>
      <c r="BG6" s="446">
        <f>SUM(AU4:AU33,AZ3:AZ32,BE3:BE4)</f>
        <v>331.80000000000007</v>
      </c>
      <c r="BH6" s="446">
        <f>SUM(AV4:AV33,BA3:BA32,BF3:BF4)</f>
        <v>1442.8000000000004</v>
      </c>
    </row>
    <row r="7" spans="1:60" x14ac:dyDescent="0.2">
      <c r="A7" s="320">
        <v>39818</v>
      </c>
      <c r="B7" s="317">
        <v>0</v>
      </c>
      <c r="C7" s="272">
        <v>18.7</v>
      </c>
      <c r="D7" s="254"/>
      <c r="E7" s="254"/>
      <c r="F7" s="324">
        <v>39849</v>
      </c>
      <c r="G7" s="317">
        <v>2.2000000000000002</v>
      </c>
      <c r="H7" s="277">
        <v>23.3</v>
      </c>
      <c r="I7" s="254"/>
      <c r="J7" s="254"/>
      <c r="K7" s="327">
        <v>39877</v>
      </c>
      <c r="L7" s="317">
        <v>0</v>
      </c>
      <c r="M7" s="283">
        <v>28.8</v>
      </c>
      <c r="N7" s="254"/>
      <c r="O7" s="254"/>
      <c r="P7" s="329">
        <v>39908</v>
      </c>
      <c r="Q7" s="317">
        <v>31.4</v>
      </c>
      <c r="R7" s="287">
        <v>24.9</v>
      </c>
      <c r="S7" s="254"/>
      <c r="T7" s="254"/>
      <c r="U7" s="167">
        <v>39938</v>
      </c>
      <c r="V7" s="317">
        <v>0.1</v>
      </c>
      <c r="W7" s="283">
        <v>20.9</v>
      </c>
      <c r="X7" s="141"/>
      <c r="Y7" s="141"/>
      <c r="Z7" s="161">
        <v>39969</v>
      </c>
      <c r="AA7" s="317">
        <v>0</v>
      </c>
      <c r="AB7" s="289">
        <v>20.100000000000001</v>
      </c>
      <c r="AC7" s="141"/>
      <c r="AD7" s="141"/>
      <c r="AE7" s="173">
        <v>39999</v>
      </c>
      <c r="AF7" s="317">
        <v>0</v>
      </c>
      <c r="AG7" s="277">
        <v>18.100000000000001</v>
      </c>
      <c r="AH7" s="100"/>
      <c r="AJ7" s="161">
        <v>40030</v>
      </c>
      <c r="AK7" s="317">
        <v>0</v>
      </c>
      <c r="AL7" s="304">
        <v>21.5</v>
      </c>
      <c r="AM7" s="100"/>
      <c r="AO7" s="136">
        <v>40061</v>
      </c>
      <c r="AP7" s="336">
        <v>10.6</v>
      </c>
      <c r="AQ7" s="340">
        <v>21.6</v>
      </c>
      <c r="AR7" s="100"/>
      <c r="AT7" s="142">
        <v>40091</v>
      </c>
      <c r="AU7" s="356">
        <v>0</v>
      </c>
      <c r="AV7" s="350">
        <v>23.8</v>
      </c>
      <c r="AW7" s="141">
        <f>AW5/61</f>
        <v>5.4278688524590146</v>
      </c>
      <c r="AX7" s="141">
        <f>AX5/61</f>
        <v>20.468852459016396</v>
      </c>
      <c r="AY7" s="178">
        <v>40122</v>
      </c>
      <c r="AZ7" s="358">
        <v>0</v>
      </c>
      <c r="BA7" s="295">
        <v>27.2</v>
      </c>
      <c r="BB7" s="233">
        <f>BB5/58</f>
        <v>3.8689655172413788</v>
      </c>
      <c r="BC7" s="141">
        <f>BC5/58</f>
        <v>21.598275862068967</v>
      </c>
      <c r="BD7" s="167">
        <v>40152</v>
      </c>
      <c r="BE7" s="361">
        <v>4</v>
      </c>
      <c r="BF7" s="283">
        <v>19.7</v>
      </c>
      <c r="BG7" s="100">
        <f>BG5/58</f>
        <v>7.5982758620689665</v>
      </c>
      <c r="BH7" s="100">
        <f>BH5/58</f>
        <v>24.09827586206897</v>
      </c>
    </row>
    <row r="8" spans="1:60" ht="13.5" thickBot="1" x14ac:dyDescent="0.25">
      <c r="A8" s="320">
        <v>39819</v>
      </c>
      <c r="B8" s="317">
        <v>0</v>
      </c>
      <c r="C8" s="272">
        <v>20.3</v>
      </c>
      <c r="D8" s="254">
        <f>D5/59</f>
        <v>5.5372881355932213</v>
      </c>
      <c r="E8" s="254">
        <f>E5/59</f>
        <v>22.633898305084742</v>
      </c>
      <c r="F8" s="324">
        <v>39850</v>
      </c>
      <c r="G8" s="317">
        <v>1.2</v>
      </c>
      <c r="H8" s="277">
        <v>25.9</v>
      </c>
      <c r="I8" s="254">
        <f>I5/57</f>
        <v>8.2526315789473692</v>
      </c>
      <c r="J8" s="254">
        <f>J5/57</f>
        <v>23.254385964912274</v>
      </c>
      <c r="K8" s="327">
        <v>39878</v>
      </c>
      <c r="L8" s="317">
        <v>0</v>
      </c>
      <c r="M8" s="283">
        <v>27.7</v>
      </c>
      <c r="N8" s="254">
        <f>N5/58</f>
        <v>8.7999999999999989</v>
      </c>
      <c r="O8" s="254">
        <f>O5/58</f>
        <v>24.956896551724135</v>
      </c>
      <c r="P8" s="329">
        <v>39909</v>
      </c>
      <c r="Q8" s="317">
        <v>34.799999999999997</v>
      </c>
      <c r="R8" s="287">
        <v>21.9</v>
      </c>
      <c r="S8" s="254">
        <f>S5/59</f>
        <v>5.3033898305084755</v>
      </c>
      <c r="T8" s="254">
        <f>T5/59</f>
        <v>24.959322033898307</v>
      </c>
      <c r="U8" s="167">
        <v>39939</v>
      </c>
      <c r="V8" s="317">
        <v>0</v>
      </c>
      <c r="W8" s="283">
        <v>21.6</v>
      </c>
      <c r="X8" s="254">
        <f>X5/60</f>
        <v>3.5166666666666666</v>
      </c>
      <c r="Y8" s="254">
        <f>Y5/60</f>
        <v>22.618333333333336</v>
      </c>
      <c r="Z8" s="161">
        <v>39970</v>
      </c>
      <c r="AA8" s="317">
        <v>0</v>
      </c>
      <c r="AB8" s="289">
        <v>19.399999999999999</v>
      </c>
      <c r="AC8" s="141">
        <f>AC5/60</f>
        <v>2.0383333333333331</v>
      </c>
      <c r="AD8" s="141">
        <f>AD5/60</f>
        <v>20.388333333333332</v>
      </c>
      <c r="AE8" s="173">
        <v>40000</v>
      </c>
      <c r="AF8" s="317">
        <v>0</v>
      </c>
      <c r="AG8" s="277">
        <v>18.7</v>
      </c>
      <c r="AH8" s="141">
        <f>AH5/61</f>
        <v>2.2426229508196722</v>
      </c>
      <c r="AI8" s="141">
        <f>AI5/61</f>
        <v>18.639344262295083</v>
      </c>
      <c r="AJ8" s="161">
        <v>40031</v>
      </c>
      <c r="AK8" s="317">
        <v>0</v>
      </c>
      <c r="AL8" s="304">
        <v>24</v>
      </c>
      <c r="AM8" s="141">
        <f>AM5/58</f>
        <v>2.8551724137931029</v>
      </c>
      <c r="AN8" s="141">
        <f>AN5/58</f>
        <v>18.532758620689652</v>
      </c>
      <c r="AO8" s="136">
        <v>40062</v>
      </c>
      <c r="AP8" s="336">
        <v>0</v>
      </c>
      <c r="AQ8" s="340">
        <v>19.100000000000001</v>
      </c>
      <c r="AR8" s="141">
        <f>AR5/58</f>
        <v>6.33793103448276</v>
      </c>
      <c r="AS8" s="141">
        <f>AS5/58</f>
        <v>19.767241379310345</v>
      </c>
      <c r="AT8" s="142">
        <v>40092</v>
      </c>
      <c r="AU8" s="356">
        <v>0</v>
      </c>
      <c r="AV8" s="350">
        <v>24.7</v>
      </c>
      <c r="AW8" s="141">
        <f>AW6/58</f>
        <v>5.1844827586206899</v>
      </c>
      <c r="AX8" s="141">
        <f>AX6/58</f>
        <v>20.537931034482764</v>
      </c>
      <c r="AY8" s="178">
        <v>40123</v>
      </c>
      <c r="AZ8" s="358">
        <v>0</v>
      </c>
      <c r="BA8" s="295">
        <v>26.2</v>
      </c>
      <c r="BB8" s="233">
        <f>BB6/62</f>
        <v>5.5709677419354833</v>
      </c>
      <c r="BC8" s="141">
        <f>BC6/62</f>
        <v>21.446774193548389</v>
      </c>
      <c r="BD8" s="167">
        <v>40153</v>
      </c>
      <c r="BE8" s="361">
        <v>0</v>
      </c>
      <c r="BF8" s="283">
        <v>21.9</v>
      </c>
      <c r="BG8" s="141">
        <f>BG6/61</f>
        <v>5.4393442622950827</v>
      </c>
      <c r="BH8" s="141">
        <f>BH6/61</f>
        <v>23.65245901639345</v>
      </c>
    </row>
    <row r="9" spans="1:60" ht="13.5" thickBot="1" x14ac:dyDescent="0.25">
      <c r="A9" s="320">
        <v>39820</v>
      </c>
      <c r="B9" s="317">
        <v>0</v>
      </c>
      <c r="C9" s="272">
        <v>22.3</v>
      </c>
      <c r="D9" s="254">
        <f>D6/61</f>
        <v>5.7819672131147559</v>
      </c>
      <c r="E9" s="254">
        <f>E6/61</f>
        <v>22.695081967213113</v>
      </c>
      <c r="F9" s="324">
        <v>39851</v>
      </c>
      <c r="G9" s="317">
        <v>0</v>
      </c>
      <c r="H9" s="277">
        <v>25.2</v>
      </c>
      <c r="I9" s="254">
        <f>I6/60</f>
        <v>10.013333333333337</v>
      </c>
      <c r="J9" s="254">
        <f>J6/60</f>
        <v>23.521666666666672</v>
      </c>
      <c r="K9" s="327">
        <v>39879</v>
      </c>
      <c r="L9" s="317">
        <v>0</v>
      </c>
      <c r="M9" s="283">
        <v>25.2</v>
      </c>
      <c r="N9" s="254">
        <f>N6/57</f>
        <v>8.8947368421052637</v>
      </c>
      <c r="O9" s="254">
        <f>O6/57</f>
        <v>24.585964912280691</v>
      </c>
      <c r="P9" s="329">
        <v>39910</v>
      </c>
      <c r="Q9" s="317">
        <v>1.8</v>
      </c>
      <c r="R9" s="287">
        <v>22.6</v>
      </c>
      <c r="S9" s="254">
        <f>S6/57</f>
        <v>4.9736842105263159</v>
      </c>
      <c r="T9" s="254">
        <f>T6/57</f>
        <v>24.796491228070181</v>
      </c>
      <c r="U9" s="167">
        <v>39940</v>
      </c>
      <c r="V9" s="317">
        <v>0</v>
      </c>
      <c r="W9" s="283">
        <v>21.6</v>
      </c>
      <c r="X9" s="254">
        <f>X6/61</f>
        <v>3.5852459016393445</v>
      </c>
      <c r="Y9" s="254">
        <f>Y6/61</f>
        <v>23.262295081967217</v>
      </c>
      <c r="Z9" s="161">
        <v>39971</v>
      </c>
      <c r="AA9" s="317">
        <v>0</v>
      </c>
      <c r="AB9" s="289">
        <v>16.8</v>
      </c>
      <c r="AC9" s="141">
        <f>AC6/61</f>
        <v>2.7967213114754093</v>
      </c>
      <c r="AD9" s="141">
        <f>AD6/61</f>
        <v>20.995081967213117</v>
      </c>
      <c r="AE9" s="173">
        <v>40001</v>
      </c>
      <c r="AF9" s="317">
        <v>0</v>
      </c>
      <c r="AG9" s="277">
        <v>20.3</v>
      </c>
      <c r="AH9" s="141">
        <f>AH6/58</f>
        <v>1.8448275862068966</v>
      </c>
      <c r="AI9" s="141">
        <f>AI6/58</f>
        <v>20.146551724137932</v>
      </c>
      <c r="AJ9" s="161">
        <v>40032</v>
      </c>
      <c r="AK9" s="317">
        <v>0</v>
      </c>
      <c r="AL9" s="304">
        <v>21.7</v>
      </c>
      <c r="AM9" s="141">
        <f>AM6/61</f>
        <v>3.0606557377049173</v>
      </c>
      <c r="AN9" s="141">
        <f>AN6/61</f>
        <v>17.899999999999995</v>
      </c>
      <c r="AO9" s="136">
        <v>40063</v>
      </c>
      <c r="AP9" s="336">
        <v>21</v>
      </c>
      <c r="AQ9" s="340">
        <v>23.7</v>
      </c>
      <c r="AR9" s="141">
        <f>AR6/60</f>
        <v>4.3249999999999993</v>
      </c>
      <c r="AS9" s="141">
        <f>AS6/60</f>
        <v>19.121666666666663</v>
      </c>
      <c r="AT9" s="142">
        <v>40093</v>
      </c>
      <c r="AU9" s="356">
        <v>13.9</v>
      </c>
      <c r="AV9" s="350">
        <v>20.8</v>
      </c>
      <c r="AW9" s="345">
        <f>SUM(AW7:AW8)/2</f>
        <v>5.3061758055398522</v>
      </c>
      <c r="AX9" s="345">
        <f>SUM(AX7:AX8)/2</f>
        <v>20.503391746749578</v>
      </c>
      <c r="AY9" s="178">
        <v>40124</v>
      </c>
      <c r="AZ9" s="358">
        <v>0</v>
      </c>
      <c r="BA9" s="295">
        <v>26.6</v>
      </c>
      <c r="BB9" s="233"/>
      <c r="BC9" s="141"/>
      <c r="BD9" s="167">
        <v>40154</v>
      </c>
      <c r="BE9" s="361">
        <v>1.6</v>
      </c>
      <c r="BF9" s="283">
        <v>22</v>
      </c>
      <c r="BG9" s="141"/>
      <c r="BH9" s="141"/>
    </row>
    <row r="10" spans="1:60" ht="13.5" thickBot="1" x14ac:dyDescent="0.25">
      <c r="A10" s="320">
        <v>39821</v>
      </c>
      <c r="B10" s="317">
        <v>14.8</v>
      </c>
      <c r="C10" s="272">
        <v>24.1</v>
      </c>
      <c r="D10" s="141"/>
      <c r="E10" s="141"/>
      <c r="F10" s="324">
        <v>39852</v>
      </c>
      <c r="G10" s="317">
        <v>53</v>
      </c>
      <c r="H10" s="277">
        <v>24.2</v>
      </c>
      <c r="I10" s="141"/>
      <c r="J10" s="141"/>
      <c r="K10" s="327">
        <v>39880</v>
      </c>
      <c r="L10" s="317">
        <v>0</v>
      </c>
      <c r="M10" s="283">
        <v>26.6</v>
      </c>
      <c r="N10" s="322">
        <f>SUM(N8:N9)/2</f>
        <v>8.8473684210526322</v>
      </c>
      <c r="O10" s="322">
        <f>SUM(O8:O9)/2</f>
        <v>24.771430732002415</v>
      </c>
      <c r="P10" s="329">
        <v>39911</v>
      </c>
      <c r="Q10" s="317">
        <v>0</v>
      </c>
      <c r="R10" s="287">
        <v>23.4</v>
      </c>
      <c r="S10" s="318">
        <f>SUM(S8:S9)/2</f>
        <v>5.1385370205173952</v>
      </c>
      <c r="T10" s="318">
        <f>SUM(T8:T9)/2</f>
        <v>24.877906630984242</v>
      </c>
      <c r="U10" s="167">
        <v>39941</v>
      </c>
      <c r="V10" s="317">
        <v>0</v>
      </c>
      <c r="W10" s="284">
        <v>20.3</v>
      </c>
      <c r="X10" s="265">
        <f>SUM(X8:X9)/2</f>
        <v>3.5509562841530053</v>
      </c>
      <c r="Y10" s="265">
        <f>SUM(Y8:Y9)/2</f>
        <v>22.940314207650275</v>
      </c>
      <c r="Z10" s="161">
        <v>39972</v>
      </c>
      <c r="AA10" s="317">
        <v>0</v>
      </c>
      <c r="AB10" s="300">
        <v>17.100000000000001</v>
      </c>
      <c r="AC10" s="265">
        <f>SUM(AC8:AC9)/2</f>
        <v>2.4175273224043714</v>
      </c>
      <c r="AD10" s="265">
        <f>SUM(AD8:AD9)/2</f>
        <v>20.691707650273223</v>
      </c>
      <c r="AE10" s="173">
        <v>40002</v>
      </c>
      <c r="AF10" s="317">
        <v>0</v>
      </c>
      <c r="AG10" s="303">
        <v>21.2</v>
      </c>
      <c r="AH10" s="265">
        <f>SUM(AH8:AH9)/2</f>
        <v>2.0437252685132843</v>
      </c>
      <c r="AI10" s="265">
        <f>SUM(AI8:AI9)/2</f>
        <v>19.392947993216509</v>
      </c>
      <c r="AJ10" s="161">
        <v>40033</v>
      </c>
      <c r="AK10" s="317">
        <v>0</v>
      </c>
      <c r="AL10" s="304">
        <v>23.7</v>
      </c>
      <c r="AM10" s="333">
        <f>SUM(AM8:AM9)/2</f>
        <v>2.9579140757490103</v>
      </c>
      <c r="AN10" s="333">
        <f>SUM(AN8:AN9)/2</f>
        <v>18.216379310344823</v>
      </c>
      <c r="AO10" s="136">
        <v>40064</v>
      </c>
      <c r="AP10" s="336">
        <v>2.2000000000000002</v>
      </c>
      <c r="AQ10" s="340">
        <v>20</v>
      </c>
      <c r="AR10" s="322">
        <f>SUM(AR8:AR9)/2</f>
        <v>5.3314655172413801</v>
      </c>
      <c r="AS10" s="322">
        <f>SUM(AS8:AS9)/2</f>
        <v>19.444454022988502</v>
      </c>
      <c r="AT10" s="142">
        <v>40094</v>
      </c>
      <c r="AU10" s="356">
        <v>2.4</v>
      </c>
      <c r="AV10" s="350">
        <v>17.100000000000001</v>
      </c>
      <c r="AW10" s="365"/>
      <c r="AX10" s="233"/>
      <c r="AY10" s="178">
        <v>40125</v>
      </c>
      <c r="AZ10" s="359">
        <v>1.6</v>
      </c>
      <c r="BA10" s="311">
        <v>22.4</v>
      </c>
      <c r="BB10" s="445">
        <f>SUM(BB7:BB8)/2</f>
        <v>4.7199666295884306</v>
      </c>
      <c r="BC10" s="265">
        <f>SUM(BC7:BC8)/2</f>
        <v>21.522525027808676</v>
      </c>
      <c r="BD10" s="167">
        <v>40155</v>
      </c>
      <c r="BE10" s="361">
        <v>99.7</v>
      </c>
      <c r="BF10" s="284">
        <v>21.5</v>
      </c>
      <c r="BG10" s="333">
        <f>SUM(BG7:BG8)/2</f>
        <v>6.5188100621820251</v>
      </c>
      <c r="BH10" s="318">
        <f>SUM(BH7:BH8)/2</f>
        <v>23.875367439231212</v>
      </c>
    </row>
    <row r="11" spans="1:60" ht="13.5" thickBot="1" x14ac:dyDescent="0.25">
      <c r="A11" s="320">
        <v>39822</v>
      </c>
      <c r="B11" s="317">
        <v>0</v>
      </c>
      <c r="C11" s="272">
        <v>24.6</v>
      </c>
      <c r="D11" s="322">
        <f>SUM(D8:D9)/2</f>
        <v>5.6596276743539882</v>
      </c>
      <c r="E11" s="322">
        <f>SUM(E8:E9)/2</f>
        <v>22.664490136148927</v>
      </c>
      <c r="F11" s="324">
        <v>39853</v>
      </c>
      <c r="G11" s="317">
        <v>8.1999999999999993</v>
      </c>
      <c r="H11" s="277">
        <v>24.5</v>
      </c>
      <c r="I11" s="322">
        <f>SUM(I8:I9)/2</f>
        <v>9.1329824561403541</v>
      </c>
      <c r="J11" s="322">
        <f>SUM(J8:J9)/2</f>
        <v>23.388026315789475</v>
      </c>
      <c r="K11" s="327">
        <v>39881</v>
      </c>
      <c r="L11" s="317">
        <v>1</v>
      </c>
      <c r="M11" s="283">
        <v>25.1</v>
      </c>
      <c r="N11" s="141"/>
      <c r="O11" s="141"/>
      <c r="P11" s="329">
        <v>39912</v>
      </c>
      <c r="Q11" s="317">
        <v>0</v>
      </c>
      <c r="R11" s="330">
        <v>21.9</v>
      </c>
      <c r="S11" s="378"/>
      <c r="U11" s="167">
        <v>39942</v>
      </c>
      <c r="V11" s="317">
        <v>0</v>
      </c>
      <c r="W11" s="283">
        <v>21.5</v>
      </c>
      <c r="X11" s="100"/>
      <c r="Z11" s="161">
        <v>39973</v>
      </c>
      <c r="AA11" s="317">
        <v>0</v>
      </c>
      <c r="AB11" s="290">
        <v>20</v>
      </c>
      <c r="AC11" s="381"/>
      <c r="AD11" s="141"/>
      <c r="AE11" s="173">
        <v>40003</v>
      </c>
      <c r="AF11" s="317">
        <v>0</v>
      </c>
      <c r="AG11" s="277">
        <v>22.3</v>
      </c>
      <c r="AH11" s="100"/>
      <c r="AJ11" s="161">
        <v>40034</v>
      </c>
      <c r="AK11" s="317">
        <v>0</v>
      </c>
      <c r="AL11" s="304">
        <v>24</v>
      </c>
      <c r="AM11" s="384"/>
      <c r="AO11" s="136">
        <v>40065</v>
      </c>
      <c r="AP11" s="336">
        <v>76.599999999999994</v>
      </c>
      <c r="AQ11" s="340">
        <v>19.600000000000001</v>
      </c>
      <c r="AR11" s="374"/>
      <c r="AT11" s="142">
        <v>40095</v>
      </c>
      <c r="AU11" s="356">
        <v>6.9</v>
      </c>
      <c r="AV11" s="350">
        <v>15.5</v>
      </c>
      <c r="AW11" s="365"/>
      <c r="AX11" s="141"/>
      <c r="AY11" s="178">
        <v>40126</v>
      </c>
      <c r="AZ11" s="358">
        <v>26.4</v>
      </c>
      <c r="BA11" s="295">
        <v>23.1</v>
      </c>
      <c r="BB11" s="442"/>
      <c r="BC11" s="141"/>
      <c r="BD11" s="167">
        <v>40156</v>
      </c>
      <c r="BE11" s="361">
        <v>9.8000000000000007</v>
      </c>
      <c r="BF11" s="283">
        <v>21.1</v>
      </c>
      <c r="BG11" s="141"/>
    </row>
    <row r="12" spans="1:60" x14ac:dyDescent="0.2">
      <c r="A12" s="320">
        <v>39823</v>
      </c>
      <c r="B12" s="317">
        <v>1.6</v>
      </c>
      <c r="C12" s="272">
        <v>25</v>
      </c>
      <c r="D12" s="370"/>
      <c r="E12" s="141"/>
      <c r="F12" s="324">
        <v>39854</v>
      </c>
      <c r="G12" s="317">
        <v>0.2</v>
      </c>
      <c r="H12" s="325">
        <v>25.5</v>
      </c>
      <c r="I12" s="366"/>
      <c r="J12" s="233"/>
      <c r="K12" s="327">
        <v>39882</v>
      </c>
      <c r="L12" s="317">
        <v>0.8</v>
      </c>
      <c r="M12" s="283">
        <v>25</v>
      </c>
      <c r="N12" s="141"/>
      <c r="O12" s="141"/>
      <c r="P12" s="329">
        <v>39913</v>
      </c>
      <c r="Q12" s="317">
        <v>0</v>
      </c>
      <c r="R12" s="287">
        <v>23.2</v>
      </c>
      <c r="S12" s="377"/>
      <c r="U12" s="167">
        <v>39943</v>
      </c>
      <c r="V12" s="317">
        <v>6</v>
      </c>
      <c r="W12" s="283">
        <v>21.2</v>
      </c>
      <c r="X12" s="374"/>
      <c r="Z12" s="161">
        <v>39974</v>
      </c>
      <c r="AA12" s="317">
        <v>0</v>
      </c>
      <c r="AB12" s="290">
        <v>17.2</v>
      </c>
      <c r="AC12" s="381"/>
      <c r="AD12" s="141"/>
      <c r="AE12" s="173">
        <v>40004</v>
      </c>
      <c r="AF12" s="317">
        <v>0</v>
      </c>
      <c r="AG12" s="277">
        <v>19.5</v>
      </c>
      <c r="AH12" s="365"/>
      <c r="AI12" s="141"/>
      <c r="AJ12" s="161">
        <v>40035</v>
      </c>
      <c r="AK12" s="317">
        <v>0</v>
      </c>
      <c r="AL12" s="304">
        <v>20.5</v>
      </c>
      <c r="AM12" s="384"/>
      <c r="AN12" s="141"/>
      <c r="AO12" s="136">
        <v>40066</v>
      </c>
      <c r="AP12" s="336">
        <v>0.2</v>
      </c>
      <c r="AQ12" s="340">
        <v>20.2</v>
      </c>
      <c r="AR12" s="374"/>
      <c r="AT12" s="142">
        <v>40096</v>
      </c>
      <c r="AU12" s="356">
        <v>0</v>
      </c>
      <c r="AV12" s="350">
        <v>16.399999999999999</v>
      </c>
      <c r="AW12" s="365"/>
      <c r="AX12" s="141"/>
      <c r="AY12" s="178">
        <v>40127</v>
      </c>
      <c r="AZ12" s="358">
        <v>0</v>
      </c>
      <c r="BA12" s="295">
        <v>24.7</v>
      </c>
      <c r="BB12" s="442"/>
      <c r="BC12" s="141"/>
      <c r="BD12" s="167">
        <v>40157</v>
      </c>
      <c r="BE12" s="361">
        <v>0</v>
      </c>
      <c r="BF12" s="283">
        <v>22.7</v>
      </c>
      <c r="BG12" s="141"/>
    </row>
    <row r="13" spans="1:60" ht="13.5" thickBot="1" x14ac:dyDescent="0.25">
      <c r="A13" s="320">
        <v>39824</v>
      </c>
      <c r="B13" s="317">
        <v>0</v>
      </c>
      <c r="C13" s="272">
        <v>25.9</v>
      </c>
      <c r="D13" s="370"/>
      <c r="E13" s="141"/>
      <c r="F13" s="324">
        <v>39855</v>
      </c>
      <c r="G13" s="317">
        <v>0</v>
      </c>
      <c r="H13" s="277">
        <v>24.5</v>
      </c>
      <c r="I13" s="365"/>
      <c r="J13" s="235"/>
      <c r="K13" s="327">
        <v>39883</v>
      </c>
      <c r="L13" s="317">
        <v>10</v>
      </c>
      <c r="M13" s="283">
        <v>23.3</v>
      </c>
      <c r="N13" s="100"/>
      <c r="P13" s="329">
        <v>39914</v>
      </c>
      <c r="Q13" s="317">
        <v>0</v>
      </c>
      <c r="R13" s="287">
        <v>23</v>
      </c>
      <c r="S13" s="377"/>
      <c r="U13" s="167">
        <v>39944</v>
      </c>
      <c r="V13" s="317">
        <v>6</v>
      </c>
      <c r="W13" s="285">
        <v>22.2</v>
      </c>
      <c r="X13" s="374"/>
      <c r="Z13" s="161">
        <v>39975</v>
      </c>
      <c r="AA13" s="317">
        <v>22.6</v>
      </c>
      <c r="AB13" s="301">
        <v>17.600000000000001</v>
      </c>
      <c r="AC13" s="381"/>
      <c r="AD13" s="233"/>
      <c r="AE13" s="173">
        <v>40005</v>
      </c>
      <c r="AF13" s="317">
        <v>30.6</v>
      </c>
      <c r="AG13" s="36">
        <v>16.8</v>
      </c>
      <c r="AH13" s="369"/>
      <c r="AI13" s="141"/>
      <c r="AJ13" s="161">
        <v>40036</v>
      </c>
      <c r="AK13" s="317">
        <v>0.2</v>
      </c>
      <c r="AL13" s="305">
        <v>15.3</v>
      </c>
      <c r="AM13" s="384"/>
      <c r="AN13" s="254"/>
      <c r="AO13" s="136">
        <v>40067</v>
      </c>
      <c r="AP13" s="336">
        <v>0</v>
      </c>
      <c r="AQ13" s="341">
        <v>21.3</v>
      </c>
      <c r="AR13" s="386"/>
      <c r="AT13" s="142">
        <v>40097</v>
      </c>
      <c r="AU13" s="356">
        <v>0</v>
      </c>
      <c r="AV13" s="350">
        <v>21.4</v>
      </c>
      <c r="AW13" s="365"/>
      <c r="AX13" s="141"/>
      <c r="AY13" s="178">
        <v>40128</v>
      </c>
      <c r="AZ13" s="358">
        <v>1</v>
      </c>
      <c r="BA13" s="296">
        <v>25</v>
      </c>
      <c r="BB13" s="442"/>
      <c r="BC13" s="141"/>
      <c r="BD13" s="167">
        <v>40158</v>
      </c>
      <c r="BE13" s="361">
        <v>0</v>
      </c>
      <c r="BF13" s="449">
        <v>24.6</v>
      </c>
      <c r="BG13" s="141"/>
    </row>
    <row r="14" spans="1:60" ht="13.5" thickBot="1" x14ac:dyDescent="0.25">
      <c r="A14" s="320">
        <v>39825</v>
      </c>
      <c r="B14" s="317">
        <v>0</v>
      </c>
      <c r="C14" s="321">
        <v>27.5</v>
      </c>
      <c r="D14" s="371"/>
      <c r="E14" s="233"/>
      <c r="F14" s="324">
        <v>39856</v>
      </c>
      <c r="G14" s="317">
        <v>11.6</v>
      </c>
      <c r="H14" s="277">
        <v>21.8</v>
      </c>
      <c r="I14" s="365"/>
      <c r="J14" s="141"/>
      <c r="K14" s="327">
        <v>39884</v>
      </c>
      <c r="L14" s="317">
        <v>8</v>
      </c>
      <c r="M14" s="328">
        <v>25.1</v>
      </c>
      <c r="N14" s="281"/>
      <c r="O14" s="281"/>
      <c r="P14" s="329">
        <v>39915</v>
      </c>
      <c r="Q14" s="317">
        <v>0</v>
      </c>
      <c r="R14" s="287">
        <v>21.9</v>
      </c>
      <c r="S14" s="377"/>
      <c r="T14" s="141"/>
      <c r="U14" s="258">
        <v>39945</v>
      </c>
      <c r="V14" s="317">
        <v>0</v>
      </c>
      <c r="W14" s="279">
        <v>23.3</v>
      </c>
      <c r="X14" s="366"/>
      <c r="Y14" s="239"/>
      <c r="Z14" s="269">
        <v>39976</v>
      </c>
      <c r="AA14" s="317">
        <v>0.1</v>
      </c>
      <c r="AB14" s="308">
        <v>15.3</v>
      </c>
      <c r="AC14" s="382"/>
      <c r="AD14" s="141"/>
      <c r="AE14" s="173">
        <v>40006</v>
      </c>
      <c r="AF14" s="317">
        <v>3.4</v>
      </c>
      <c r="AG14" s="278">
        <v>14.4</v>
      </c>
      <c r="AH14" s="365"/>
      <c r="AI14" s="141"/>
      <c r="AJ14" s="269">
        <v>40037</v>
      </c>
      <c r="AK14" s="317">
        <v>1.4</v>
      </c>
      <c r="AL14" s="306">
        <v>17.399999999999999</v>
      </c>
      <c r="AM14" s="385"/>
      <c r="AN14" s="254"/>
      <c r="AO14" s="136">
        <v>40068</v>
      </c>
      <c r="AP14" s="336">
        <v>0</v>
      </c>
      <c r="AQ14" s="340">
        <v>23.4</v>
      </c>
      <c r="AR14" s="374"/>
      <c r="AS14" s="141"/>
      <c r="AT14" s="142">
        <v>40098</v>
      </c>
      <c r="AU14" s="356">
        <v>0</v>
      </c>
      <c r="AV14" s="350">
        <v>21</v>
      </c>
      <c r="AW14" s="365"/>
      <c r="AX14" s="141"/>
      <c r="AY14" s="178">
        <v>40129</v>
      </c>
      <c r="AZ14" s="358">
        <v>0</v>
      </c>
      <c r="BA14" s="295">
        <v>25.6</v>
      </c>
      <c r="BB14" s="442"/>
      <c r="BC14" s="141"/>
      <c r="BD14" s="167">
        <v>40159</v>
      </c>
      <c r="BE14" s="361">
        <v>2.2000000000000002</v>
      </c>
      <c r="BF14" s="283">
        <v>24</v>
      </c>
      <c r="BG14" s="141"/>
    </row>
    <row r="15" spans="1:60" ht="13.5" thickBot="1" x14ac:dyDescent="0.25">
      <c r="A15" s="320">
        <v>39826</v>
      </c>
      <c r="B15" s="317">
        <v>0</v>
      </c>
      <c r="C15" s="272">
        <v>28.7</v>
      </c>
      <c r="D15" s="370"/>
      <c r="F15" s="324">
        <v>39857</v>
      </c>
      <c r="G15" s="317">
        <v>2.8</v>
      </c>
      <c r="H15" s="277">
        <v>19.7</v>
      </c>
      <c r="I15" s="365"/>
      <c r="J15" s="141"/>
      <c r="K15" s="327">
        <v>39885</v>
      </c>
      <c r="L15" s="317">
        <v>8</v>
      </c>
      <c r="M15" s="283">
        <v>23.7</v>
      </c>
      <c r="N15" s="141"/>
      <c r="O15" s="141"/>
      <c r="P15" s="329">
        <v>39916</v>
      </c>
      <c r="Q15" s="317">
        <v>0</v>
      </c>
      <c r="R15" s="287">
        <v>21.4</v>
      </c>
      <c r="S15" s="377"/>
      <c r="U15" s="167">
        <v>39946</v>
      </c>
      <c r="V15" s="317">
        <v>0</v>
      </c>
      <c r="W15" s="282">
        <v>24.3</v>
      </c>
      <c r="X15" s="374"/>
      <c r="Z15" s="161">
        <v>39977</v>
      </c>
      <c r="AA15" s="317">
        <v>0</v>
      </c>
      <c r="AB15" s="302">
        <v>15</v>
      </c>
      <c r="AC15" s="380"/>
      <c r="AD15" s="141"/>
      <c r="AE15" s="260">
        <v>40007</v>
      </c>
      <c r="AF15" s="317">
        <v>0</v>
      </c>
      <c r="AG15" s="307">
        <v>15.6</v>
      </c>
      <c r="AH15" s="383"/>
      <c r="AJ15" s="161">
        <v>40038</v>
      </c>
      <c r="AK15" s="317">
        <v>0</v>
      </c>
      <c r="AL15" s="271">
        <v>19.5</v>
      </c>
      <c r="AM15" s="370"/>
      <c r="AN15" s="255"/>
      <c r="AO15" s="136">
        <v>40069</v>
      </c>
      <c r="AP15" s="336">
        <v>0</v>
      </c>
      <c r="AQ15" s="340">
        <v>23.9</v>
      </c>
      <c r="AR15" s="374"/>
      <c r="AT15" s="142">
        <v>40099</v>
      </c>
      <c r="AU15" s="356">
        <v>6.6</v>
      </c>
      <c r="AV15" s="351">
        <v>18.2</v>
      </c>
      <c r="AW15" s="387"/>
      <c r="AX15" s="141"/>
      <c r="AY15" s="178">
        <v>40130</v>
      </c>
      <c r="AZ15" s="358">
        <v>0</v>
      </c>
      <c r="BA15" s="295">
        <v>26</v>
      </c>
      <c r="BB15" s="442"/>
      <c r="BC15" s="141"/>
      <c r="BD15" s="167">
        <v>40160</v>
      </c>
      <c r="BE15" s="361">
        <v>21.4</v>
      </c>
      <c r="BF15" s="283">
        <v>19.3</v>
      </c>
      <c r="BG15" s="141"/>
    </row>
    <row r="16" spans="1:60" ht="15" x14ac:dyDescent="0.2">
      <c r="A16" s="320">
        <v>39827</v>
      </c>
      <c r="B16" s="317">
        <v>25.2</v>
      </c>
      <c r="C16" s="272">
        <v>24.2</v>
      </c>
      <c r="D16" s="370"/>
      <c r="E16" s="268"/>
      <c r="F16" s="324">
        <v>39858</v>
      </c>
      <c r="G16" s="317">
        <v>6.8</v>
      </c>
      <c r="H16" s="277">
        <v>20.2</v>
      </c>
      <c r="I16" s="365"/>
      <c r="K16" s="327">
        <v>39886</v>
      </c>
      <c r="L16" s="317">
        <v>10.6</v>
      </c>
      <c r="M16" s="283">
        <v>24.6</v>
      </c>
      <c r="N16" s="374"/>
      <c r="P16" s="329">
        <v>39917</v>
      </c>
      <c r="Q16" s="317">
        <v>10.5</v>
      </c>
      <c r="R16" s="287">
        <v>22.2</v>
      </c>
      <c r="S16" s="377"/>
      <c r="U16" s="167">
        <v>39947</v>
      </c>
      <c r="V16" s="317">
        <v>0</v>
      </c>
      <c r="W16" s="283">
        <v>23.7</v>
      </c>
      <c r="X16" s="374"/>
      <c r="Z16" s="161">
        <v>39978</v>
      </c>
      <c r="AA16" s="317">
        <v>0</v>
      </c>
      <c r="AB16" s="289">
        <v>15.9</v>
      </c>
      <c r="AC16" s="380"/>
      <c r="AD16" s="141"/>
      <c r="AE16" s="173">
        <v>40008</v>
      </c>
      <c r="AF16" s="317">
        <v>0</v>
      </c>
      <c r="AG16" s="276">
        <v>17.399999999999999</v>
      </c>
      <c r="AH16" s="365"/>
      <c r="AJ16" s="161">
        <v>40039</v>
      </c>
      <c r="AK16" s="317">
        <v>0</v>
      </c>
      <c r="AL16" s="272">
        <v>20.7</v>
      </c>
      <c r="AM16" s="370"/>
      <c r="AO16" s="136">
        <v>40070</v>
      </c>
      <c r="AP16" s="336">
        <v>6.2</v>
      </c>
      <c r="AQ16" s="340">
        <v>18.7</v>
      </c>
      <c r="AR16" s="374"/>
      <c r="AT16" s="142">
        <v>40100</v>
      </c>
      <c r="AU16" s="356">
        <v>0</v>
      </c>
      <c r="AV16" s="350">
        <v>22.1</v>
      </c>
      <c r="AW16" s="365"/>
      <c r="AX16" s="141"/>
      <c r="AY16" s="178">
        <v>40131</v>
      </c>
      <c r="AZ16" s="358">
        <v>0</v>
      </c>
      <c r="BA16" s="295">
        <v>26.9</v>
      </c>
      <c r="BB16" s="442"/>
      <c r="BC16" s="309"/>
      <c r="BD16" s="167">
        <v>40161</v>
      </c>
      <c r="BE16" s="361">
        <v>2.4</v>
      </c>
      <c r="BF16" s="283">
        <v>20.100000000000001</v>
      </c>
    </row>
    <row r="17" spans="1:58" x14ac:dyDescent="0.2">
      <c r="A17" s="320">
        <v>39828</v>
      </c>
      <c r="B17" s="317">
        <v>39.200000000000003</v>
      </c>
      <c r="C17" s="272">
        <v>23.9</v>
      </c>
      <c r="D17" s="370"/>
      <c r="F17" s="324">
        <v>39859</v>
      </c>
      <c r="G17" s="317">
        <v>24.4</v>
      </c>
      <c r="H17" s="277">
        <v>20.399999999999999</v>
      </c>
      <c r="I17" s="365"/>
      <c r="K17" s="327">
        <v>39887</v>
      </c>
      <c r="L17" s="317">
        <v>0</v>
      </c>
      <c r="M17" s="283">
        <v>24.7</v>
      </c>
      <c r="N17" s="374"/>
      <c r="O17" s="141"/>
      <c r="P17" s="329">
        <v>39918</v>
      </c>
      <c r="Q17" s="317">
        <v>0</v>
      </c>
      <c r="R17" s="287">
        <v>21.9</v>
      </c>
      <c r="S17" s="377"/>
      <c r="U17" s="167">
        <v>39948</v>
      </c>
      <c r="V17" s="317">
        <v>6.3</v>
      </c>
      <c r="W17" s="283">
        <v>18</v>
      </c>
      <c r="X17" s="374"/>
      <c r="Z17" s="161">
        <v>39979</v>
      </c>
      <c r="AA17" s="317">
        <v>0</v>
      </c>
      <c r="AB17" s="289">
        <v>15.7</v>
      </c>
      <c r="AC17" s="380"/>
      <c r="AD17" s="141"/>
      <c r="AE17" s="173">
        <v>40009</v>
      </c>
      <c r="AF17" s="317">
        <v>0.5</v>
      </c>
      <c r="AG17" s="277">
        <v>17.399999999999999</v>
      </c>
      <c r="AH17" s="365"/>
      <c r="AJ17" s="161">
        <v>40040</v>
      </c>
      <c r="AK17" s="331">
        <v>0</v>
      </c>
      <c r="AL17" s="272">
        <v>21.3</v>
      </c>
      <c r="AM17" s="370"/>
      <c r="AO17" s="136">
        <v>40071</v>
      </c>
      <c r="AP17" s="336">
        <v>10.199999999999999</v>
      </c>
      <c r="AQ17" s="340">
        <v>18.8</v>
      </c>
      <c r="AR17" s="374"/>
      <c r="AT17" s="142">
        <v>40101</v>
      </c>
      <c r="AU17" s="356">
        <v>15.2</v>
      </c>
      <c r="AV17" s="350">
        <v>20.6</v>
      </c>
      <c r="AW17" s="365"/>
      <c r="AX17" s="141"/>
      <c r="AY17" s="178">
        <v>40132</v>
      </c>
      <c r="AZ17" s="358">
        <v>10.9</v>
      </c>
      <c r="BA17" s="295">
        <v>25.4</v>
      </c>
      <c r="BB17" s="442"/>
      <c r="BD17" s="167">
        <v>40162</v>
      </c>
      <c r="BE17" s="361">
        <v>0</v>
      </c>
      <c r="BF17" s="283">
        <v>22.5</v>
      </c>
    </row>
    <row r="18" spans="1:58" x14ac:dyDescent="0.2">
      <c r="A18" s="320">
        <v>39829</v>
      </c>
      <c r="B18" s="317">
        <v>0</v>
      </c>
      <c r="C18" s="272">
        <v>24.5</v>
      </c>
      <c r="D18" s="370"/>
      <c r="F18" s="324">
        <v>39860</v>
      </c>
      <c r="G18" s="317">
        <v>19</v>
      </c>
      <c r="H18" s="277">
        <v>25.8</v>
      </c>
      <c r="I18" s="365"/>
      <c r="K18" s="327">
        <v>39888</v>
      </c>
      <c r="L18" s="317">
        <v>0.6</v>
      </c>
      <c r="M18" s="283">
        <v>24.3</v>
      </c>
      <c r="N18" s="374"/>
      <c r="O18" s="141"/>
      <c r="P18" s="329">
        <v>39919</v>
      </c>
      <c r="Q18" s="317">
        <v>0.4</v>
      </c>
      <c r="R18" s="287">
        <v>19.8</v>
      </c>
      <c r="S18" s="377"/>
      <c r="U18" s="167">
        <v>39949</v>
      </c>
      <c r="V18" s="317">
        <v>4.4000000000000004</v>
      </c>
      <c r="W18" s="283">
        <v>17</v>
      </c>
      <c r="X18" s="374"/>
      <c r="Z18" s="161">
        <v>39980</v>
      </c>
      <c r="AA18" s="317">
        <v>0</v>
      </c>
      <c r="AB18" s="289">
        <v>16</v>
      </c>
      <c r="AC18" s="380"/>
      <c r="AD18" s="141"/>
      <c r="AE18" s="173">
        <v>40010</v>
      </c>
      <c r="AF18" s="317">
        <v>0</v>
      </c>
      <c r="AG18" s="277">
        <v>19.7</v>
      </c>
      <c r="AH18" s="365"/>
      <c r="AJ18" s="161">
        <v>40041</v>
      </c>
      <c r="AK18" s="331">
        <v>0</v>
      </c>
      <c r="AL18" s="272">
        <v>22.4</v>
      </c>
      <c r="AM18" s="370"/>
      <c r="AO18" s="136">
        <v>40072</v>
      </c>
      <c r="AP18" s="336">
        <v>0</v>
      </c>
      <c r="AQ18" s="340">
        <v>21.1</v>
      </c>
      <c r="AR18" s="374"/>
      <c r="AT18" s="142">
        <v>40102</v>
      </c>
      <c r="AU18" s="356">
        <v>2.4</v>
      </c>
      <c r="AV18" s="350">
        <v>19.3</v>
      </c>
      <c r="AW18" s="365"/>
      <c r="AX18" s="141"/>
      <c r="AY18" s="178">
        <v>40133</v>
      </c>
      <c r="AZ18" s="358">
        <v>15</v>
      </c>
      <c r="BA18" s="295">
        <v>24.1</v>
      </c>
      <c r="BB18" s="442"/>
      <c r="BD18" s="167">
        <v>40163</v>
      </c>
      <c r="BE18" s="361">
        <v>0</v>
      </c>
      <c r="BF18" s="283">
        <v>23.8</v>
      </c>
    </row>
    <row r="19" spans="1:58" x14ac:dyDescent="0.2">
      <c r="A19" s="320">
        <v>39830</v>
      </c>
      <c r="B19" s="317">
        <v>10.6</v>
      </c>
      <c r="C19" s="272">
        <v>22.2</v>
      </c>
      <c r="D19" s="370"/>
      <c r="F19" s="324">
        <v>39861</v>
      </c>
      <c r="G19" s="317">
        <v>0</v>
      </c>
      <c r="H19" s="277">
        <v>25.8</v>
      </c>
      <c r="I19" s="365"/>
      <c r="K19" s="327">
        <v>39889</v>
      </c>
      <c r="L19" s="317">
        <v>0</v>
      </c>
      <c r="M19" s="283">
        <v>22.6</v>
      </c>
      <c r="N19" s="374"/>
      <c r="O19" s="141"/>
      <c r="P19" s="329">
        <v>39920</v>
      </c>
      <c r="Q19" s="317">
        <v>0</v>
      </c>
      <c r="R19" s="287">
        <v>20.399999999999999</v>
      </c>
      <c r="S19" s="377"/>
      <c r="U19" s="167">
        <v>39950</v>
      </c>
      <c r="V19" s="317">
        <v>0</v>
      </c>
      <c r="W19" s="283">
        <v>17.8</v>
      </c>
      <c r="X19" s="374"/>
      <c r="Z19" s="161">
        <v>39981</v>
      </c>
      <c r="AA19" s="317">
        <v>0</v>
      </c>
      <c r="AB19" s="289">
        <v>18.100000000000001</v>
      </c>
      <c r="AC19" s="380"/>
      <c r="AD19" s="141"/>
      <c r="AE19" s="173">
        <v>40011</v>
      </c>
      <c r="AF19" s="317">
        <v>0</v>
      </c>
      <c r="AG19" s="277">
        <v>21.4</v>
      </c>
      <c r="AH19" s="365"/>
      <c r="AJ19" s="161">
        <v>40042</v>
      </c>
      <c r="AK19" s="331">
        <v>0</v>
      </c>
      <c r="AL19" s="272">
        <v>23.6</v>
      </c>
      <c r="AM19" s="370"/>
      <c r="AO19" s="136">
        <v>40073</v>
      </c>
      <c r="AP19" s="336">
        <v>0</v>
      </c>
      <c r="AQ19" s="340">
        <v>19.899999999999999</v>
      </c>
      <c r="AR19" s="374"/>
      <c r="AT19" s="142">
        <v>40103</v>
      </c>
      <c r="AU19" s="356">
        <v>0</v>
      </c>
      <c r="AV19" s="350">
        <v>19.3</v>
      </c>
      <c r="AW19" s="365"/>
      <c r="AX19" s="141"/>
      <c r="AY19" s="178">
        <v>40134</v>
      </c>
      <c r="AZ19" s="358">
        <v>0.2</v>
      </c>
      <c r="BA19" s="295">
        <v>23.9</v>
      </c>
      <c r="BB19" s="442"/>
      <c r="BD19" s="167">
        <v>40164</v>
      </c>
      <c r="BE19" s="361">
        <v>55</v>
      </c>
      <c r="BF19" s="283">
        <v>23.5</v>
      </c>
    </row>
    <row r="20" spans="1:58" x14ac:dyDescent="0.2">
      <c r="A20" s="320">
        <v>39831</v>
      </c>
      <c r="B20" s="317">
        <v>5</v>
      </c>
      <c r="C20" s="272">
        <v>23</v>
      </c>
      <c r="D20" s="370"/>
      <c r="F20" s="324">
        <v>39862</v>
      </c>
      <c r="G20" s="317">
        <v>0</v>
      </c>
      <c r="H20" s="277">
        <v>25.6</v>
      </c>
      <c r="I20" s="365"/>
      <c r="K20" s="327">
        <v>39890</v>
      </c>
      <c r="L20" s="317">
        <v>68.400000000000006</v>
      </c>
      <c r="M20" s="283">
        <v>23.3</v>
      </c>
      <c r="N20" s="374"/>
      <c r="P20" s="329">
        <v>39921</v>
      </c>
      <c r="Q20" s="317">
        <v>0</v>
      </c>
      <c r="R20" s="287">
        <v>21.7</v>
      </c>
      <c r="S20" s="377"/>
      <c r="U20" s="167">
        <v>39951</v>
      </c>
      <c r="V20" s="317">
        <v>0</v>
      </c>
      <c r="W20" s="283">
        <v>20.2</v>
      </c>
      <c r="X20" s="374"/>
      <c r="Z20" s="161">
        <v>39982</v>
      </c>
      <c r="AA20" s="317">
        <v>0</v>
      </c>
      <c r="AB20" s="289">
        <v>16.600000000000001</v>
      </c>
      <c r="AC20" s="380"/>
      <c r="AD20" s="141"/>
      <c r="AE20" s="173">
        <v>40012</v>
      </c>
      <c r="AF20" s="317">
        <v>0</v>
      </c>
      <c r="AG20" s="277">
        <v>20.9</v>
      </c>
      <c r="AH20" s="365"/>
      <c r="AJ20" s="161">
        <v>40043</v>
      </c>
      <c r="AK20" s="331">
        <v>6.8</v>
      </c>
      <c r="AL20" s="272">
        <v>19.399999999999999</v>
      </c>
      <c r="AM20" s="370"/>
      <c r="AO20" s="136">
        <v>40074</v>
      </c>
      <c r="AP20" s="336">
        <v>0.2</v>
      </c>
      <c r="AQ20" s="340">
        <v>21.6</v>
      </c>
      <c r="AR20" s="374"/>
      <c r="AT20" s="142">
        <v>40104</v>
      </c>
      <c r="AU20" s="356">
        <v>27.6</v>
      </c>
      <c r="AV20" s="350">
        <v>21.4</v>
      </c>
      <c r="AW20" s="365"/>
      <c r="AX20" s="141"/>
      <c r="AY20" s="178">
        <v>40135</v>
      </c>
      <c r="AZ20" s="358">
        <v>0</v>
      </c>
      <c r="BA20" s="295">
        <v>26.1</v>
      </c>
      <c r="BB20" s="442"/>
      <c r="BD20" s="167">
        <v>40165</v>
      </c>
      <c r="BE20" s="361">
        <v>54</v>
      </c>
      <c r="BF20" s="283">
        <v>22.4</v>
      </c>
    </row>
    <row r="21" spans="1:58" x14ac:dyDescent="0.2">
      <c r="A21" s="320">
        <v>39832</v>
      </c>
      <c r="B21" s="317">
        <v>0</v>
      </c>
      <c r="C21" s="272">
        <v>25</v>
      </c>
      <c r="D21" s="370"/>
      <c r="F21" s="324">
        <v>39863</v>
      </c>
      <c r="G21" s="317">
        <v>0</v>
      </c>
      <c r="H21" s="277">
        <v>26.2</v>
      </c>
      <c r="I21" s="365"/>
      <c r="K21" s="327">
        <v>39891</v>
      </c>
      <c r="L21" s="317">
        <v>8.5</v>
      </c>
      <c r="M21" s="283">
        <v>23.3</v>
      </c>
      <c r="N21" s="374"/>
      <c r="P21" s="329">
        <v>39922</v>
      </c>
      <c r="Q21" s="317">
        <v>0</v>
      </c>
      <c r="R21" s="287">
        <v>23.3</v>
      </c>
      <c r="S21" s="377"/>
      <c r="U21" s="167">
        <v>39952</v>
      </c>
      <c r="V21" s="317">
        <v>0</v>
      </c>
      <c r="W21" s="283">
        <v>20.6</v>
      </c>
      <c r="X21" s="374"/>
      <c r="Z21" s="161">
        <v>39983</v>
      </c>
      <c r="AA21" s="317">
        <v>0</v>
      </c>
      <c r="AB21" s="289">
        <v>16.8</v>
      </c>
      <c r="AC21" s="380"/>
      <c r="AD21" s="141"/>
      <c r="AE21" s="173">
        <v>40013</v>
      </c>
      <c r="AF21" s="317">
        <v>2.6</v>
      </c>
      <c r="AG21" s="277">
        <v>15.8</v>
      </c>
      <c r="AH21" s="365"/>
      <c r="AJ21" s="161">
        <v>40044</v>
      </c>
      <c r="AK21" s="331">
        <v>41.5</v>
      </c>
      <c r="AL21" s="272">
        <v>18.600000000000001</v>
      </c>
      <c r="AM21" s="370"/>
      <c r="AO21" s="136">
        <v>40075</v>
      </c>
      <c r="AP21" s="336">
        <v>0</v>
      </c>
      <c r="AQ21" s="340">
        <v>22</v>
      </c>
      <c r="AR21" s="374"/>
      <c r="AT21" s="142">
        <v>40105</v>
      </c>
      <c r="AU21" s="356">
        <v>2</v>
      </c>
      <c r="AV21" s="350">
        <v>21.4</v>
      </c>
      <c r="AW21" s="365"/>
      <c r="AX21" s="141"/>
      <c r="AY21" s="178">
        <v>40136</v>
      </c>
      <c r="AZ21" s="358">
        <v>0</v>
      </c>
      <c r="BA21" s="295">
        <v>28.8</v>
      </c>
      <c r="BB21" s="442"/>
      <c r="BD21" s="167">
        <v>40166</v>
      </c>
      <c r="BE21" s="361">
        <v>0</v>
      </c>
      <c r="BF21" s="283">
        <v>23.8</v>
      </c>
    </row>
    <row r="22" spans="1:58" x14ac:dyDescent="0.2">
      <c r="A22" s="320">
        <v>39833</v>
      </c>
      <c r="B22" s="317">
        <v>0</v>
      </c>
      <c r="C22" s="272">
        <v>24.1</v>
      </c>
      <c r="D22" s="370"/>
      <c r="F22" s="324">
        <v>39864</v>
      </c>
      <c r="G22" s="317">
        <v>0</v>
      </c>
      <c r="H22" s="277">
        <v>26.1</v>
      </c>
      <c r="I22" s="365"/>
      <c r="K22" s="327">
        <v>39892</v>
      </c>
      <c r="L22" s="317">
        <v>0</v>
      </c>
      <c r="M22" s="283">
        <v>22.9</v>
      </c>
      <c r="N22" s="374"/>
      <c r="P22" s="329">
        <v>39923</v>
      </c>
      <c r="Q22" s="317">
        <v>0</v>
      </c>
      <c r="R22" s="287">
        <v>22.6</v>
      </c>
      <c r="S22" s="377"/>
      <c r="U22" s="167">
        <v>39953</v>
      </c>
      <c r="V22" s="317">
        <v>0</v>
      </c>
      <c r="W22" s="283">
        <v>19.2</v>
      </c>
      <c r="X22" s="374"/>
      <c r="Z22" s="161">
        <v>39984</v>
      </c>
      <c r="AA22" s="317">
        <v>0</v>
      </c>
      <c r="AB22" s="289">
        <v>17.600000000000001</v>
      </c>
      <c r="AC22" s="380"/>
      <c r="AD22" s="141"/>
      <c r="AE22" s="173">
        <v>40014</v>
      </c>
      <c r="AF22" s="317">
        <v>0.1</v>
      </c>
      <c r="AG22" s="277">
        <v>14.8</v>
      </c>
      <c r="AH22" s="365"/>
      <c r="AJ22" s="161">
        <v>40045</v>
      </c>
      <c r="AK22" s="331">
        <v>7.4</v>
      </c>
      <c r="AL22" s="272">
        <v>18.600000000000001</v>
      </c>
      <c r="AM22" s="370"/>
      <c r="AO22" s="136">
        <v>40076</v>
      </c>
      <c r="AP22" s="336">
        <v>0</v>
      </c>
      <c r="AQ22" s="340">
        <v>20</v>
      </c>
      <c r="AR22" s="374"/>
      <c r="AT22" s="142">
        <v>40106</v>
      </c>
      <c r="AU22" s="356">
        <v>19</v>
      </c>
      <c r="AV22" s="350">
        <v>21.8</v>
      </c>
      <c r="AW22" s="365"/>
      <c r="AX22" s="141"/>
      <c r="AY22" s="178">
        <v>40137</v>
      </c>
      <c r="AZ22" s="358">
        <v>0</v>
      </c>
      <c r="BA22" s="295">
        <v>25.5</v>
      </c>
      <c r="BB22" s="442"/>
      <c r="BD22" s="167">
        <v>40167</v>
      </c>
      <c r="BE22" s="361">
        <v>0</v>
      </c>
      <c r="BF22" s="283">
        <v>24.9</v>
      </c>
    </row>
    <row r="23" spans="1:58" x14ac:dyDescent="0.2">
      <c r="A23" s="320">
        <v>39834</v>
      </c>
      <c r="B23" s="317">
        <v>60</v>
      </c>
      <c r="C23" s="272">
        <v>21.5</v>
      </c>
      <c r="D23" s="370"/>
      <c r="F23" s="324">
        <v>39865</v>
      </c>
      <c r="G23" s="317">
        <v>0</v>
      </c>
      <c r="H23" s="277">
        <v>26.6</v>
      </c>
      <c r="I23" s="365"/>
      <c r="K23" s="327">
        <v>39893</v>
      </c>
      <c r="L23" s="317">
        <v>0</v>
      </c>
      <c r="M23" s="283">
        <v>21.7</v>
      </c>
      <c r="N23" s="374"/>
      <c r="P23" s="329">
        <v>39924</v>
      </c>
      <c r="Q23" s="317">
        <v>4</v>
      </c>
      <c r="R23" s="287">
        <v>19.600000000000001</v>
      </c>
      <c r="S23" s="377"/>
      <c r="U23" s="167">
        <v>39954</v>
      </c>
      <c r="V23" s="317">
        <v>0</v>
      </c>
      <c r="W23" s="283">
        <v>20.5</v>
      </c>
      <c r="X23" s="374"/>
      <c r="Z23" s="161">
        <v>39985</v>
      </c>
      <c r="AA23" s="317">
        <v>0</v>
      </c>
      <c r="AB23" s="289">
        <v>18.5</v>
      </c>
      <c r="AC23" s="380"/>
      <c r="AD23" s="141"/>
      <c r="AE23" s="173">
        <v>40015</v>
      </c>
      <c r="AF23" s="317">
        <v>0</v>
      </c>
      <c r="AG23" s="277">
        <v>16.5</v>
      </c>
      <c r="AH23" s="365"/>
      <c r="AJ23" s="161">
        <v>40046</v>
      </c>
      <c r="AK23" s="331">
        <v>39.1</v>
      </c>
      <c r="AL23" s="272">
        <v>14.4</v>
      </c>
      <c r="AM23" s="370"/>
      <c r="AO23" s="136">
        <v>40077</v>
      </c>
      <c r="AP23" s="336">
        <v>0</v>
      </c>
      <c r="AQ23" s="340">
        <v>17.8</v>
      </c>
      <c r="AR23" s="374"/>
      <c r="AT23" s="142">
        <v>40107</v>
      </c>
      <c r="AU23" s="356">
        <v>0</v>
      </c>
      <c r="AV23" s="350">
        <v>22.3</v>
      </c>
      <c r="AW23" s="365"/>
      <c r="AX23" s="141"/>
      <c r="AY23" s="178">
        <v>40138</v>
      </c>
      <c r="AZ23" s="358">
        <v>5.4</v>
      </c>
      <c r="BA23" s="295">
        <v>23.8</v>
      </c>
      <c r="BB23" s="442"/>
      <c r="BD23" s="167">
        <v>40168</v>
      </c>
      <c r="BE23" s="361">
        <v>0</v>
      </c>
      <c r="BF23" s="283">
        <v>26</v>
      </c>
    </row>
    <row r="24" spans="1:58" x14ac:dyDescent="0.2">
      <c r="A24" s="320">
        <v>39835</v>
      </c>
      <c r="B24" s="317">
        <v>0</v>
      </c>
      <c r="C24" s="272">
        <v>20.3</v>
      </c>
      <c r="D24" s="370"/>
      <c r="F24" s="324">
        <v>39866</v>
      </c>
      <c r="G24" s="317">
        <v>0</v>
      </c>
      <c r="H24" s="277">
        <v>27.1</v>
      </c>
      <c r="I24" s="365"/>
      <c r="K24" s="327">
        <v>39894</v>
      </c>
      <c r="L24" s="317">
        <v>1.2</v>
      </c>
      <c r="M24" s="283">
        <v>21.6</v>
      </c>
      <c r="N24" s="374"/>
      <c r="P24" s="329">
        <v>39925</v>
      </c>
      <c r="Q24" s="317">
        <v>0.2</v>
      </c>
      <c r="R24" s="287">
        <v>20.399999999999999</v>
      </c>
      <c r="S24" s="377"/>
      <c r="U24" s="167">
        <v>39955</v>
      </c>
      <c r="V24" s="317">
        <v>0</v>
      </c>
      <c r="W24" s="283">
        <v>20.5</v>
      </c>
      <c r="X24" s="374"/>
      <c r="Z24" s="161">
        <v>39986</v>
      </c>
      <c r="AA24" s="317">
        <v>0</v>
      </c>
      <c r="AB24" s="289">
        <v>18.899999999999999</v>
      </c>
      <c r="AC24" s="380"/>
      <c r="AD24" s="141"/>
      <c r="AE24" s="173">
        <v>40016</v>
      </c>
      <c r="AF24" s="317">
        <v>0</v>
      </c>
      <c r="AG24" s="277">
        <v>20.7</v>
      </c>
      <c r="AH24" s="365"/>
      <c r="AJ24" s="161">
        <v>40047</v>
      </c>
      <c r="AK24" s="331">
        <v>0</v>
      </c>
      <c r="AL24" s="272">
        <v>13.8</v>
      </c>
      <c r="AM24" s="370"/>
      <c r="AO24" s="136">
        <v>40078</v>
      </c>
      <c r="AP24" s="336">
        <v>4.8</v>
      </c>
      <c r="AQ24" s="340">
        <v>18</v>
      </c>
      <c r="AR24" s="374"/>
      <c r="AT24" s="142">
        <v>40108</v>
      </c>
      <c r="AU24" s="356">
        <v>14</v>
      </c>
      <c r="AV24" s="350">
        <v>21.9</v>
      </c>
      <c r="AW24" s="365"/>
      <c r="AX24" s="141"/>
      <c r="AY24" s="178">
        <v>40139</v>
      </c>
      <c r="AZ24" s="358">
        <v>17.899999999999999</v>
      </c>
      <c r="BA24" s="295">
        <v>23.9</v>
      </c>
      <c r="BB24" s="442"/>
      <c r="BD24" s="167">
        <v>40169</v>
      </c>
      <c r="BE24" s="361">
        <v>0</v>
      </c>
      <c r="BF24" s="283">
        <v>26.7</v>
      </c>
    </row>
    <row r="25" spans="1:58" x14ac:dyDescent="0.2">
      <c r="A25" s="320">
        <v>39836</v>
      </c>
      <c r="B25" s="317">
        <v>0.2</v>
      </c>
      <c r="C25" s="272">
        <v>21.1</v>
      </c>
      <c r="D25" s="370"/>
      <c r="F25" s="324">
        <v>39867</v>
      </c>
      <c r="G25" s="317">
        <v>0</v>
      </c>
      <c r="H25" s="277">
        <v>26</v>
      </c>
      <c r="I25" s="365"/>
      <c r="K25" s="327">
        <v>39895</v>
      </c>
      <c r="L25" s="317">
        <v>1</v>
      </c>
      <c r="M25" s="283">
        <v>23.4</v>
      </c>
      <c r="N25" s="374"/>
      <c r="P25" s="329">
        <v>39926</v>
      </c>
      <c r="Q25" s="317">
        <v>0</v>
      </c>
      <c r="R25" s="287">
        <v>19.3</v>
      </c>
      <c r="S25" s="377"/>
      <c r="U25" s="167">
        <v>39956</v>
      </c>
      <c r="V25" s="317">
        <v>0</v>
      </c>
      <c r="W25" s="283">
        <v>21</v>
      </c>
      <c r="X25" s="374"/>
      <c r="Z25" s="161">
        <v>39987</v>
      </c>
      <c r="AA25" s="317">
        <v>0</v>
      </c>
      <c r="AB25" s="289">
        <v>19.5</v>
      </c>
      <c r="AC25" s="380"/>
      <c r="AD25" s="141"/>
      <c r="AE25" s="173">
        <v>40017</v>
      </c>
      <c r="AF25" s="317">
        <v>0</v>
      </c>
      <c r="AG25" s="277">
        <v>17.5</v>
      </c>
      <c r="AH25" s="365"/>
      <c r="AJ25" s="161">
        <v>40048</v>
      </c>
      <c r="AK25" s="331">
        <v>0</v>
      </c>
      <c r="AL25" s="272">
        <v>14.7</v>
      </c>
      <c r="AM25" s="370"/>
      <c r="AO25" s="136">
        <v>40079</v>
      </c>
      <c r="AP25" s="336">
        <v>2</v>
      </c>
      <c r="AQ25" s="340">
        <v>19.100000000000001</v>
      </c>
      <c r="AR25" s="374"/>
      <c r="AT25" s="142">
        <v>40109</v>
      </c>
      <c r="AU25" s="356">
        <v>0</v>
      </c>
      <c r="AV25" s="350">
        <v>22.7</v>
      </c>
      <c r="AW25" s="365"/>
      <c r="AX25" s="141"/>
      <c r="AY25" s="178">
        <v>40140</v>
      </c>
      <c r="AZ25" s="358">
        <v>2.8</v>
      </c>
      <c r="BA25" s="295">
        <v>23.9</v>
      </c>
      <c r="BB25" s="442"/>
      <c r="BD25" s="167">
        <v>40170</v>
      </c>
      <c r="BE25" s="361">
        <v>0</v>
      </c>
      <c r="BF25" s="283">
        <v>26.1</v>
      </c>
    </row>
    <row r="26" spans="1:58" x14ac:dyDescent="0.2">
      <c r="A26" s="320">
        <v>39837</v>
      </c>
      <c r="B26" s="317">
        <v>0</v>
      </c>
      <c r="C26" s="272">
        <v>21.8</v>
      </c>
      <c r="D26" s="370"/>
      <c r="F26" s="324">
        <v>39868</v>
      </c>
      <c r="G26" s="317">
        <v>9.6</v>
      </c>
      <c r="H26" s="277">
        <v>23.7</v>
      </c>
      <c r="I26" s="365"/>
      <c r="K26" s="327">
        <v>39896</v>
      </c>
      <c r="L26" s="317">
        <v>0</v>
      </c>
      <c r="M26" s="283">
        <v>23.4</v>
      </c>
      <c r="N26" s="374"/>
      <c r="P26" s="329">
        <v>39927</v>
      </c>
      <c r="Q26" s="317">
        <v>6.1</v>
      </c>
      <c r="R26" s="287">
        <v>19.100000000000001</v>
      </c>
      <c r="S26" s="377"/>
      <c r="U26" s="167">
        <v>39957</v>
      </c>
      <c r="V26" s="317">
        <v>0</v>
      </c>
      <c r="W26" s="283">
        <v>21.6</v>
      </c>
      <c r="X26" s="374"/>
      <c r="Z26" s="161">
        <v>39988</v>
      </c>
      <c r="AA26" s="317">
        <v>0</v>
      </c>
      <c r="AB26" s="289">
        <v>19.399999999999999</v>
      </c>
      <c r="AC26" s="380"/>
      <c r="AD26" s="141"/>
      <c r="AE26" s="173">
        <v>40018</v>
      </c>
      <c r="AF26" s="317">
        <v>31.9</v>
      </c>
      <c r="AG26" s="277">
        <v>14.4</v>
      </c>
      <c r="AH26" s="365"/>
      <c r="AJ26" s="161">
        <v>40049</v>
      </c>
      <c r="AK26" s="331">
        <v>7</v>
      </c>
      <c r="AL26" s="272">
        <v>17.3</v>
      </c>
      <c r="AM26" s="370"/>
      <c r="AO26" s="136">
        <v>40080</v>
      </c>
      <c r="AP26" s="336">
        <v>4.2</v>
      </c>
      <c r="AQ26" s="340">
        <v>16</v>
      </c>
      <c r="AR26" s="374"/>
      <c r="AT26" s="142">
        <v>40110</v>
      </c>
      <c r="AU26" s="356">
        <v>0</v>
      </c>
      <c r="AV26" s="350">
        <v>24.5</v>
      </c>
      <c r="AW26" s="365"/>
      <c r="AX26" s="141"/>
      <c r="AY26" s="178">
        <v>40141</v>
      </c>
      <c r="AZ26" s="358">
        <v>28.2</v>
      </c>
      <c r="BA26" s="295">
        <v>23.4</v>
      </c>
      <c r="BB26" s="442"/>
      <c r="BD26" s="167">
        <v>40171</v>
      </c>
      <c r="BE26" s="361">
        <v>0</v>
      </c>
      <c r="BF26" s="283">
        <v>25.1</v>
      </c>
    </row>
    <row r="27" spans="1:58" x14ac:dyDescent="0.2">
      <c r="A27" s="320">
        <v>39838</v>
      </c>
      <c r="B27" s="317">
        <v>0</v>
      </c>
      <c r="C27" s="272">
        <v>23.2</v>
      </c>
      <c r="D27" s="370"/>
      <c r="F27" s="324">
        <v>39869</v>
      </c>
      <c r="G27" s="317">
        <v>8.8000000000000007</v>
      </c>
      <c r="H27" s="277">
        <v>22.6</v>
      </c>
      <c r="I27" s="365"/>
      <c r="K27" s="327">
        <v>39897</v>
      </c>
      <c r="L27" s="317">
        <v>0</v>
      </c>
      <c r="M27" s="283">
        <v>23.6</v>
      </c>
      <c r="N27" s="374"/>
      <c r="P27" s="329">
        <v>39928</v>
      </c>
      <c r="Q27" s="317">
        <v>8.3000000000000007</v>
      </c>
      <c r="R27" s="287">
        <v>20.3</v>
      </c>
      <c r="S27" s="377"/>
      <c r="U27" s="167">
        <v>39958</v>
      </c>
      <c r="V27" s="317">
        <v>0</v>
      </c>
      <c r="W27" s="283">
        <v>22.7</v>
      </c>
      <c r="X27" s="374"/>
      <c r="Z27" s="161">
        <v>39989</v>
      </c>
      <c r="AA27" s="317">
        <v>9.1999999999999993</v>
      </c>
      <c r="AB27" s="289">
        <v>16.7</v>
      </c>
      <c r="AC27" s="380"/>
      <c r="AD27" s="141"/>
      <c r="AE27" s="173">
        <v>40019</v>
      </c>
      <c r="AF27" s="317">
        <v>44.2</v>
      </c>
      <c r="AG27" s="277">
        <v>14.2</v>
      </c>
      <c r="AH27" s="365"/>
      <c r="AJ27" s="161">
        <v>40050</v>
      </c>
      <c r="AK27" s="331">
        <v>6.4</v>
      </c>
      <c r="AL27" s="272">
        <v>16.399999999999999</v>
      </c>
      <c r="AM27" s="370"/>
      <c r="AO27" s="136">
        <v>40081</v>
      </c>
      <c r="AP27" s="336">
        <v>0</v>
      </c>
      <c r="AQ27" s="340">
        <v>16.7</v>
      </c>
      <c r="AR27" s="374"/>
      <c r="AT27" s="142">
        <v>40111</v>
      </c>
      <c r="AU27" s="356">
        <v>0</v>
      </c>
      <c r="AV27" s="350">
        <v>23.6</v>
      </c>
      <c r="AW27" s="365"/>
      <c r="AX27" s="141"/>
      <c r="AY27" s="178">
        <v>40142</v>
      </c>
      <c r="AZ27" s="358">
        <v>34.6</v>
      </c>
      <c r="BA27" s="295">
        <v>24.5</v>
      </c>
      <c r="BB27" s="442"/>
      <c r="BD27" s="167">
        <v>40172</v>
      </c>
      <c r="BE27" s="361">
        <v>0</v>
      </c>
      <c r="BF27" s="283">
        <v>25.2</v>
      </c>
    </row>
    <row r="28" spans="1:58" x14ac:dyDescent="0.2">
      <c r="A28" s="320">
        <v>39839</v>
      </c>
      <c r="B28" s="317">
        <v>71.400000000000006</v>
      </c>
      <c r="C28" s="272">
        <v>22.6</v>
      </c>
      <c r="D28" s="370"/>
      <c r="F28" s="324">
        <v>39870</v>
      </c>
      <c r="G28" s="317">
        <v>5</v>
      </c>
      <c r="H28" s="277">
        <v>23.5</v>
      </c>
      <c r="I28" s="365"/>
      <c r="K28" s="327">
        <v>39898</v>
      </c>
      <c r="L28" s="317">
        <v>0</v>
      </c>
      <c r="M28" s="283">
        <v>23.6</v>
      </c>
      <c r="N28" s="374"/>
      <c r="P28" s="329">
        <v>39929</v>
      </c>
      <c r="Q28" s="317">
        <v>0</v>
      </c>
      <c r="R28" s="287">
        <v>21.3</v>
      </c>
      <c r="S28" s="377"/>
      <c r="U28" s="167">
        <v>39959</v>
      </c>
      <c r="V28" s="317">
        <v>4</v>
      </c>
      <c r="W28" s="283">
        <v>23</v>
      </c>
      <c r="X28" s="374"/>
      <c r="Z28" s="161">
        <v>39990</v>
      </c>
      <c r="AA28" s="317">
        <v>4.7</v>
      </c>
      <c r="AB28" s="289">
        <v>16.100000000000001</v>
      </c>
      <c r="AC28" s="380"/>
      <c r="AD28" s="141"/>
      <c r="AE28" s="173">
        <v>40020</v>
      </c>
      <c r="AF28" s="317">
        <v>3</v>
      </c>
      <c r="AG28" s="277">
        <v>17.5</v>
      </c>
      <c r="AH28" s="365"/>
      <c r="AJ28" s="161">
        <v>40051</v>
      </c>
      <c r="AK28" s="331">
        <v>0</v>
      </c>
      <c r="AL28" s="272">
        <v>18</v>
      </c>
      <c r="AM28" s="370"/>
      <c r="AO28" s="136">
        <v>40082</v>
      </c>
      <c r="AP28" s="336">
        <v>0</v>
      </c>
      <c r="AQ28" s="340">
        <v>20.9</v>
      </c>
      <c r="AR28" s="374"/>
      <c r="AT28" s="142">
        <v>40112</v>
      </c>
      <c r="AU28" s="356">
        <v>0</v>
      </c>
      <c r="AV28" s="350">
        <v>22.8</v>
      </c>
      <c r="AW28" s="365"/>
      <c r="AX28" s="141"/>
      <c r="AY28" s="178">
        <v>40143</v>
      </c>
      <c r="AZ28" s="358">
        <v>2.2000000000000002</v>
      </c>
      <c r="BA28" s="295">
        <v>26</v>
      </c>
      <c r="BB28" s="442"/>
      <c r="BD28" s="167">
        <v>40173</v>
      </c>
      <c r="BE28" s="361">
        <v>0</v>
      </c>
      <c r="BF28" s="283">
        <v>25.3</v>
      </c>
    </row>
    <row r="29" spans="1:58" x14ac:dyDescent="0.2">
      <c r="A29" s="320">
        <v>39840</v>
      </c>
      <c r="B29" s="317">
        <v>0</v>
      </c>
      <c r="C29" s="272">
        <v>22.8</v>
      </c>
      <c r="D29" s="370"/>
      <c r="F29" s="324">
        <v>39871</v>
      </c>
      <c r="G29" s="317">
        <v>6.4</v>
      </c>
      <c r="H29" s="277">
        <v>25.4</v>
      </c>
      <c r="I29" s="365"/>
      <c r="K29" s="327">
        <v>39899</v>
      </c>
      <c r="L29" s="317">
        <v>0</v>
      </c>
      <c r="M29" s="283">
        <v>23.9</v>
      </c>
      <c r="N29" s="374"/>
      <c r="P29" s="329">
        <v>39930</v>
      </c>
      <c r="Q29" s="317">
        <v>0.1</v>
      </c>
      <c r="R29" s="287">
        <v>21.2</v>
      </c>
      <c r="S29" s="377"/>
      <c r="U29" s="167">
        <v>39960</v>
      </c>
      <c r="V29" s="317">
        <v>8.6</v>
      </c>
      <c r="W29" s="283">
        <v>21.3</v>
      </c>
      <c r="X29" s="374"/>
      <c r="Z29" s="161">
        <v>39991</v>
      </c>
      <c r="AA29" s="317">
        <v>0</v>
      </c>
      <c r="AB29" s="289">
        <v>16.3</v>
      </c>
      <c r="AC29" s="380"/>
      <c r="AD29" s="141"/>
      <c r="AE29" s="173">
        <v>40021</v>
      </c>
      <c r="AF29" s="317">
        <v>11</v>
      </c>
      <c r="AG29" s="277">
        <v>18.3</v>
      </c>
      <c r="AH29" s="365"/>
      <c r="AJ29" s="161">
        <v>40052</v>
      </c>
      <c r="AK29" s="331">
        <v>0</v>
      </c>
      <c r="AL29" s="272">
        <v>19</v>
      </c>
      <c r="AM29" s="370"/>
      <c r="AO29" s="136">
        <v>40083</v>
      </c>
      <c r="AP29" s="336">
        <v>0</v>
      </c>
      <c r="AQ29" s="340">
        <v>25.7</v>
      </c>
      <c r="AR29" s="374"/>
      <c r="AT29" s="142">
        <v>40113</v>
      </c>
      <c r="AU29" s="356">
        <v>41.3</v>
      </c>
      <c r="AV29" s="350">
        <v>20.399999999999999</v>
      </c>
      <c r="AW29" s="365"/>
      <c r="AX29" s="141"/>
      <c r="AY29" s="178">
        <v>40144</v>
      </c>
      <c r="AZ29" s="358">
        <v>9.6</v>
      </c>
      <c r="BA29" s="295">
        <v>25.2</v>
      </c>
      <c r="BB29" s="442"/>
      <c r="BD29" s="167">
        <v>40174</v>
      </c>
      <c r="BE29" s="361">
        <v>4.4000000000000004</v>
      </c>
      <c r="BF29" s="283">
        <v>25.4</v>
      </c>
    </row>
    <row r="30" spans="1:58" x14ac:dyDescent="0.2">
      <c r="A30" s="320">
        <v>39841</v>
      </c>
      <c r="B30" s="317">
        <v>39.6</v>
      </c>
      <c r="C30" s="272">
        <v>22</v>
      </c>
      <c r="D30" s="370"/>
      <c r="F30" s="324">
        <v>39872</v>
      </c>
      <c r="G30" s="317">
        <v>0</v>
      </c>
      <c r="H30" s="277">
        <v>27</v>
      </c>
      <c r="I30" s="365"/>
      <c r="K30" s="327">
        <v>39900</v>
      </c>
      <c r="L30" s="317">
        <v>0</v>
      </c>
      <c r="M30" s="283">
        <v>22.9</v>
      </c>
      <c r="N30" s="374"/>
      <c r="P30" s="329">
        <v>39931</v>
      </c>
      <c r="Q30" s="317">
        <v>0</v>
      </c>
      <c r="R30" s="287">
        <v>21.4</v>
      </c>
      <c r="S30" s="377"/>
      <c r="U30" s="167">
        <v>39961</v>
      </c>
      <c r="V30" s="317">
        <v>0</v>
      </c>
      <c r="W30" s="283">
        <v>21.2</v>
      </c>
      <c r="X30" s="374"/>
      <c r="Z30" s="161">
        <v>39992</v>
      </c>
      <c r="AA30" s="317">
        <v>0</v>
      </c>
      <c r="AB30" s="289">
        <v>16</v>
      </c>
      <c r="AC30" s="380"/>
      <c r="AD30" s="141"/>
      <c r="AE30" s="173">
        <v>40022</v>
      </c>
      <c r="AF30" s="317">
        <v>1.2</v>
      </c>
      <c r="AG30" s="277">
        <v>18.5</v>
      </c>
      <c r="AH30" s="365"/>
      <c r="AJ30" s="161">
        <v>40053</v>
      </c>
      <c r="AK30" s="331">
        <v>0</v>
      </c>
      <c r="AL30" s="272">
        <v>20.3</v>
      </c>
      <c r="AM30" s="370"/>
      <c r="AO30" s="136">
        <v>40084</v>
      </c>
      <c r="AP30" s="336">
        <v>0</v>
      </c>
      <c r="AQ30" s="340">
        <v>25</v>
      </c>
      <c r="AR30" s="374"/>
      <c r="AT30" s="142">
        <v>40114</v>
      </c>
      <c r="AU30" s="356">
        <v>1</v>
      </c>
      <c r="AV30" s="350">
        <v>20.100000000000001</v>
      </c>
      <c r="AW30" s="365"/>
      <c r="AX30" s="141"/>
      <c r="AY30" s="178">
        <v>40145</v>
      </c>
      <c r="AZ30" s="358">
        <v>6.7</v>
      </c>
      <c r="BA30" s="295">
        <v>23.9</v>
      </c>
      <c r="BB30" s="442"/>
      <c r="BD30" s="167">
        <v>40175</v>
      </c>
      <c r="BE30" s="361">
        <v>40.299999999999997</v>
      </c>
      <c r="BF30" s="283">
        <v>24</v>
      </c>
    </row>
    <row r="31" spans="1:58" x14ac:dyDescent="0.2">
      <c r="A31" s="320">
        <v>39842</v>
      </c>
      <c r="B31" s="317">
        <v>0.2</v>
      </c>
      <c r="C31" s="272">
        <v>22.8</v>
      </c>
      <c r="D31" s="370"/>
      <c r="F31" s="125" t="s">
        <v>4</v>
      </c>
      <c r="G31" s="323">
        <f>AVERAGE(G2:G30)</f>
        <v>6.9571428571428573</v>
      </c>
      <c r="H31" s="323">
        <f>AVERAGE(H2:H30)</f>
        <v>24.478571428571431</v>
      </c>
      <c r="I31" s="364"/>
      <c r="K31" s="327">
        <v>39901</v>
      </c>
      <c r="L31" s="317">
        <v>0</v>
      </c>
      <c r="M31" s="283">
        <v>23.9</v>
      </c>
      <c r="N31" s="374"/>
      <c r="P31" s="329">
        <v>39932</v>
      </c>
      <c r="Q31" s="317">
        <v>0</v>
      </c>
      <c r="R31" s="287">
        <v>21.9</v>
      </c>
      <c r="S31" s="377"/>
      <c r="U31" s="167">
        <v>39962</v>
      </c>
      <c r="V31" s="317">
        <v>20.6</v>
      </c>
      <c r="W31" s="283">
        <v>17.899999999999999</v>
      </c>
      <c r="X31" s="374"/>
      <c r="Z31" s="161">
        <v>39993</v>
      </c>
      <c r="AA31" s="317">
        <v>0</v>
      </c>
      <c r="AB31" s="289">
        <v>19.3</v>
      </c>
      <c r="AC31" s="380"/>
      <c r="AD31" s="141"/>
      <c r="AE31" s="173">
        <v>40023</v>
      </c>
      <c r="AF31" s="317">
        <v>2</v>
      </c>
      <c r="AG31" s="277">
        <v>17.7</v>
      </c>
      <c r="AH31" s="365"/>
      <c r="AJ31" s="161">
        <v>40054</v>
      </c>
      <c r="AK31" s="331">
        <v>0</v>
      </c>
      <c r="AL31" s="272">
        <v>21.6</v>
      </c>
      <c r="AM31" s="370"/>
      <c r="AO31" s="136">
        <v>40085</v>
      </c>
      <c r="AP31" s="336">
        <v>13.3</v>
      </c>
      <c r="AQ31" s="340">
        <v>18.2</v>
      </c>
      <c r="AR31" s="374"/>
      <c r="AT31" s="142">
        <v>40115</v>
      </c>
      <c r="AU31" s="356">
        <v>0</v>
      </c>
      <c r="AV31" s="350">
        <v>20.9</v>
      </c>
      <c r="AW31" s="365"/>
      <c r="AX31" s="141"/>
      <c r="AY31" s="178">
        <v>40146</v>
      </c>
      <c r="AZ31" s="358">
        <v>14.2</v>
      </c>
      <c r="BA31" s="295">
        <v>23.4</v>
      </c>
      <c r="BB31" s="442"/>
      <c r="BD31" s="167">
        <v>40176</v>
      </c>
      <c r="BE31" s="361">
        <v>37.700000000000003</v>
      </c>
      <c r="BF31" s="283">
        <v>23.3</v>
      </c>
    </row>
    <row r="32" spans="1:58" ht="13.5" thickBot="1" x14ac:dyDescent="0.25">
      <c r="A32" s="320">
        <v>39843</v>
      </c>
      <c r="B32" s="317">
        <v>1.4</v>
      </c>
      <c r="C32" s="272">
        <v>23.4</v>
      </c>
      <c r="D32" s="370"/>
      <c r="F32" s="74"/>
      <c r="G32" s="74"/>
      <c r="H32" s="280"/>
      <c r="I32" s="280"/>
      <c r="K32" s="327">
        <v>39902</v>
      </c>
      <c r="L32" s="317">
        <v>0</v>
      </c>
      <c r="M32" s="283">
        <v>24.5</v>
      </c>
      <c r="N32" s="374"/>
      <c r="P32" s="329">
        <v>39933</v>
      </c>
      <c r="Q32" s="317">
        <v>0</v>
      </c>
      <c r="R32" s="287">
        <v>22.4</v>
      </c>
      <c r="S32" s="377"/>
      <c r="U32" s="167">
        <v>39963</v>
      </c>
      <c r="V32" s="317">
        <v>0</v>
      </c>
      <c r="W32" s="283">
        <v>18.7</v>
      </c>
      <c r="X32" s="374"/>
      <c r="Z32" s="161">
        <v>39994</v>
      </c>
      <c r="AA32" s="317">
        <v>0</v>
      </c>
      <c r="AB32" s="289">
        <v>20.2</v>
      </c>
      <c r="AC32" s="380"/>
      <c r="AD32" s="141"/>
      <c r="AE32" s="173">
        <v>40024</v>
      </c>
      <c r="AF32" s="317">
        <v>10.9</v>
      </c>
      <c r="AG32" s="277">
        <v>15.8</v>
      </c>
      <c r="AH32" s="365"/>
      <c r="AJ32" s="161">
        <v>40055</v>
      </c>
      <c r="AK32" s="331">
        <v>0</v>
      </c>
      <c r="AL32" s="272">
        <v>21.2</v>
      </c>
      <c r="AM32" s="370"/>
      <c r="AO32" s="342">
        <v>40086</v>
      </c>
      <c r="AP32" s="343">
        <v>0</v>
      </c>
      <c r="AQ32" s="344">
        <v>15.2</v>
      </c>
      <c r="AR32" s="374"/>
      <c r="AT32" s="142">
        <v>40116</v>
      </c>
      <c r="AU32" s="356">
        <v>0</v>
      </c>
      <c r="AV32" s="350">
        <v>22.5</v>
      </c>
      <c r="AW32" s="365"/>
      <c r="AX32" s="141"/>
      <c r="AY32" s="178">
        <v>40147</v>
      </c>
      <c r="AZ32" s="360">
        <v>0.6</v>
      </c>
      <c r="BA32" s="297">
        <v>26.1</v>
      </c>
      <c r="BB32" s="442"/>
      <c r="BD32" s="167">
        <v>40177</v>
      </c>
      <c r="BE32" s="361">
        <v>0.2</v>
      </c>
      <c r="BF32" s="283">
        <v>25</v>
      </c>
    </row>
    <row r="33" spans="1:58" ht="13.5" thickBot="1" x14ac:dyDescent="0.25">
      <c r="A33" s="320">
        <v>39844</v>
      </c>
      <c r="B33" s="317">
        <v>43</v>
      </c>
      <c r="C33" s="272">
        <v>25.4</v>
      </c>
      <c r="D33" s="370"/>
      <c r="F33" s="74"/>
      <c r="G33" s="74"/>
      <c r="H33" s="280"/>
      <c r="I33" s="280"/>
      <c r="K33" s="327">
        <v>39903</v>
      </c>
      <c r="L33" s="317">
        <v>0</v>
      </c>
      <c r="M33" s="283">
        <v>24.7</v>
      </c>
      <c r="N33" s="374"/>
      <c r="P33" s="104" t="s">
        <v>4</v>
      </c>
      <c r="Q33" s="33">
        <f>AVERAGE(Q3:Q32)</f>
        <v>3.3533333333333326</v>
      </c>
      <c r="R33" s="33">
        <f>AVERAGE(R3:R32)</f>
        <v>21.916666666666664</v>
      </c>
      <c r="S33" s="376"/>
      <c r="U33" s="167">
        <v>39964</v>
      </c>
      <c r="V33" s="317">
        <v>6.8</v>
      </c>
      <c r="W33" s="285">
        <v>20.8</v>
      </c>
      <c r="X33" s="374"/>
      <c r="Z33" s="202" t="s">
        <v>4</v>
      </c>
      <c r="AA33" s="291">
        <f>AVERAGE(AA3:AA32)</f>
        <v>1.4600000000000002</v>
      </c>
      <c r="AB33" s="291">
        <f>AVERAGE(AB3:AB32)</f>
        <v>17.09</v>
      </c>
      <c r="AC33" s="369"/>
      <c r="AE33" s="173">
        <v>40025</v>
      </c>
      <c r="AF33" s="317">
        <v>0.2</v>
      </c>
      <c r="AG33" s="277">
        <v>15.7</v>
      </c>
      <c r="AH33" s="365"/>
      <c r="AJ33" s="161">
        <v>40056</v>
      </c>
      <c r="AK33" s="331">
        <v>0</v>
      </c>
      <c r="AL33" s="272">
        <v>22.6</v>
      </c>
      <c r="AM33" s="370"/>
      <c r="AO33" s="156" t="s">
        <v>4</v>
      </c>
      <c r="AP33" s="335">
        <f>AVERAGE(AP3:AP32)</f>
        <v>6.3633333333333324</v>
      </c>
      <c r="AQ33" s="335">
        <f>AVERAGE(AQ3:AQ32)</f>
        <v>20.786666666666672</v>
      </c>
      <c r="AR33" s="373"/>
      <c r="AT33" s="352">
        <v>40117</v>
      </c>
      <c r="AU33" s="357">
        <v>0</v>
      </c>
      <c r="AV33" s="353">
        <v>24</v>
      </c>
      <c r="AW33" s="365"/>
      <c r="AY33" s="202" t="s">
        <v>4</v>
      </c>
      <c r="AZ33" s="203">
        <f>AVERAGE(AZ2:AZ32)</f>
        <v>5.9099999999999984</v>
      </c>
      <c r="BA33" s="204">
        <f>AVERAGE(BA2:BA32)</f>
        <v>25.213333333333328</v>
      </c>
      <c r="BB33" s="280"/>
      <c r="BD33" s="167">
        <v>40178</v>
      </c>
      <c r="BE33" s="362">
        <v>5.2</v>
      </c>
      <c r="BF33" s="285">
        <v>25.2</v>
      </c>
    </row>
    <row r="34" spans="1:58" ht="13.5" thickBot="1" x14ac:dyDescent="0.25">
      <c r="A34" s="319" t="s">
        <v>4</v>
      </c>
      <c r="B34" s="36">
        <f>AVERAGE(B3:B33)</f>
        <v>11.348387096774195</v>
      </c>
      <c r="C34" s="36">
        <f>AVERAGE(C3:C33)</f>
        <v>23.219354838709673</v>
      </c>
      <c r="D34" s="369"/>
      <c r="K34" s="95" t="s">
        <v>4</v>
      </c>
      <c r="L34" s="326">
        <f>AVERAGE(L3:L33)</f>
        <v>3.8096774193548391</v>
      </c>
      <c r="M34" s="326">
        <f>AVERAGE(M3:M33)</f>
        <v>24.716129032258067</v>
      </c>
      <c r="N34" s="373"/>
      <c r="U34" s="209" t="s">
        <v>4</v>
      </c>
      <c r="V34" s="286">
        <f>AVERAGE(V3:V33)</f>
        <v>2.0258064516129033</v>
      </c>
      <c r="W34" s="286">
        <f>AVERAGE(W3:W33)</f>
        <v>20.741935483870968</v>
      </c>
      <c r="X34" s="373"/>
      <c r="AE34" s="206" t="s">
        <v>4</v>
      </c>
      <c r="AF34" s="292">
        <f>AVERAGE(AF3:AF33)</f>
        <v>4.8354838709677423</v>
      </c>
      <c r="AG34" s="292">
        <f>AVERAGE(AG3:AG33)</f>
        <v>17.693548387096776</v>
      </c>
      <c r="AH34" s="364"/>
      <c r="AJ34" s="202" t="s">
        <v>4</v>
      </c>
      <c r="AK34" s="204">
        <f>AVERAGE(AK3:AK33)</f>
        <v>3.5483870967741935</v>
      </c>
      <c r="AL34" s="204">
        <f>AVERAGE(AL3:AL33)</f>
        <v>19.616129032258069</v>
      </c>
      <c r="AM34" s="369"/>
      <c r="AQ34" s="275">
        <f>AVERAGE(AQ4:AQ31)</f>
        <v>20.853571428571431</v>
      </c>
      <c r="AS34" s="281"/>
      <c r="AT34" s="347" t="s">
        <v>4</v>
      </c>
      <c r="AU34" s="354">
        <f>AVERAGE(AU2:AU33)</f>
        <v>4.9838709677419351</v>
      </c>
      <c r="AV34" s="288">
        <f>AVERAGE(AV2:AV33)</f>
        <v>21.070967741935483</v>
      </c>
      <c r="AW34" s="376"/>
      <c r="BC34" s="281"/>
      <c r="BD34" s="209" t="s">
        <v>4</v>
      </c>
      <c r="BE34" s="204">
        <f>AVERAGE(BE3:BE33)</f>
        <v>11.732258064516127</v>
      </c>
      <c r="BF34" s="204">
        <f>AVERAGE(BF3:BF33)</f>
        <v>23.590322580645161</v>
      </c>
    </row>
    <row r="35" spans="1:58" x14ac:dyDescent="0.2">
      <c r="BD35" s="154"/>
    </row>
    <row r="36" spans="1:58" x14ac:dyDescent="0.2">
      <c r="BD36" s="154"/>
    </row>
    <row r="37" spans="1:58" x14ac:dyDescent="0.2">
      <c r="BD37" s="154"/>
    </row>
    <row r="38" spans="1:58" x14ac:dyDescent="0.2">
      <c r="BD38" s="154"/>
    </row>
    <row r="39" spans="1:58" x14ac:dyDescent="0.2">
      <c r="BD39" s="154"/>
    </row>
    <row r="40" spans="1:58" x14ac:dyDescent="0.2">
      <c r="T40" s="270"/>
      <c r="U40" s="281"/>
      <c r="V40" s="281"/>
      <c r="BD40" s="154"/>
    </row>
    <row r="41" spans="1:58" x14ac:dyDescent="0.2">
      <c r="T41" s="270"/>
      <c r="U41" s="281"/>
      <c r="V41" s="281"/>
      <c r="BD41" s="154"/>
    </row>
    <row r="42" spans="1:58" x14ac:dyDescent="0.2">
      <c r="T42" s="270"/>
      <c r="U42" s="281"/>
      <c r="V42" s="281"/>
      <c r="BD42" s="154"/>
    </row>
    <row r="43" spans="1:58" x14ac:dyDescent="0.2">
      <c r="T43" s="270"/>
      <c r="U43" s="281"/>
      <c r="V43" s="281"/>
      <c r="BD43" s="154"/>
    </row>
    <row r="44" spans="1:58" x14ac:dyDescent="0.2">
      <c r="T44" s="270"/>
      <c r="U44" s="281"/>
      <c r="V44" s="281"/>
      <c r="BD44" s="154"/>
    </row>
    <row r="45" spans="1:58" x14ac:dyDescent="0.2">
      <c r="T45" s="270"/>
      <c r="U45" s="281"/>
      <c r="V45" s="281"/>
      <c r="BD45" s="154"/>
    </row>
    <row r="46" spans="1:58" x14ac:dyDescent="0.2">
      <c r="T46" s="270"/>
      <c r="U46" s="281"/>
      <c r="V46" s="281"/>
      <c r="BD46" s="154"/>
    </row>
    <row r="47" spans="1:58" x14ac:dyDescent="0.2">
      <c r="T47" s="270"/>
      <c r="U47" s="281"/>
      <c r="V47" s="281"/>
      <c r="BD47" s="154"/>
    </row>
    <row r="48" spans="1:58" x14ac:dyDescent="0.2">
      <c r="T48" s="270"/>
      <c r="U48" s="281"/>
      <c r="V48" s="281"/>
      <c r="BD48" s="154"/>
    </row>
    <row r="49" spans="20:56" x14ac:dyDescent="0.2">
      <c r="T49" s="270"/>
      <c r="U49" s="281"/>
      <c r="V49" s="281"/>
      <c r="BD49" s="154"/>
    </row>
    <row r="50" spans="20:56" x14ac:dyDescent="0.2">
      <c r="T50" s="270"/>
      <c r="U50" s="281"/>
      <c r="V50" s="281"/>
      <c r="BD50" s="154"/>
    </row>
    <row r="51" spans="20:56" x14ac:dyDescent="0.2">
      <c r="T51" s="270"/>
      <c r="U51" s="281"/>
      <c r="V51" s="281"/>
      <c r="BD51" s="154"/>
    </row>
    <row r="52" spans="20:56" x14ac:dyDescent="0.2">
      <c r="T52" s="270"/>
      <c r="U52" s="281"/>
      <c r="V52" s="281"/>
      <c r="BD52" s="154"/>
    </row>
    <row r="53" spans="20:56" x14ac:dyDescent="0.2">
      <c r="T53" s="270"/>
      <c r="U53" s="281"/>
      <c r="V53" s="281"/>
      <c r="BD53" s="154"/>
    </row>
    <row r="54" spans="20:56" x14ac:dyDescent="0.2">
      <c r="T54" s="270"/>
      <c r="U54" s="281"/>
      <c r="V54" s="281"/>
      <c r="BD54" s="154"/>
    </row>
    <row r="55" spans="20:56" x14ac:dyDescent="0.2">
      <c r="T55" s="270"/>
      <c r="U55" s="141"/>
      <c r="V55" s="141"/>
      <c r="BD55" s="154"/>
    </row>
    <row r="56" spans="20:56" x14ac:dyDescent="0.2">
      <c r="T56" s="270"/>
      <c r="U56" s="281"/>
      <c r="V56" s="281"/>
      <c r="BD56" s="154"/>
    </row>
    <row r="57" spans="20:56" x14ac:dyDescent="0.2">
      <c r="T57" s="270"/>
      <c r="U57" s="281"/>
      <c r="V57" s="281"/>
      <c r="BD57" s="154"/>
    </row>
    <row r="58" spans="20:56" x14ac:dyDescent="0.2">
      <c r="T58" s="270"/>
      <c r="U58" s="281"/>
      <c r="V58" s="281"/>
      <c r="BD58" s="154"/>
    </row>
    <row r="59" spans="20:56" x14ac:dyDescent="0.2">
      <c r="T59" s="270"/>
      <c r="U59" s="141"/>
      <c r="V59" s="141"/>
      <c r="BD59" s="154"/>
    </row>
    <row r="60" spans="20:56" x14ac:dyDescent="0.2">
      <c r="T60" s="270"/>
      <c r="BD60" s="154"/>
    </row>
    <row r="61" spans="20:56" x14ac:dyDescent="0.2">
      <c r="BD61" s="154"/>
    </row>
    <row r="62" spans="20:56" x14ac:dyDescent="0.2">
      <c r="BD62" s="154"/>
    </row>
    <row r="63" spans="20:56" x14ac:dyDescent="0.2">
      <c r="BD63" s="154"/>
    </row>
    <row r="64" spans="20:56" x14ac:dyDescent="0.2">
      <c r="BD64" s="154"/>
    </row>
    <row r="65" spans="56:56" x14ac:dyDescent="0.2">
      <c r="BD65" s="154"/>
    </row>
    <row r="66" spans="56:56" x14ac:dyDescent="0.2">
      <c r="BD66" s="154"/>
    </row>
    <row r="67" spans="56:56" x14ac:dyDescent="0.2">
      <c r="BD67" s="154"/>
    </row>
    <row r="68" spans="56:56" x14ac:dyDescent="0.2">
      <c r="BD68" s="154"/>
    </row>
    <row r="69" spans="56:56" x14ac:dyDescent="0.2">
      <c r="BD69" s="154"/>
    </row>
    <row r="70" spans="56:56" x14ac:dyDescent="0.2">
      <c r="BD70" s="154"/>
    </row>
    <row r="71" spans="56:56" x14ac:dyDescent="0.2">
      <c r="BD71" s="154"/>
    </row>
    <row r="72" spans="56:56" x14ac:dyDescent="0.2">
      <c r="BD72" s="154"/>
    </row>
    <row r="73" spans="56:56" x14ac:dyDescent="0.2">
      <c r="BD73" s="154"/>
    </row>
    <row r="74" spans="56:56" x14ac:dyDescent="0.2">
      <c r="BD74" s="154"/>
    </row>
    <row r="75" spans="56:56" x14ac:dyDescent="0.2">
      <c r="BD75" s="154"/>
    </row>
    <row r="76" spans="56:56" x14ac:dyDescent="0.2">
      <c r="BD76" s="154"/>
    </row>
    <row r="77" spans="56:56" x14ac:dyDescent="0.2">
      <c r="BD77" s="154"/>
    </row>
    <row r="78" spans="56:56" x14ac:dyDescent="0.2">
      <c r="BD78" s="154"/>
    </row>
    <row r="79" spans="56:56" x14ac:dyDescent="0.2">
      <c r="BD79" s="154"/>
    </row>
    <row r="80" spans="56:56" x14ac:dyDescent="0.2">
      <c r="BD80" s="154"/>
    </row>
    <row r="81" spans="56:56" x14ac:dyDescent="0.2">
      <c r="BD81" s="154"/>
    </row>
    <row r="82" spans="56:56" x14ac:dyDescent="0.2">
      <c r="BD82" s="154"/>
    </row>
    <row r="83" spans="56:56" x14ac:dyDescent="0.2">
      <c r="BD83" s="154"/>
    </row>
    <row r="84" spans="56:56" x14ac:dyDescent="0.2">
      <c r="BD84" s="154"/>
    </row>
    <row r="85" spans="56:56" x14ac:dyDescent="0.2">
      <c r="BD85" s="154"/>
    </row>
    <row r="86" spans="56:56" x14ac:dyDescent="0.2">
      <c r="BD86" s="154"/>
    </row>
    <row r="87" spans="56:56" x14ac:dyDescent="0.2">
      <c r="BD87" s="154"/>
    </row>
    <row r="88" spans="56:56" x14ac:dyDescent="0.2">
      <c r="BD88" s="154"/>
    </row>
    <row r="89" spans="56:56" x14ac:dyDescent="0.2">
      <c r="BD89" s="154"/>
    </row>
    <row r="90" spans="56:56" x14ac:dyDescent="0.2">
      <c r="BD90" s="154"/>
    </row>
    <row r="91" spans="56:56" x14ac:dyDescent="0.2">
      <c r="BD91" s="154"/>
    </row>
    <row r="92" spans="56:56" x14ac:dyDescent="0.2">
      <c r="BD92" s="154"/>
    </row>
    <row r="93" spans="56:56" x14ac:dyDescent="0.2">
      <c r="BD93" s="154"/>
    </row>
    <row r="94" spans="56:56" x14ac:dyDescent="0.2">
      <c r="BD94" s="154"/>
    </row>
    <row r="95" spans="56:56" x14ac:dyDescent="0.2">
      <c r="BD95" s="154"/>
    </row>
    <row r="96" spans="56:56" x14ac:dyDescent="0.2">
      <c r="BD96" s="154"/>
    </row>
    <row r="97" spans="56:56" x14ac:dyDescent="0.2">
      <c r="BD97" s="154"/>
    </row>
    <row r="98" spans="56:56" x14ac:dyDescent="0.2">
      <c r="BD98" s="154"/>
    </row>
    <row r="99" spans="56:56" x14ac:dyDescent="0.2">
      <c r="BD99" s="154"/>
    </row>
    <row r="100" spans="56:56" x14ac:dyDescent="0.2">
      <c r="BD100" s="154"/>
    </row>
    <row r="101" spans="56:56" x14ac:dyDescent="0.2">
      <c r="BD101" s="154"/>
    </row>
    <row r="102" spans="56:56" x14ac:dyDescent="0.2">
      <c r="BD102" s="154"/>
    </row>
    <row r="103" spans="56:56" x14ac:dyDescent="0.2">
      <c r="BD103" s="154"/>
    </row>
    <row r="104" spans="56:56" x14ac:dyDescent="0.2">
      <c r="BD104" s="154"/>
    </row>
    <row r="105" spans="56:56" x14ac:dyDescent="0.2">
      <c r="BD105" s="154"/>
    </row>
    <row r="106" spans="56:56" x14ac:dyDescent="0.2">
      <c r="BD106" s="154"/>
    </row>
    <row r="107" spans="56:56" x14ac:dyDescent="0.2">
      <c r="BD107" s="154"/>
    </row>
    <row r="108" spans="56:56" x14ac:dyDescent="0.2">
      <c r="BD108" s="154"/>
    </row>
    <row r="109" spans="56:56" x14ac:dyDescent="0.2">
      <c r="BD109" s="154"/>
    </row>
    <row r="110" spans="56:56" x14ac:dyDescent="0.2">
      <c r="BD110" s="154"/>
    </row>
    <row r="111" spans="56:56" x14ac:dyDescent="0.2">
      <c r="BD111" s="154"/>
    </row>
    <row r="112" spans="56:56" x14ac:dyDescent="0.2">
      <c r="BD112" s="154"/>
    </row>
    <row r="113" spans="56:56" x14ac:dyDescent="0.2">
      <c r="BD113" s="154"/>
    </row>
    <row r="114" spans="56:56" x14ac:dyDescent="0.2">
      <c r="BD114" s="154"/>
    </row>
    <row r="115" spans="56:56" x14ac:dyDescent="0.2">
      <c r="BD115" s="154"/>
    </row>
    <row r="116" spans="56:56" x14ac:dyDescent="0.2">
      <c r="BD116" s="154"/>
    </row>
    <row r="117" spans="56:56" x14ac:dyDescent="0.2">
      <c r="BD117" s="154"/>
    </row>
    <row r="118" spans="56:56" x14ac:dyDescent="0.2">
      <c r="BD118" s="154"/>
    </row>
    <row r="119" spans="56:56" x14ac:dyDescent="0.2">
      <c r="BD119" s="154"/>
    </row>
    <row r="120" spans="56:56" x14ac:dyDescent="0.2">
      <c r="BD120" s="154"/>
    </row>
    <row r="121" spans="56:56" x14ac:dyDescent="0.2">
      <c r="BD121" s="154"/>
    </row>
    <row r="122" spans="56:56" x14ac:dyDescent="0.2">
      <c r="BD122" s="154"/>
    </row>
    <row r="123" spans="56:56" x14ac:dyDescent="0.2">
      <c r="BD123" s="154"/>
    </row>
    <row r="124" spans="56:56" x14ac:dyDescent="0.2">
      <c r="BD124" s="154"/>
    </row>
    <row r="125" spans="56:56" x14ac:dyDescent="0.2">
      <c r="BD125" s="154"/>
    </row>
    <row r="126" spans="56:56" x14ac:dyDescent="0.2">
      <c r="BD126" s="154"/>
    </row>
    <row r="127" spans="56:56" x14ac:dyDescent="0.2">
      <c r="BD127" s="154"/>
    </row>
    <row r="128" spans="56:56" x14ac:dyDescent="0.2">
      <c r="BD128" s="154"/>
    </row>
    <row r="129" spans="56:56" x14ac:dyDescent="0.2">
      <c r="BD129" s="154"/>
    </row>
    <row r="130" spans="56:56" x14ac:dyDescent="0.2">
      <c r="BD130" s="154"/>
    </row>
    <row r="131" spans="56:56" x14ac:dyDescent="0.2">
      <c r="BD131" s="154"/>
    </row>
    <row r="132" spans="56:56" x14ac:dyDescent="0.2">
      <c r="BD132" s="154"/>
    </row>
    <row r="133" spans="56:56" x14ac:dyDescent="0.2">
      <c r="BD133" s="154"/>
    </row>
    <row r="134" spans="56:56" x14ac:dyDescent="0.2">
      <c r="BD134" s="154"/>
    </row>
    <row r="135" spans="56:56" x14ac:dyDescent="0.2">
      <c r="BD135" s="154"/>
    </row>
    <row r="136" spans="56:56" x14ac:dyDescent="0.2">
      <c r="BD136" s="154"/>
    </row>
    <row r="137" spans="56:56" x14ac:dyDescent="0.2">
      <c r="BD137" s="154"/>
    </row>
    <row r="138" spans="56:56" x14ac:dyDescent="0.2">
      <c r="BD138" s="154"/>
    </row>
    <row r="139" spans="56:56" x14ac:dyDescent="0.2">
      <c r="BD139" s="154"/>
    </row>
    <row r="140" spans="56:56" x14ac:dyDescent="0.2">
      <c r="BD140" s="154"/>
    </row>
    <row r="141" spans="56:56" x14ac:dyDescent="0.2">
      <c r="BD141" s="154"/>
    </row>
    <row r="142" spans="56:56" x14ac:dyDescent="0.2">
      <c r="BD142" s="154"/>
    </row>
    <row r="143" spans="56:56" x14ac:dyDescent="0.2">
      <c r="BD143" s="154"/>
    </row>
    <row r="144" spans="56:56" x14ac:dyDescent="0.2">
      <c r="BD144" s="154"/>
    </row>
    <row r="145" spans="56:56" x14ac:dyDescent="0.2">
      <c r="BD145" s="154"/>
    </row>
    <row r="146" spans="56:56" x14ac:dyDescent="0.2">
      <c r="BD146" s="154"/>
    </row>
    <row r="147" spans="56:56" x14ac:dyDescent="0.2">
      <c r="BD147" s="154"/>
    </row>
    <row r="148" spans="56:56" x14ac:dyDescent="0.2">
      <c r="BD148" s="154"/>
    </row>
    <row r="149" spans="56:56" x14ac:dyDescent="0.2">
      <c r="BD149" s="154"/>
    </row>
    <row r="150" spans="56:56" x14ac:dyDescent="0.2">
      <c r="BD150" s="154"/>
    </row>
    <row r="151" spans="56:56" x14ac:dyDescent="0.2">
      <c r="BD151" s="154"/>
    </row>
    <row r="152" spans="56:56" x14ac:dyDescent="0.2">
      <c r="BD152" s="154"/>
    </row>
    <row r="153" spans="56:56" x14ac:dyDescent="0.2">
      <c r="BD153" s="154"/>
    </row>
    <row r="154" spans="56:56" x14ac:dyDescent="0.2">
      <c r="BD154" s="154"/>
    </row>
    <row r="155" spans="56:56" x14ac:dyDescent="0.2">
      <c r="BD155" s="154"/>
    </row>
    <row r="156" spans="56:56" x14ac:dyDescent="0.2">
      <c r="BD156" s="154"/>
    </row>
    <row r="157" spans="56:56" x14ac:dyDescent="0.2">
      <c r="BD157" s="154"/>
    </row>
    <row r="158" spans="56:56" x14ac:dyDescent="0.2">
      <c r="BD158" s="154"/>
    </row>
    <row r="159" spans="56:56" x14ac:dyDescent="0.2">
      <c r="BD159" s="154"/>
    </row>
    <row r="160" spans="56:56" x14ac:dyDescent="0.2">
      <c r="BD160" s="154"/>
    </row>
    <row r="161" spans="56:56" x14ac:dyDescent="0.2">
      <c r="BD161" s="154"/>
    </row>
    <row r="162" spans="56:56" x14ac:dyDescent="0.2">
      <c r="BD162" s="154"/>
    </row>
    <row r="163" spans="56:56" x14ac:dyDescent="0.2">
      <c r="BD163" s="154"/>
    </row>
    <row r="164" spans="56:56" x14ac:dyDescent="0.2">
      <c r="BD164" s="154"/>
    </row>
    <row r="165" spans="56:56" x14ac:dyDescent="0.2">
      <c r="BD165" s="154"/>
    </row>
    <row r="166" spans="56:56" x14ac:dyDescent="0.2">
      <c r="BD166" s="154"/>
    </row>
    <row r="167" spans="56:56" x14ac:dyDescent="0.2">
      <c r="BD167" s="154"/>
    </row>
    <row r="168" spans="56:56" x14ac:dyDescent="0.2">
      <c r="BD168" s="154"/>
    </row>
    <row r="169" spans="56:56" x14ac:dyDescent="0.2">
      <c r="BD169" s="154"/>
    </row>
    <row r="170" spans="56:56" x14ac:dyDescent="0.2">
      <c r="BD170" s="154"/>
    </row>
    <row r="171" spans="56:56" x14ac:dyDescent="0.2">
      <c r="BD171" s="154"/>
    </row>
    <row r="172" spans="56:56" x14ac:dyDescent="0.2">
      <c r="BD172" s="154"/>
    </row>
    <row r="173" spans="56:56" x14ac:dyDescent="0.2">
      <c r="BD173" s="154"/>
    </row>
    <row r="174" spans="56:56" x14ac:dyDescent="0.2">
      <c r="BD174" s="154"/>
    </row>
    <row r="175" spans="56:56" x14ac:dyDescent="0.2">
      <c r="BD175" s="154"/>
    </row>
    <row r="176" spans="56:56" x14ac:dyDescent="0.2">
      <c r="BD176" s="154"/>
    </row>
    <row r="177" spans="56:56" x14ac:dyDescent="0.2">
      <c r="BD177" s="154"/>
    </row>
    <row r="178" spans="56:56" x14ac:dyDescent="0.2">
      <c r="BD178" s="154"/>
    </row>
    <row r="179" spans="56:56" x14ac:dyDescent="0.2">
      <c r="BD179" s="154"/>
    </row>
    <row r="180" spans="56:56" x14ac:dyDescent="0.2">
      <c r="BD180" s="154"/>
    </row>
    <row r="181" spans="56:56" x14ac:dyDescent="0.2">
      <c r="BD181" s="154"/>
    </row>
    <row r="182" spans="56:56" x14ac:dyDescent="0.2">
      <c r="BD182" s="154"/>
    </row>
    <row r="183" spans="56:56" x14ac:dyDescent="0.2">
      <c r="BD183" s="154"/>
    </row>
    <row r="184" spans="56:56" x14ac:dyDescent="0.2">
      <c r="BD184" s="154"/>
    </row>
    <row r="185" spans="56:56" x14ac:dyDescent="0.2">
      <c r="BD185" s="154"/>
    </row>
    <row r="186" spans="56:56" x14ac:dyDescent="0.2">
      <c r="BD186" s="154"/>
    </row>
    <row r="187" spans="56:56" x14ac:dyDescent="0.2">
      <c r="BD187" s="154"/>
    </row>
    <row r="188" spans="56:56" x14ac:dyDescent="0.2">
      <c r="BD188" s="154"/>
    </row>
    <row r="189" spans="56:56" x14ac:dyDescent="0.2">
      <c r="BD189" s="154"/>
    </row>
    <row r="190" spans="56:56" x14ac:dyDescent="0.2">
      <c r="BD190" s="154"/>
    </row>
    <row r="191" spans="56:56" x14ac:dyDescent="0.2">
      <c r="BD191" s="154"/>
    </row>
    <row r="192" spans="56:56" x14ac:dyDescent="0.2">
      <c r="BD192" s="154"/>
    </row>
    <row r="193" spans="56:56" x14ac:dyDescent="0.2">
      <c r="BD193" s="154"/>
    </row>
    <row r="194" spans="56:56" x14ac:dyDescent="0.2">
      <c r="BD194" s="154"/>
    </row>
    <row r="195" spans="56:56" x14ac:dyDescent="0.2">
      <c r="BD195" s="154"/>
    </row>
    <row r="196" spans="56:56" x14ac:dyDescent="0.2">
      <c r="BD196" s="154"/>
    </row>
    <row r="197" spans="56:56" x14ac:dyDescent="0.2">
      <c r="BD197" s="154"/>
    </row>
    <row r="198" spans="56:56" x14ac:dyDescent="0.2">
      <c r="BD198" s="154"/>
    </row>
    <row r="199" spans="56:56" x14ac:dyDescent="0.2">
      <c r="BD199" s="154"/>
    </row>
    <row r="200" spans="56:56" x14ac:dyDescent="0.2">
      <c r="BD200" s="154"/>
    </row>
    <row r="201" spans="56:56" x14ac:dyDescent="0.2">
      <c r="BD201" s="154"/>
    </row>
    <row r="202" spans="56:56" x14ac:dyDescent="0.2">
      <c r="BD202" s="154"/>
    </row>
    <row r="203" spans="56:56" x14ac:dyDescent="0.2">
      <c r="BD203" s="154"/>
    </row>
    <row r="204" spans="56:56" x14ac:dyDescent="0.2">
      <c r="BD204" s="154"/>
    </row>
    <row r="205" spans="56:56" x14ac:dyDescent="0.2">
      <c r="BD205" s="154"/>
    </row>
    <row r="206" spans="56:56" x14ac:dyDescent="0.2">
      <c r="BD206" s="154"/>
    </row>
    <row r="207" spans="56:56" x14ac:dyDescent="0.2">
      <c r="BD207" s="154"/>
    </row>
    <row r="208" spans="56:56" x14ac:dyDescent="0.2">
      <c r="BD208" s="154"/>
    </row>
    <row r="209" spans="56:56" x14ac:dyDescent="0.2">
      <c r="BD209" s="154"/>
    </row>
    <row r="210" spans="56:56" x14ac:dyDescent="0.2">
      <c r="BD210" s="154"/>
    </row>
    <row r="211" spans="56:56" x14ac:dyDescent="0.2">
      <c r="BD211" s="154"/>
    </row>
    <row r="212" spans="56:56" x14ac:dyDescent="0.2">
      <c r="BD212" s="154"/>
    </row>
    <row r="213" spans="56:56" x14ac:dyDescent="0.2">
      <c r="BD213" s="154"/>
    </row>
    <row r="214" spans="56:56" x14ac:dyDescent="0.2">
      <c r="BD214" s="154"/>
    </row>
    <row r="215" spans="56:56" x14ac:dyDescent="0.2">
      <c r="BD215" s="154"/>
    </row>
    <row r="216" spans="56:56" x14ac:dyDescent="0.2">
      <c r="BD216" s="154"/>
    </row>
    <row r="217" spans="56:56" x14ac:dyDescent="0.2">
      <c r="BD217" s="154"/>
    </row>
    <row r="218" spans="56:56" x14ac:dyDescent="0.2">
      <c r="BD218" s="154"/>
    </row>
    <row r="219" spans="56:56" x14ac:dyDescent="0.2">
      <c r="BD219" s="154"/>
    </row>
    <row r="220" spans="56:56" x14ac:dyDescent="0.2">
      <c r="BD220" s="154"/>
    </row>
    <row r="221" spans="56:56" x14ac:dyDescent="0.2">
      <c r="BD221" s="154"/>
    </row>
    <row r="222" spans="56:56" x14ac:dyDescent="0.2">
      <c r="BD222" s="154"/>
    </row>
    <row r="223" spans="56:56" x14ac:dyDescent="0.2">
      <c r="BD223" s="154"/>
    </row>
    <row r="224" spans="56:56" x14ac:dyDescent="0.2">
      <c r="BD224" s="154"/>
    </row>
    <row r="225" spans="56:56" x14ac:dyDescent="0.2">
      <c r="BD225" s="154"/>
    </row>
    <row r="226" spans="56:56" x14ac:dyDescent="0.2">
      <c r="BD226" s="154"/>
    </row>
    <row r="227" spans="56:56" x14ac:dyDescent="0.2">
      <c r="BD227" s="154"/>
    </row>
    <row r="228" spans="56:56" x14ac:dyDescent="0.2">
      <c r="BD228" s="154"/>
    </row>
    <row r="229" spans="56:56" x14ac:dyDescent="0.2">
      <c r="BD229" s="154"/>
    </row>
    <row r="230" spans="56:56" x14ac:dyDescent="0.2">
      <c r="BD230" s="154"/>
    </row>
    <row r="231" spans="56:56" x14ac:dyDescent="0.2">
      <c r="BD231" s="154"/>
    </row>
    <row r="232" spans="56:56" x14ac:dyDescent="0.2">
      <c r="BD232" s="154"/>
    </row>
    <row r="233" spans="56:56" x14ac:dyDescent="0.2">
      <c r="BD233" s="154"/>
    </row>
    <row r="234" spans="56:56" x14ac:dyDescent="0.2">
      <c r="BD234" s="154"/>
    </row>
    <row r="235" spans="56:56" x14ac:dyDescent="0.2">
      <c r="BD235" s="154"/>
    </row>
    <row r="236" spans="56:56" x14ac:dyDescent="0.2">
      <c r="BD236" s="154"/>
    </row>
    <row r="237" spans="56:56" x14ac:dyDescent="0.2">
      <c r="BD237" s="154"/>
    </row>
    <row r="238" spans="56:56" x14ac:dyDescent="0.2">
      <c r="BD238" s="154"/>
    </row>
    <row r="239" spans="56:56" x14ac:dyDescent="0.2">
      <c r="BD239" s="154"/>
    </row>
    <row r="240" spans="56:56" x14ac:dyDescent="0.2">
      <c r="BD240" s="154"/>
    </row>
    <row r="241" spans="56:56" x14ac:dyDescent="0.2">
      <c r="BD241" s="154"/>
    </row>
    <row r="242" spans="56:56" x14ac:dyDescent="0.2">
      <c r="BD242" s="154"/>
    </row>
    <row r="243" spans="56:56" x14ac:dyDescent="0.2">
      <c r="BD243" s="154"/>
    </row>
    <row r="244" spans="56:56" x14ac:dyDescent="0.2">
      <c r="BD244" s="154"/>
    </row>
    <row r="245" spans="56:56" x14ac:dyDescent="0.2">
      <c r="BD245" s="154"/>
    </row>
    <row r="246" spans="56:56" x14ac:dyDescent="0.2">
      <c r="BD246" s="154"/>
    </row>
    <row r="247" spans="56:56" x14ac:dyDescent="0.2">
      <c r="BD247" s="154"/>
    </row>
    <row r="248" spans="56:56" x14ac:dyDescent="0.2">
      <c r="BD248" s="154"/>
    </row>
    <row r="249" spans="56:56" x14ac:dyDescent="0.2">
      <c r="BD249" s="154"/>
    </row>
    <row r="250" spans="56:56" x14ac:dyDescent="0.2">
      <c r="BD250" s="154"/>
    </row>
    <row r="251" spans="56:56" x14ac:dyDescent="0.2">
      <c r="BD251" s="154"/>
    </row>
    <row r="252" spans="56:56" x14ac:dyDescent="0.2">
      <c r="BD252" s="154"/>
    </row>
    <row r="253" spans="56:56" x14ac:dyDescent="0.2">
      <c r="BD253" s="154"/>
    </row>
    <row r="254" spans="56:56" x14ac:dyDescent="0.2">
      <c r="BD254" s="154"/>
    </row>
    <row r="255" spans="56:56" x14ac:dyDescent="0.2">
      <c r="BD255" s="154"/>
    </row>
    <row r="256" spans="56:56" x14ac:dyDescent="0.2">
      <c r="BD256" s="154"/>
    </row>
    <row r="257" spans="56:56" x14ac:dyDescent="0.2">
      <c r="BD257" s="154"/>
    </row>
    <row r="258" spans="56:56" x14ac:dyDescent="0.2">
      <c r="BD258" s="154"/>
    </row>
    <row r="259" spans="56:56" x14ac:dyDescent="0.2">
      <c r="BD259" s="154"/>
    </row>
    <row r="260" spans="56:56" x14ac:dyDescent="0.2">
      <c r="BD260" s="154"/>
    </row>
    <row r="261" spans="56:56" x14ac:dyDescent="0.2">
      <c r="BD261" s="154"/>
    </row>
    <row r="262" spans="56:56" x14ac:dyDescent="0.2">
      <c r="BD262" s="154"/>
    </row>
    <row r="263" spans="56:56" x14ac:dyDescent="0.2">
      <c r="BD263" s="154"/>
    </row>
    <row r="264" spans="56:56" x14ac:dyDescent="0.2">
      <c r="BD264" s="154"/>
    </row>
    <row r="265" spans="56:56" x14ac:dyDescent="0.2">
      <c r="BD265" s="154"/>
    </row>
    <row r="266" spans="56:56" x14ac:dyDescent="0.2">
      <c r="BD266" s="154"/>
    </row>
    <row r="267" spans="56:56" x14ac:dyDescent="0.2">
      <c r="BD267" s="154"/>
    </row>
    <row r="268" spans="56:56" x14ac:dyDescent="0.2">
      <c r="BD268" s="154"/>
    </row>
    <row r="269" spans="56:56" x14ac:dyDescent="0.2">
      <c r="BD269" s="154"/>
    </row>
    <row r="270" spans="56:56" x14ac:dyDescent="0.2">
      <c r="BD270" s="154"/>
    </row>
    <row r="271" spans="56:56" x14ac:dyDescent="0.2">
      <c r="BD271" s="154"/>
    </row>
    <row r="272" spans="56:56" x14ac:dyDescent="0.2">
      <c r="BD272" s="154"/>
    </row>
    <row r="273" spans="56:56" x14ac:dyDescent="0.2">
      <c r="BD273" s="154"/>
    </row>
    <row r="274" spans="56:56" x14ac:dyDescent="0.2">
      <c r="BD274" s="154"/>
    </row>
    <row r="275" spans="56:56" x14ac:dyDescent="0.2">
      <c r="BD275" s="154"/>
    </row>
    <row r="276" spans="56:56" x14ac:dyDescent="0.2">
      <c r="BD276" s="154"/>
    </row>
    <row r="277" spans="56:56" x14ac:dyDescent="0.2">
      <c r="BD277" s="154"/>
    </row>
    <row r="278" spans="56:56" x14ac:dyDescent="0.2">
      <c r="BD278" s="154"/>
    </row>
    <row r="279" spans="56:56" x14ac:dyDescent="0.2">
      <c r="BD279" s="154"/>
    </row>
    <row r="280" spans="56:56" x14ac:dyDescent="0.2">
      <c r="BD280" s="154"/>
    </row>
    <row r="281" spans="56:56" x14ac:dyDescent="0.2">
      <c r="BD281" s="154"/>
    </row>
    <row r="282" spans="56:56" x14ac:dyDescent="0.2">
      <c r="BD282" s="154"/>
    </row>
    <row r="283" spans="56:56" x14ac:dyDescent="0.2">
      <c r="BD283" s="154"/>
    </row>
    <row r="284" spans="56:56" x14ac:dyDescent="0.2">
      <c r="BD284" s="154"/>
    </row>
    <row r="285" spans="56:56" x14ac:dyDescent="0.2">
      <c r="BD285" s="154"/>
    </row>
    <row r="286" spans="56:56" x14ac:dyDescent="0.2">
      <c r="BD286" s="154"/>
    </row>
    <row r="287" spans="56:56" x14ac:dyDescent="0.2">
      <c r="BD287" s="154"/>
    </row>
    <row r="288" spans="56:56" x14ac:dyDescent="0.2">
      <c r="BD288" s="154"/>
    </row>
    <row r="289" spans="56:56" x14ac:dyDescent="0.2">
      <c r="BD289" s="154"/>
    </row>
  </sheetData>
  <mergeCells count="12">
    <mergeCell ref="BD1:BF1"/>
    <mergeCell ref="U1:W1"/>
    <mergeCell ref="Z1:AB1"/>
    <mergeCell ref="AE1:AG1"/>
    <mergeCell ref="AJ1:AL1"/>
    <mergeCell ref="AO1:AQ1"/>
    <mergeCell ref="AT1:AV1"/>
    <mergeCell ref="A1:C1"/>
    <mergeCell ref="F1:H1"/>
    <mergeCell ref="K1:M1"/>
    <mergeCell ref="P1:R1"/>
    <mergeCell ref="AY1:BA1"/>
  </mergeCells>
  <phoneticPr fontId="5" type="noConversion"/>
  <pageMargins left="0.78740157499999996" right="0.78740157499999996" top="0.984251969" bottom="0.984251969" header="0.49212598499999999" footer="0.49212598499999999"/>
  <pageSetup scale="50" orientation="portrait" r:id="rId1"/>
  <headerFooter alignWithMargins="0"/>
  <colBreaks count="3" manualBreakCount="3">
    <brk id="15" max="33" man="1"/>
    <brk id="29" max="1048575" man="1"/>
    <brk id="45" max="33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topLeftCell="AU13" zoomScaleNormal="100" zoomScaleSheetLayoutView="85" workbookViewId="0">
      <selection activeCell="E28" sqref="E28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42578125" style="100" bestFit="1" customWidth="1"/>
    <col min="6" max="7" width="11.7109375" style="100" customWidth="1"/>
    <col min="8" max="9" width="10.85546875" style="281" customWidth="1"/>
    <col min="10" max="10" width="9.570312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x14ac:dyDescent="0.2">
      <c r="A1" s="960" t="s">
        <v>131</v>
      </c>
      <c r="B1" s="961"/>
      <c r="C1" s="962"/>
      <c r="D1" s="968" t="s">
        <v>152</v>
      </c>
      <c r="E1" s="969"/>
      <c r="F1" s="944" t="s">
        <v>132</v>
      </c>
      <c r="G1" s="963"/>
      <c r="H1" s="945"/>
      <c r="I1" s="968" t="s">
        <v>151</v>
      </c>
      <c r="J1" s="969"/>
      <c r="K1" s="941" t="s">
        <v>133</v>
      </c>
      <c r="L1" s="959"/>
      <c r="M1" s="942"/>
      <c r="N1" s="968" t="s">
        <v>150</v>
      </c>
      <c r="O1" s="969"/>
      <c r="P1" s="944" t="s">
        <v>134</v>
      </c>
      <c r="Q1" s="963"/>
      <c r="R1" s="945"/>
      <c r="S1" s="968" t="s">
        <v>149</v>
      </c>
      <c r="T1" s="969"/>
      <c r="U1" s="941" t="s">
        <v>135</v>
      </c>
      <c r="V1" s="959"/>
      <c r="W1" s="942"/>
      <c r="X1" s="968" t="s">
        <v>147</v>
      </c>
      <c r="Y1" s="969"/>
      <c r="Z1" s="950" t="s">
        <v>136</v>
      </c>
      <c r="AA1" s="958"/>
      <c r="AB1" s="951"/>
      <c r="AC1" s="968" t="s">
        <v>146</v>
      </c>
      <c r="AD1" s="969"/>
      <c r="AE1" s="947" t="s">
        <v>137</v>
      </c>
      <c r="AF1" s="957"/>
      <c r="AG1" s="948"/>
      <c r="AH1" s="968" t="s">
        <v>148</v>
      </c>
      <c r="AI1" s="969"/>
      <c r="AJ1" s="950" t="s">
        <v>138</v>
      </c>
      <c r="AK1" s="958"/>
      <c r="AL1" s="951"/>
      <c r="AM1" s="968" t="s">
        <v>153</v>
      </c>
      <c r="AN1" s="969"/>
      <c r="AO1" s="941" t="s">
        <v>139</v>
      </c>
      <c r="AP1" s="959"/>
      <c r="AQ1" s="942"/>
      <c r="AR1" s="968" t="s">
        <v>154</v>
      </c>
      <c r="AS1" s="969"/>
      <c r="AT1" s="947" t="s">
        <v>140</v>
      </c>
      <c r="AU1" s="957"/>
      <c r="AV1" s="948"/>
      <c r="AW1" s="968" t="s">
        <v>155</v>
      </c>
      <c r="AX1" s="969"/>
      <c r="AY1" s="950" t="s">
        <v>141</v>
      </c>
      <c r="AZ1" s="958"/>
      <c r="BA1" s="951"/>
      <c r="BB1" s="968" t="s">
        <v>156</v>
      </c>
      <c r="BC1" s="969"/>
      <c r="BD1" s="941" t="s">
        <v>142</v>
      </c>
      <c r="BE1" s="959"/>
      <c r="BF1" s="942"/>
      <c r="BG1" s="968" t="s">
        <v>157</v>
      </c>
      <c r="BH1" s="969"/>
    </row>
    <row r="2" spans="1:60" ht="13.5" thickBot="1" x14ac:dyDescent="0.25">
      <c r="A2" s="41" t="s">
        <v>0</v>
      </c>
      <c r="B2" s="451" t="s">
        <v>144</v>
      </c>
      <c r="C2" s="155" t="s">
        <v>145</v>
      </c>
      <c r="D2" s="313" t="s">
        <v>144</v>
      </c>
      <c r="E2" s="155" t="s">
        <v>145</v>
      </c>
      <c r="F2" s="69" t="s">
        <v>0</v>
      </c>
      <c r="G2" s="466" t="s">
        <v>144</v>
      </c>
      <c r="H2" s="467" t="s">
        <v>145</v>
      </c>
      <c r="I2" s="313" t="s">
        <v>144</v>
      </c>
      <c r="J2" s="155" t="s">
        <v>145</v>
      </c>
      <c r="K2" s="7" t="s">
        <v>0</v>
      </c>
      <c r="L2" s="313" t="s">
        <v>144</v>
      </c>
      <c r="M2" s="155" t="s">
        <v>145</v>
      </c>
      <c r="N2" s="491" t="s">
        <v>144</v>
      </c>
      <c r="O2" s="492" t="s">
        <v>145</v>
      </c>
      <c r="P2" s="7" t="s">
        <v>0</v>
      </c>
      <c r="Q2" s="313" t="s">
        <v>144</v>
      </c>
      <c r="R2" s="155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155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155" t="s">
        <v>145</v>
      </c>
      <c r="AC2" s="491" t="s">
        <v>144</v>
      </c>
      <c r="AD2" s="492" t="s">
        <v>145</v>
      </c>
      <c r="AE2" s="7" t="s">
        <v>0</v>
      </c>
      <c r="AF2" s="313" t="s">
        <v>144</v>
      </c>
      <c r="AG2" s="155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155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155" t="s">
        <v>145</v>
      </c>
      <c r="AR2" s="313" t="s">
        <v>144</v>
      </c>
      <c r="AS2" s="155" t="s">
        <v>145</v>
      </c>
      <c r="AT2" s="7" t="s">
        <v>0</v>
      </c>
      <c r="AU2" s="313" t="s">
        <v>144</v>
      </c>
      <c r="AV2" s="155" t="s">
        <v>145</v>
      </c>
      <c r="AW2" s="313" t="s">
        <v>144</v>
      </c>
      <c r="AX2" s="155" t="s">
        <v>145</v>
      </c>
      <c r="AY2" s="7" t="s">
        <v>0</v>
      </c>
      <c r="AZ2" s="313" t="s">
        <v>144</v>
      </c>
      <c r="BA2" s="155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155" t="s">
        <v>145</v>
      </c>
      <c r="BG2" s="313" t="s">
        <v>144</v>
      </c>
      <c r="BH2" s="155" t="s">
        <v>145</v>
      </c>
    </row>
    <row r="3" spans="1:60" x14ac:dyDescent="0.2">
      <c r="A3" s="161">
        <v>40179</v>
      </c>
      <c r="B3" s="452">
        <v>3.4</v>
      </c>
      <c r="C3" s="271">
        <v>22.6</v>
      </c>
      <c r="D3" s="133">
        <f>SUM(B3:B14)</f>
        <v>177.3</v>
      </c>
      <c r="E3" s="133">
        <f>SUM(C3:C14)</f>
        <v>305.20000000000005</v>
      </c>
      <c r="F3" s="170">
        <v>40210</v>
      </c>
      <c r="G3" s="472">
        <v>0.8</v>
      </c>
      <c r="H3" s="469">
        <v>24.9</v>
      </c>
      <c r="I3" s="482">
        <f>SUM('2009'!BE14:BE33)</f>
        <v>222.79999999999995</v>
      </c>
      <c r="J3" s="458">
        <f>SUM('2009'!BF14:BF33)</f>
        <v>481.6</v>
      </c>
      <c r="K3" s="167">
        <v>40238</v>
      </c>
      <c r="L3" s="452">
        <v>32.299999999999997</v>
      </c>
      <c r="M3" s="490">
        <v>19</v>
      </c>
      <c r="N3" s="494">
        <f>SUM(B15:B33,G3:G30,L3:L13)</f>
        <v>685.5</v>
      </c>
      <c r="O3" s="495">
        <f>SUM(C15:C33,H3:H30,M3:M13)</f>
        <v>1425.7</v>
      </c>
      <c r="P3" s="447">
        <v>40269</v>
      </c>
      <c r="Q3" s="505">
        <v>0</v>
      </c>
      <c r="R3" s="287">
        <v>23.5</v>
      </c>
      <c r="S3" s="594">
        <f>SUM(G12:G30,L3:L33,Q3:Q14)</f>
        <v>416.50000000000006</v>
      </c>
      <c r="T3" s="501">
        <f>SUM(H12:H30,M3:M33,R3:R14)</f>
        <v>1476.4</v>
      </c>
      <c r="U3" s="167">
        <v>40299</v>
      </c>
      <c r="V3" s="508">
        <v>0</v>
      </c>
      <c r="W3" s="282">
        <v>20.2</v>
      </c>
      <c r="X3" s="594">
        <f>SUM(L14:L33,Q3:Q32,V3:V14)</f>
        <v>265.09999999999997</v>
      </c>
      <c r="Y3" s="501">
        <f>SUM(M14:M33,R3:R32,W3:W14)</f>
        <v>1413.1000000000004</v>
      </c>
      <c r="Z3" s="161">
        <v>40330</v>
      </c>
      <c r="AA3" s="289">
        <v>0.4</v>
      </c>
      <c r="AB3" s="300">
        <v>15.8</v>
      </c>
      <c r="AC3" s="516">
        <f>SUM(Q15:Q32,V3:V33,AA3:AA13)</f>
        <v>99.300000000000011</v>
      </c>
      <c r="AD3" s="516">
        <f>SUM(R15:R32,W3:W33,AB3:AB13)</f>
        <v>1228.2999999999995</v>
      </c>
      <c r="AE3" s="448">
        <v>40360</v>
      </c>
      <c r="AF3" s="527">
        <v>0</v>
      </c>
      <c r="AG3" s="276">
        <v>19.3</v>
      </c>
      <c r="AH3" s="516">
        <f>SUM(V15:V33,AA3:AA32,AF3:AF15)</f>
        <v>37.700000000000003</v>
      </c>
      <c r="AI3" s="516">
        <f>SUM(W15:W33,AB3:AB32,AG3:AG15)</f>
        <v>1168.9999999999998</v>
      </c>
      <c r="AJ3" s="161">
        <v>40391</v>
      </c>
      <c r="AK3" s="530">
        <v>0</v>
      </c>
      <c r="AL3" s="304">
        <v>21.5</v>
      </c>
      <c r="AM3" s="516">
        <f>SUM(AA16:AA32,AF3:AF33,AK3:AK14)</f>
        <v>95.4</v>
      </c>
      <c r="AN3" s="516">
        <f>SUM(AB16:AB32,AG3:AG33,AL3:AL14)</f>
        <v>1159.0000000000002</v>
      </c>
      <c r="AO3" s="167">
        <v>40422</v>
      </c>
      <c r="AP3" s="412">
        <v>0</v>
      </c>
      <c r="AQ3" s="282">
        <v>24.3</v>
      </c>
      <c r="AR3" s="516">
        <f>SUM(AF16:AF33,AK3:AK33,AP3:AP15)</f>
        <v>109.10000000000001</v>
      </c>
      <c r="AS3" s="516">
        <f>SUM(AG16:AG33,AL3:AL33,AQ3:AQ15)</f>
        <v>1234.3999999999999</v>
      </c>
      <c r="AT3" s="173">
        <v>40452</v>
      </c>
      <c r="AU3" s="532">
        <v>0</v>
      </c>
      <c r="AV3" s="276">
        <v>21</v>
      </c>
      <c r="AW3" s="516">
        <f>SUM(AK15:AK33,AP3:AP32,AU3:AU15)</f>
        <v>139.4</v>
      </c>
      <c r="AX3" s="516">
        <f>SUM(AL15:AL33,AQ3:AQ32,AV3:AV15)</f>
        <v>1266.2000000000003</v>
      </c>
      <c r="AY3" s="178">
        <v>40483</v>
      </c>
      <c r="AZ3" s="534">
        <v>0</v>
      </c>
      <c r="BA3" s="294">
        <v>21.1</v>
      </c>
      <c r="BB3" s="516">
        <f>SUM(AP16:AP32,AU3:AU33,AZ3:AZ13)</f>
        <v>189.09999999999994</v>
      </c>
      <c r="BC3" s="516">
        <f>SUM(AQ16:AQ32,AV3:AV33,BA3:BA13)</f>
        <v>1219.5999999999999</v>
      </c>
      <c r="BD3" s="167">
        <v>40513</v>
      </c>
      <c r="BE3" s="412">
        <v>24</v>
      </c>
      <c r="BF3" s="282">
        <v>24</v>
      </c>
      <c r="BG3" s="516">
        <f>SUM(AU16:AU33,AZ3:AZ32,BE3:BE15)</f>
        <v>254</v>
      </c>
      <c r="BH3" s="516">
        <f>SUM(AV16:AV33,BA3:BA32,BF3:BF15)</f>
        <v>1371.8</v>
      </c>
    </row>
    <row r="4" spans="1:60" x14ac:dyDescent="0.2">
      <c r="A4" s="161">
        <v>40180</v>
      </c>
      <c r="B4" s="452">
        <v>10.199999999999999</v>
      </c>
      <c r="C4" s="272">
        <v>22.9</v>
      </c>
      <c r="D4" s="133">
        <f>SUM('2009'!AZ14:AZ32,'2009'!BE3:BE33)</f>
        <v>511.99999999999989</v>
      </c>
      <c r="E4" s="133">
        <f>SUM('2009'!BA14:BA32,'2009'!BF3:BF33)</f>
        <v>1207.7</v>
      </c>
      <c r="F4" s="170">
        <v>40211</v>
      </c>
      <c r="G4" s="472">
        <v>35</v>
      </c>
      <c r="H4" s="470">
        <v>25.2</v>
      </c>
      <c r="I4" s="483">
        <f>SUM(B3:B33,G3:G11)</f>
        <v>647.9</v>
      </c>
      <c r="J4" s="268">
        <f>SUM(C3:C33,H3:H11)</f>
        <v>991.4000000000002</v>
      </c>
      <c r="K4" s="167">
        <v>40239</v>
      </c>
      <c r="L4" s="452">
        <v>7</v>
      </c>
      <c r="M4" s="284">
        <v>19.7</v>
      </c>
      <c r="N4" s="496">
        <f>SUM(B7:B33,G3:G30,L3:L5)</f>
        <v>772.69999999999993</v>
      </c>
      <c r="O4" s="497">
        <f>SUM(C7:C33,H3:H30,M3:M5)</f>
        <v>1441.7</v>
      </c>
      <c r="P4" s="447">
        <v>40270</v>
      </c>
      <c r="Q4" s="505">
        <v>0</v>
      </c>
      <c r="R4" s="287">
        <v>23.8</v>
      </c>
      <c r="S4" s="511">
        <f>SUM(G5:G30,L3:L33,Q3)</f>
        <v>446.49999999999989</v>
      </c>
      <c r="T4" s="511">
        <f>SUM(H5:H30,M3:M33,R3)</f>
        <v>1447.7999999999997</v>
      </c>
      <c r="U4" s="167">
        <v>40300</v>
      </c>
      <c r="V4" s="508">
        <v>0</v>
      </c>
      <c r="W4" s="283">
        <v>21.2</v>
      </c>
      <c r="X4" s="511">
        <f>SUM(L6:L33,Q3:Q32,V3:V5)</f>
        <v>270.60000000000002</v>
      </c>
      <c r="Y4" s="511">
        <f>SUM(M6:M33,R3:R32,W3:W5)</f>
        <v>1418.4000000000005</v>
      </c>
      <c r="Z4" s="161">
        <v>40331</v>
      </c>
      <c r="AA4" s="289">
        <v>0</v>
      </c>
      <c r="AB4" s="300">
        <v>16.899999999999999</v>
      </c>
      <c r="AC4" s="517">
        <f>SUM(Q7:Q32,V3:V33,AA3:AA4)</f>
        <v>136.80000000000004</v>
      </c>
      <c r="AD4" s="517">
        <f>SUM(R7:R32,W3:W33,AB3:AB4)</f>
        <v>1220.7999999999993</v>
      </c>
      <c r="AE4" s="448">
        <v>40361</v>
      </c>
      <c r="AF4" s="527">
        <v>0</v>
      </c>
      <c r="AG4" s="277">
        <v>18.600000000000001</v>
      </c>
      <c r="AH4" s="517">
        <f>SUM(V7:V33,AA3:AA32,AF3:AF4)</f>
        <v>78.100000000000023</v>
      </c>
      <c r="AI4" s="517">
        <f>SUM(W7:W33,AB3:AB32,AG3:AG4)</f>
        <v>1110.1999999999998</v>
      </c>
      <c r="AJ4" s="161">
        <v>40392</v>
      </c>
      <c r="AK4" s="530">
        <v>0</v>
      </c>
      <c r="AL4" s="304">
        <v>17.399999999999999</v>
      </c>
      <c r="AM4" s="517">
        <f>SUM(AA6:AA32,AF3:AF33,AK3:AK5)</f>
        <v>106.00000000000001</v>
      </c>
      <c r="AN4" s="517">
        <f>SUM(AB6:AB32,AG3:AG33,AL3:AL5)</f>
        <v>1165.0000000000002</v>
      </c>
      <c r="AO4" s="167">
        <v>40423</v>
      </c>
      <c r="AP4" s="412">
        <v>0</v>
      </c>
      <c r="AQ4" s="282">
        <v>25.4</v>
      </c>
      <c r="AR4" s="517">
        <f>SUM(AF7:AF33,AK3:AK33,AP3:AP4)</f>
        <v>93.90000000000002</v>
      </c>
      <c r="AS4" s="517">
        <f>SUM(AG7:AG33,AL3:AL33,AQ3:AQ4)</f>
        <v>1188.9999999999998</v>
      </c>
      <c r="AT4" s="173">
        <v>40453</v>
      </c>
      <c r="AU4" s="532">
        <v>11</v>
      </c>
      <c r="AV4" s="276">
        <v>19.7</v>
      </c>
      <c r="AW4" s="517">
        <f>SUM(AK6:AK33,AP3:AP32,AU3:AU6)</f>
        <v>118.80000000000001</v>
      </c>
      <c r="AX4" s="517">
        <f>SUM(AL6:AL33,AQ3:AQ32,AV3:AV6)</f>
        <v>1255</v>
      </c>
      <c r="AY4" s="178">
        <v>40484</v>
      </c>
      <c r="AZ4" s="534">
        <v>0</v>
      </c>
      <c r="BA4" s="295">
        <v>21.7</v>
      </c>
      <c r="BB4" s="517">
        <f>SUM(AP5:AP32,AU3:AU33,AZ3:AZ5)</f>
        <v>166.49999999999997</v>
      </c>
      <c r="BC4" s="517">
        <f>SUM(AQ5:AQ32,AV3:AV33,BA3:BA5)</f>
        <v>1269.9000000000001</v>
      </c>
      <c r="BD4" s="167">
        <v>40514</v>
      </c>
      <c r="BE4" s="412">
        <v>0</v>
      </c>
      <c r="BF4" s="283">
        <v>25.2</v>
      </c>
      <c r="BG4" s="517">
        <f>SUM(AU7:AU33,AZ3:AZ32,BE3:BE5)</f>
        <v>186.6</v>
      </c>
      <c r="BH4" s="517">
        <f>SUM(AV7:AV33,BA3:BA32,BF3:BF5)</f>
        <v>1285.9000000000001</v>
      </c>
    </row>
    <row r="5" spans="1:60" x14ac:dyDescent="0.2">
      <c r="A5" s="161">
        <v>40181</v>
      </c>
      <c r="B5" s="452">
        <v>30.4</v>
      </c>
      <c r="C5" s="272">
        <v>25.6</v>
      </c>
      <c r="D5" s="239">
        <f>SUM(D3:D4)</f>
        <v>689.3</v>
      </c>
      <c r="E5" s="239">
        <f>SUM(E3:E4)</f>
        <v>1512.9</v>
      </c>
      <c r="F5" s="170">
        <v>40212</v>
      </c>
      <c r="G5" s="472">
        <v>6</v>
      </c>
      <c r="H5" s="470">
        <v>25.7</v>
      </c>
      <c r="I5" s="592">
        <f>SUM(I3:I4)</f>
        <v>870.69999999999993</v>
      </c>
      <c r="J5" s="593">
        <f>SUM(J3:J4)</f>
        <v>1473.0000000000002</v>
      </c>
      <c r="K5" s="167">
        <v>40240</v>
      </c>
      <c r="L5" s="452">
        <v>0.4</v>
      </c>
      <c r="M5" s="284">
        <v>20.8</v>
      </c>
      <c r="N5" s="496">
        <f>SUM(N3:N4)</f>
        <v>1458.1999999999998</v>
      </c>
      <c r="O5" s="497">
        <f>SUM(O3:O4)</f>
        <v>2867.4</v>
      </c>
      <c r="P5" s="447">
        <v>40271</v>
      </c>
      <c r="Q5" s="505">
        <v>5.3</v>
      </c>
      <c r="R5" s="287">
        <v>22.1</v>
      </c>
      <c r="S5" s="512">
        <f>SUM(S3:S4)</f>
        <v>863</v>
      </c>
      <c r="T5" s="512">
        <f>SUM(T3:T4)</f>
        <v>2924.2</v>
      </c>
      <c r="U5" s="167">
        <v>40301</v>
      </c>
      <c r="V5" s="508">
        <v>0</v>
      </c>
      <c r="W5" s="283">
        <v>22.9</v>
      </c>
      <c r="X5" s="512">
        <f>SUM(X3:X4)</f>
        <v>535.70000000000005</v>
      </c>
      <c r="Y5" s="512">
        <f>SUM(Y3:Y4)</f>
        <v>2831.5000000000009</v>
      </c>
      <c r="Z5" s="161">
        <v>40332</v>
      </c>
      <c r="AA5" s="289">
        <v>0</v>
      </c>
      <c r="AB5" s="300">
        <v>18.899999999999999</v>
      </c>
      <c r="AC5" s="518">
        <f>SUM(AC3:AC4)</f>
        <v>236.10000000000005</v>
      </c>
      <c r="AD5" s="518">
        <f>SUM(AD3:AD4)</f>
        <v>2449.0999999999985</v>
      </c>
      <c r="AE5" s="448">
        <v>40362</v>
      </c>
      <c r="AF5" s="527">
        <v>0</v>
      </c>
      <c r="AG5" s="277">
        <v>18.7</v>
      </c>
      <c r="AH5" s="518">
        <f>SUM(AH3:AH4)</f>
        <v>115.80000000000003</v>
      </c>
      <c r="AI5" s="518">
        <f>SUM(AI3:AI4)</f>
        <v>2279.1999999999998</v>
      </c>
      <c r="AJ5" s="161">
        <v>40393</v>
      </c>
      <c r="AK5" s="530">
        <v>0</v>
      </c>
      <c r="AL5" s="304">
        <v>15.2</v>
      </c>
      <c r="AM5" s="518">
        <f>SUM(AM3:AM4)</f>
        <v>201.40000000000003</v>
      </c>
      <c r="AN5" s="518">
        <f>SUM(AN3:AN4)</f>
        <v>2324.0000000000005</v>
      </c>
      <c r="AO5" s="167">
        <v>40424</v>
      </c>
      <c r="AP5" s="412">
        <v>0</v>
      </c>
      <c r="AQ5" s="282">
        <v>26.1</v>
      </c>
      <c r="AR5" s="518">
        <f>SUM(AR3:AR4)</f>
        <v>203.00000000000003</v>
      </c>
      <c r="AS5" s="518">
        <f>SUM(AS3:AS4)</f>
        <v>2423.3999999999996</v>
      </c>
      <c r="AT5" s="173">
        <v>40454</v>
      </c>
      <c r="AU5" s="532">
        <v>1.4</v>
      </c>
      <c r="AV5" s="276">
        <v>16</v>
      </c>
      <c r="AW5" s="518">
        <f>SUM(AW3:AW4)</f>
        <v>258.20000000000005</v>
      </c>
      <c r="AX5" s="518">
        <f>SUM(AX3:AX4)</f>
        <v>2521.2000000000003</v>
      </c>
      <c r="AY5" s="178">
        <v>40485</v>
      </c>
      <c r="AZ5" s="534">
        <v>0</v>
      </c>
      <c r="BA5" s="295">
        <v>22.1</v>
      </c>
      <c r="BB5" s="518">
        <f>SUM(BB3:BB4)</f>
        <v>355.59999999999991</v>
      </c>
      <c r="BC5" s="518">
        <f>SUM(BC3:BC4)</f>
        <v>2489.5</v>
      </c>
      <c r="BD5" s="167">
        <v>40515</v>
      </c>
      <c r="BE5" s="412">
        <v>4.9000000000000004</v>
      </c>
      <c r="BF5" s="283">
        <v>25.8</v>
      </c>
      <c r="BG5" s="518">
        <f>SUM(BG3:BG4)</f>
        <v>440.6</v>
      </c>
      <c r="BH5" s="518">
        <f>SUM(BH3:BH4)</f>
        <v>2657.7</v>
      </c>
    </row>
    <row r="6" spans="1:60" x14ac:dyDescent="0.2">
      <c r="A6" s="161">
        <v>40182</v>
      </c>
      <c r="B6" s="452">
        <v>0</v>
      </c>
      <c r="C6" s="272">
        <v>25.6</v>
      </c>
      <c r="D6" s="133">
        <f>SUM('2009'!AZ6:AZ32,'2009'!BE3:BE33)</f>
        <v>541</v>
      </c>
      <c r="E6" s="133">
        <f>SUM('2009'!BA6:BA32,'2009'!BF3:BF33)</f>
        <v>1410.3000000000002</v>
      </c>
      <c r="F6" s="170">
        <v>40213</v>
      </c>
      <c r="G6" s="472">
        <v>90.4</v>
      </c>
      <c r="H6" s="470">
        <v>25.5</v>
      </c>
      <c r="I6" s="484">
        <f>SUM('2009'!BE5:BE33)</f>
        <v>363.69999999999993</v>
      </c>
      <c r="J6" s="480">
        <f>SUM('2009'!BF5:BF33)</f>
        <v>680.3</v>
      </c>
      <c r="K6" s="167">
        <v>40241</v>
      </c>
      <c r="L6" s="452">
        <v>3.6</v>
      </c>
      <c r="M6" s="284">
        <v>22.6</v>
      </c>
      <c r="N6" s="496"/>
      <c r="O6" s="497"/>
      <c r="P6" s="447">
        <v>40272</v>
      </c>
      <c r="Q6" s="505">
        <v>48</v>
      </c>
      <c r="R6" s="287">
        <v>22.9</v>
      </c>
      <c r="S6" s="512"/>
      <c r="T6" s="512"/>
      <c r="U6" s="167">
        <v>40302</v>
      </c>
      <c r="V6" s="508">
        <v>0</v>
      </c>
      <c r="W6" s="283">
        <v>24</v>
      </c>
      <c r="X6" s="512"/>
      <c r="Y6" s="512"/>
      <c r="Z6" s="161">
        <v>40333</v>
      </c>
      <c r="AA6" s="289">
        <v>0</v>
      </c>
      <c r="AB6" s="300">
        <v>18.399999999999999</v>
      </c>
      <c r="AC6" s="518"/>
      <c r="AD6" s="518"/>
      <c r="AE6" s="448">
        <v>40363</v>
      </c>
      <c r="AF6" s="527">
        <v>0</v>
      </c>
      <c r="AG6" s="277">
        <v>18.399999999999999</v>
      </c>
      <c r="AH6" s="518"/>
      <c r="AI6" s="518"/>
      <c r="AJ6" s="161">
        <v>40394</v>
      </c>
      <c r="AK6" s="530">
        <v>0.2</v>
      </c>
      <c r="AL6" s="304">
        <v>13.7</v>
      </c>
      <c r="AM6" s="518"/>
      <c r="AN6" s="518"/>
      <c r="AO6" s="167">
        <v>40425</v>
      </c>
      <c r="AP6" s="412">
        <v>0</v>
      </c>
      <c r="AQ6" s="282">
        <v>26.5</v>
      </c>
      <c r="AR6" s="518"/>
      <c r="AS6" s="518"/>
      <c r="AT6" s="173">
        <v>40455</v>
      </c>
      <c r="AU6" s="532">
        <v>0.8</v>
      </c>
      <c r="AV6" s="276">
        <v>16.899999999999999</v>
      </c>
      <c r="AW6" s="518"/>
      <c r="AX6" s="518"/>
      <c r="AY6" s="178">
        <v>40486</v>
      </c>
      <c r="AZ6" s="534">
        <v>0</v>
      </c>
      <c r="BA6" s="295">
        <v>23.3</v>
      </c>
      <c r="BB6" s="523"/>
      <c r="BC6" s="489"/>
      <c r="BD6" s="167">
        <v>40516</v>
      </c>
      <c r="BE6" s="412">
        <v>4.2</v>
      </c>
      <c r="BF6" s="283">
        <v>25.6</v>
      </c>
      <c r="BG6" s="523"/>
      <c r="BH6" s="489"/>
    </row>
    <row r="7" spans="1:60" x14ac:dyDescent="0.2">
      <c r="A7" s="161">
        <v>40183</v>
      </c>
      <c r="B7" s="452">
        <v>14.3</v>
      </c>
      <c r="C7" s="272">
        <v>26.4</v>
      </c>
      <c r="D7" s="133">
        <f>SUM(B3:B6)</f>
        <v>44</v>
      </c>
      <c r="E7" s="133">
        <f>SUM(C3:C6)</f>
        <v>96.699999999999989</v>
      </c>
      <c r="F7" s="170">
        <v>40214</v>
      </c>
      <c r="G7" s="472">
        <v>13.4</v>
      </c>
      <c r="H7" s="470">
        <v>26.5</v>
      </c>
      <c r="I7" s="484">
        <f>SUM(B3:B33,G3:G4)</f>
        <v>516.30000000000007</v>
      </c>
      <c r="J7" s="480">
        <f>SUM(C3:C33,H3:H4)</f>
        <v>804.7</v>
      </c>
      <c r="K7" s="167">
        <v>40242</v>
      </c>
      <c r="L7" s="452">
        <v>0</v>
      </c>
      <c r="M7" s="284">
        <v>22.9</v>
      </c>
      <c r="N7" s="496">
        <f>N3/57</f>
        <v>12.026315789473685</v>
      </c>
      <c r="O7" s="497">
        <f>O3/57</f>
        <v>25.012280701754388</v>
      </c>
      <c r="P7" s="447">
        <v>40273</v>
      </c>
      <c r="Q7" s="505">
        <v>10.8</v>
      </c>
      <c r="R7" s="287">
        <v>20.2</v>
      </c>
      <c r="S7" s="512"/>
      <c r="T7" s="512"/>
      <c r="U7" s="167">
        <v>40303</v>
      </c>
      <c r="V7" s="508">
        <v>0</v>
      </c>
      <c r="W7" s="283">
        <v>23.8</v>
      </c>
      <c r="X7" s="512"/>
      <c r="Y7" s="512"/>
      <c r="Z7" s="161">
        <v>40334</v>
      </c>
      <c r="AA7" s="289">
        <v>10.8</v>
      </c>
      <c r="AB7" s="300">
        <v>18.100000000000001</v>
      </c>
      <c r="AC7" s="518"/>
      <c r="AD7" s="518"/>
      <c r="AE7" s="448">
        <v>40364</v>
      </c>
      <c r="AF7" s="527">
        <v>0</v>
      </c>
      <c r="AG7" s="277">
        <v>19.5</v>
      </c>
      <c r="AH7" s="518"/>
      <c r="AI7" s="518"/>
      <c r="AJ7" s="161">
        <v>40395</v>
      </c>
      <c r="AK7" s="530">
        <v>0</v>
      </c>
      <c r="AL7" s="304">
        <v>14.4</v>
      </c>
      <c r="AM7" s="518"/>
      <c r="AN7" s="518"/>
      <c r="AO7" s="167">
        <v>40426</v>
      </c>
      <c r="AP7" s="412">
        <v>0</v>
      </c>
      <c r="AQ7" s="282">
        <v>19</v>
      </c>
      <c r="AR7" s="518"/>
      <c r="AS7" s="518"/>
      <c r="AT7" s="173">
        <v>40456</v>
      </c>
      <c r="AU7" s="532">
        <v>0</v>
      </c>
      <c r="AV7" s="276">
        <v>19.2</v>
      </c>
      <c r="AW7" s="518"/>
      <c r="AX7" s="518"/>
      <c r="AY7" s="178">
        <v>40487</v>
      </c>
      <c r="AZ7" s="534">
        <v>0</v>
      </c>
      <c r="BA7" s="295">
        <v>25.3</v>
      </c>
      <c r="BB7" s="523"/>
      <c r="BC7" s="268"/>
      <c r="BD7" s="167">
        <v>40517</v>
      </c>
      <c r="BE7" s="412">
        <v>0</v>
      </c>
      <c r="BF7" s="283">
        <v>24.7</v>
      </c>
      <c r="BG7" s="523"/>
      <c r="BH7" s="268"/>
    </row>
    <row r="8" spans="1:60" ht="13.5" thickBot="1" x14ac:dyDescent="0.25">
      <c r="A8" s="161">
        <v>40184</v>
      </c>
      <c r="B8" s="452">
        <v>51.7</v>
      </c>
      <c r="C8" s="272">
        <v>26.3</v>
      </c>
      <c r="D8" s="239">
        <f>SUM(D6:D7)</f>
        <v>585</v>
      </c>
      <c r="E8" s="239">
        <f>SUM(E6:E7)</f>
        <v>1507.0000000000002</v>
      </c>
      <c r="F8" s="170">
        <v>40215</v>
      </c>
      <c r="G8" s="472">
        <v>18</v>
      </c>
      <c r="H8" s="470">
        <v>26.6</v>
      </c>
      <c r="I8" s="592">
        <f>SUM(I6:I7)</f>
        <v>880</v>
      </c>
      <c r="J8" s="593">
        <f>SUM(J6:J7)</f>
        <v>1485</v>
      </c>
      <c r="K8" s="167">
        <v>40243</v>
      </c>
      <c r="L8" s="452">
        <v>19.7</v>
      </c>
      <c r="M8" s="284">
        <v>19.7</v>
      </c>
      <c r="N8" s="496">
        <f>N4/57</f>
        <v>13.556140350877191</v>
      </c>
      <c r="O8" s="497">
        <f>O4/57</f>
        <v>25.292982456140351</v>
      </c>
      <c r="P8" s="447">
        <v>40274</v>
      </c>
      <c r="Q8" s="476">
        <v>6.6</v>
      </c>
      <c r="R8" s="287">
        <v>16.3</v>
      </c>
      <c r="S8" s="512">
        <f>S3/61</f>
        <v>6.8278688524590176</v>
      </c>
      <c r="T8" s="512">
        <f>T3/61</f>
        <v>24.203278688524591</v>
      </c>
      <c r="U8" s="167">
        <v>40304</v>
      </c>
      <c r="V8" s="508">
        <v>0</v>
      </c>
      <c r="W8" s="283">
        <v>23.9</v>
      </c>
      <c r="X8" s="512">
        <f>X3/61</f>
        <v>4.3459016393442615</v>
      </c>
      <c r="Y8" s="512">
        <f>Y3/61</f>
        <v>23.165573770491811</v>
      </c>
      <c r="Z8" s="161">
        <v>40335</v>
      </c>
      <c r="AA8" s="289">
        <v>0</v>
      </c>
      <c r="AB8" s="300">
        <v>16.100000000000001</v>
      </c>
      <c r="AC8" s="518">
        <f>AC3/59</f>
        <v>1.6830508474576273</v>
      </c>
      <c r="AD8" s="518">
        <f>AD3/59</f>
        <v>20.818644067796601</v>
      </c>
      <c r="AE8" s="448">
        <v>40365</v>
      </c>
      <c r="AF8" s="527">
        <v>0</v>
      </c>
      <c r="AG8" s="277">
        <v>20.6</v>
      </c>
      <c r="AH8" s="518">
        <f>AH3/61</f>
        <v>0.61803278688524599</v>
      </c>
      <c r="AI8" s="518">
        <f>AI3/61</f>
        <v>19.163934426229506</v>
      </c>
      <c r="AJ8" s="161">
        <v>40396</v>
      </c>
      <c r="AK8" s="530">
        <v>0</v>
      </c>
      <c r="AL8" s="304">
        <v>14.8</v>
      </c>
      <c r="AM8" s="518">
        <f>AM3/59</f>
        <v>1.6169491525423729</v>
      </c>
      <c r="AN8" s="518">
        <f>AN3/59</f>
        <v>19.644067796610173</v>
      </c>
      <c r="AO8" s="167">
        <v>40427</v>
      </c>
      <c r="AP8" s="412">
        <v>0</v>
      </c>
      <c r="AQ8" s="282">
        <v>16.100000000000001</v>
      </c>
      <c r="AR8" s="518">
        <f>AR3/61</f>
        <v>1.7885245901639346</v>
      </c>
      <c r="AS8" s="518">
        <f>AS3/61</f>
        <v>20.236065573770489</v>
      </c>
      <c r="AT8" s="173">
        <v>40457</v>
      </c>
      <c r="AU8" s="532">
        <v>0</v>
      </c>
      <c r="AV8" s="276">
        <v>21.2</v>
      </c>
      <c r="AW8" s="518">
        <f>AW3/61</f>
        <v>2.2852459016393443</v>
      </c>
      <c r="AX8" s="518">
        <f>AX3/61</f>
        <v>20.757377049180331</v>
      </c>
      <c r="AY8" s="178">
        <v>40488</v>
      </c>
      <c r="AZ8" s="534">
        <v>15</v>
      </c>
      <c r="BA8" s="295">
        <v>19.7</v>
      </c>
      <c r="BB8" s="518">
        <f>BB3/61</f>
        <v>3.0999999999999988</v>
      </c>
      <c r="BC8" s="518">
        <f>BC3/61</f>
        <v>19.99344262295082</v>
      </c>
      <c r="BD8" s="167">
        <v>40518</v>
      </c>
      <c r="BE8" s="472">
        <v>30.8</v>
      </c>
      <c r="BF8" s="542">
        <v>23.3</v>
      </c>
      <c r="BG8" s="518">
        <f>BG3/60</f>
        <v>4.2333333333333334</v>
      </c>
      <c r="BH8" s="518">
        <f>BH3/60</f>
        <v>22.863333333333333</v>
      </c>
    </row>
    <row r="9" spans="1:60" ht="13.5" thickBot="1" x14ac:dyDescent="0.25">
      <c r="A9" s="161">
        <v>40185</v>
      </c>
      <c r="B9" s="452">
        <v>7.5</v>
      </c>
      <c r="C9" s="272">
        <v>24.2</v>
      </c>
      <c r="D9" s="239">
        <f>D5/61</f>
        <v>11.299999999999999</v>
      </c>
      <c r="E9" s="239">
        <f>E5/61</f>
        <v>24.801639344262295</v>
      </c>
      <c r="F9" s="170">
        <v>40216</v>
      </c>
      <c r="G9" s="472">
        <v>3.8</v>
      </c>
      <c r="H9" s="470">
        <v>27.1</v>
      </c>
      <c r="I9" s="484">
        <f>I5/59</f>
        <v>14.757627118644066</v>
      </c>
      <c r="J9" s="480">
        <f>J5/59</f>
        <v>24.96610169491526</v>
      </c>
      <c r="K9" s="167">
        <v>40244</v>
      </c>
      <c r="L9" s="452">
        <v>22.8</v>
      </c>
      <c r="M9" s="284">
        <v>22.3</v>
      </c>
      <c r="N9" s="498">
        <f>SUM(N7:N8)/2</f>
        <v>12.791228070175439</v>
      </c>
      <c r="O9" s="499">
        <f>SUM(O7:O8)/2</f>
        <v>25.152631578947371</v>
      </c>
      <c r="P9" s="447">
        <v>40275</v>
      </c>
      <c r="Q9" s="476">
        <v>22.6</v>
      </c>
      <c r="R9" s="287">
        <v>16.600000000000001</v>
      </c>
      <c r="S9" s="512">
        <f>S4/57</f>
        <v>7.8333333333333313</v>
      </c>
      <c r="T9" s="512">
        <f>T4/57</f>
        <v>25.399999999999995</v>
      </c>
      <c r="U9" s="167">
        <v>40305</v>
      </c>
      <c r="V9" s="508">
        <v>0</v>
      </c>
      <c r="W9" s="283">
        <v>24.4</v>
      </c>
      <c r="X9" s="512">
        <f>X4/60</f>
        <v>4.5100000000000007</v>
      </c>
      <c r="Y9" s="512">
        <f>Y4/60</f>
        <v>23.640000000000008</v>
      </c>
      <c r="Z9" s="161">
        <v>40336</v>
      </c>
      <c r="AA9" s="289">
        <v>0</v>
      </c>
      <c r="AB9" s="300">
        <v>16.3</v>
      </c>
      <c r="AC9" s="525">
        <f>AC4/58</f>
        <v>2.3586206896551731</v>
      </c>
      <c r="AD9" s="525">
        <f>AD4/58</f>
        <v>21.048275862068952</v>
      </c>
      <c r="AE9" s="448">
        <v>40366</v>
      </c>
      <c r="AF9" s="527">
        <v>0</v>
      </c>
      <c r="AG9" s="277">
        <v>21</v>
      </c>
      <c r="AH9" s="525">
        <f>AH4/58</f>
        <v>1.3465517241379314</v>
      </c>
      <c r="AI9" s="525">
        <f>AI4/58</f>
        <v>19.141379310344824</v>
      </c>
      <c r="AJ9" s="161">
        <v>40397</v>
      </c>
      <c r="AK9" s="530">
        <v>0</v>
      </c>
      <c r="AL9" s="304">
        <v>17.5</v>
      </c>
      <c r="AM9" s="525">
        <f>AM4/60</f>
        <v>1.7666666666666668</v>
      </c>
      <c r="AN9" s="525">
        <f>AN4/60</f>
        <v>19.416666666666671</v>
      </c>
      <c r="AO9" s="167">
        <v>40428</v>
      </c>
      <c r="AP9" s="412">
        <v>5.2</v>
      </c>
      <c r="AQ9" s="282">
        <v>16.600000000000001</v>
      </c>
      <c r="AR9" s="525">
        <f>AR4/59</f>
        <v>1.5915254237288139</v>
      </c>
      <c r="AS9" s="525">
        <f>AS4/59</f>
        <v>20.152542372881353</v>
      </c>
      <c r="AT9" s="173">
        <v>40458</v>
      </c>
      <c r="AU9" s="532">
        <v>0</v>
      </c>
      <c r="AV9" s="276">
        <v>21.3</v>
      </c>
      <c r="AW9" s="525">
        <f>AW4/61</f>
        <v>1.9475409836065576</v>
      </c>
      <c r="AX9" s="525">
        <f>AX4/61</f>
        <v>20.57377049180328</v>
      </c>
      <c r="AY9" s="178">
        <v>40489</v>
      </c>
      <c r="AZ9" s="534">
        <v>1.2</v>
      </c>
      <c r="BA9" s="295">
        <v>21.4</v>
      </c>
      <c r="BB9" s="525">
        <f>BB4/61</f>
        <v>2.7295081967213108</v>
      </c>
      <c r="BC9" s="525">
        <f>BC4/61</f>
        <v>20.818032786885247</v>
      </c>
      <c r="BD9" s="167">
        <v>40519</v>
      </c>
      <c r="BE9" s="412">
        <v>1</v>
      </c>
      <c r="BF9" s="283">
        <v>24.5</v>
      </c>
      <c r="BG9" s="525">
        <f>BG4/59</f>
        <v>3.1627118644067798</v>
      </c>
      <c r="BH9" s="525">
        <f>BH4/59</f>
        <v>21.794915254237289</v>
      </c>
    </row>
    <row r="10" spans="1:60" ht="13.5" thickBot="1" x14ac:dyDescent="0.25">
      <c r="A10" s="161">
        <v>40186</v>
      </c>
      <c r="B10" s="452">
        <v>0.6</v>
      </c>
      <c r="C10" s="272">
        <v>23.9</v>
      </c>
      <c r="D10" s="239">
        <f>D8/61</f>
        <v>9.5901639344262293</v>
      </c>
      <c r="E10" s="239">
        <f>E8/61</f>
        <v>24.704918032786889</v>
      </c>
      <c r="F10" s="170">
        <v>40217</v>
      </c>
      <c r="G10" s="472">
        <v>0</v>
      </c>
      <c r="H10" s="470">
        <v>28.2</v>
      </c>
      <c r="I10" s="484">
        <f>I8/61</f>
        <v>14.426229508196721</v>
      </c>
      <c r="J10" s="480">
        <f>J8/61</f>
        <v>24.344262295081968</v>
      </c>
      <c r="K10" s="167">
        <v>40245</v>
      </c>
      <c r="L10" s="452">
        <v>0</v>
      </c>
      <c r="M10" s="283">
        <v>23.7</v>
      </c>
      <c r="N10" s="457"/>
      <c r="O10" s="493"/>
      <c r="P10" s="447">
        <v>40276</v>
      </c>
      <c r="Q10" s="476">
        <v>2.7</v>
      </c>
      <c r="R10" s="503">
        <v>17.5</v>
      </c>
      <c r="S10" s="450">
        <f>SUM(S8:S9)/2</f>
        <v>7.330601092896174</v>
      </c>
      <c r="T10" s="450">
        <f>SUM(T8:T9)/2</f>
        <v>24.801639344262291</v>
      </c>
      <c r="U10" s="167">
        <v>40306</v>
      </c>
      <c r="V10" s="509">
        <v>0</v>
      </c>
      <c r="W10" s="283">
        <v>21.2</v>
      </c>
      <c r="X10" s="519">
        <f>SUM(X8:X9)/2</f>
        <v>4.4279508196721311</v>
      </c>
      <c r="Y10" s="519">
        <f>SUM(Y8:Y9)/2</f>
        <v>23.402786885245909</v>
      </c>
      <c r="Z10" s="161">
        <v>40337</v>
      </c>
      <c r="AA10" s="289">
        <v>0</v>
      </c>
      <c r="AB10" s="300">
        <v>16.5</v>
      </c>
      <c r="AC10" s="498">
        <f>SUM(AC8:AC9)/2</f>
        <v>2.0208357685564002</v>
      </c>
      <c r="AD10" s="499">
        <f>SUM(AD8:AD9)/2</f>
        <v>20.933459964932776</v>
      </c>
      <c r="AE10" s="448">
        <v>40367</v>
      </c>
      <c r="AF10" s="528">
        <v>0</v>
      </c>
      <c r="AG10" s="277">
        <v>21.2</v>
      </c>
      <c r="AH10" s="498">
        <f>SUM(AH8:AH9)/2</f>
        <v>0.98229225551158872</v>
      </c>
      <c r="AI10" s="498">
        <f>SUM(AI8:AI9)/2</f>
        <v>19.152656868287167</v>
      </c>
      <c r="AJ10" s="161">
        <v>40398</v>
      </c>
      <c r="AK10" s="530">
        <v>0</v>
      </c>
      <c r="AL10" s="304">
        <v>19.899999999999999</v>
      </c>
      <c r="AM10" s="498">
        <f>SUM(AM8:AM9)/2</f>
        <v>1.69180790960452</v>
      </c>
      <c r="AN10" s="498">
        <f>SUM(AN8:AN9)/2</f>
        <v>19.530367231638422</v>
      </c>
      <c r="AO10" s="167">
        <v>40429</v>
      </c>
      <c r="AP10" s="412">
        <v>10</v>
      </c>
      <c r="AQ10" s="282">
        <v>17.3</v>
      </c>
      <c r="AR10" s="498">
        <f>SUM(AR8:AR9)/2</f>
        <v>1.6900250069463743</v>
      </c>
      <c r="AS10" s="498">
        <f>SUM(AS8:AS9)/2</f>
        <v>20.194303973325923</v>
      </c>
      <c r="AT10" s="173">
        <v>40459</v>
      </c>
      <c r="AU10" s="532">
        <v>18.8</v>
      </c>
      <c r="AV10" s="276">
        <v>20.7</v>
      </c>
      <c r="AW10" s="498">
        <f>SUM(AW8:AW9)/2</f>
        <v>2.1163934426229511</v>
      </c>
      <c r="AX10" s="498">
        <f>SUM(AX8:AX9)/2</f>
        <v>20.665573770491804</v>
      </c>
      <c r="AY10" s="178">
        <v>40490</v>
      </c>
      <c r="AZ10" s="534">
        <v>0</v>
      </c>
      <c r="BA10" s="295">
        <v>24</v>
      </c>
      <c r="BB10" s="498">
        <f>SUM(BB8:BB9)/2</f>
        <v>2.914754098360655</v>
      </c>
      <c r="BC10" s="498">
        <f>SUM(BC8:BC9)/2</f>
        <v>20.405737704918032</v>
      </c>
      <c r="BD10" s="167">
        <v>40520</v>
      </c>
      <c r="BE10" s="412">
        <v>0</v>
      </c>
      <c r="BF10" s="283">
        <v>26.4</v>
      </c>
      <c r="BG10" s="498">
        <f>SUM(BG8:BG9)/2</f>
        <v>3.6980225988700566</v>
      </c>
      <c r="BH10" s="498">
        <f>SUM(BH8:BH9)/2</f>
        <v>22.329124293785313</v>
      </c>
    </row>
    <row r="11" spans="1:60" ht="13.5" thickBot="1" x14ac:dyDescent="0.25">
      <c r="A11" s="161">
        <v>40187</v>
      </c>
      <c r="B11" s="452">
        <v>29.4</v>
      </c>
      <c r="C11" s="272">
        <v>25.8</v>
      </c>
      <c r="D11" s="450">
        <f>SUM(D9:D10)/2</f>
        <v>10.445081967213113</v>
      </c>
      <c r="E11" s="450">
        <f>SUM(E9:E10)/2</f>
        <v>24.753278688524592</v>
      </c>
      <c r="F11" s="170">
        <v>40218</v>
      </c>
      <c r="G11" s="473">
        <v>0</v>
      </c>
      <c r="H11" s="471">
        <v>27.1</v>
      </c>
      <c r="I11" s="481">
        <f>SUM(I9:I10)/2</f>
        <v>14.591928313420393</v>
      </c>
      <c r="J11" s="485">
        <f>SUM(J9:J10)/2</f>
        <v>24.655181994998614</v>
      </c>
      <c r="K11" s="167">
        <v>40246</v>
      </c>
      <c r="L11" s="452">
        <v>0</v>
      </c>
      <c r="M11" s="283">
        <v>25.9</v>
      </c>
      <c r="N11" s="457"/>
      <c r="O11" s="268"/>
      <c r="P11" s="462">
        <v>40277</v>
      </c>
      <c r="Q11" s="476">
        <v>2</v>
      </c>
      <c r="R11" s="287">
        <v>17.3</v>
      </c>
      <c r="S11" s="500"/>
      <c r="T11" s="458"/>
      <c r="U11" s="167">
        <v>40307</v>
      </c>
      <c r="V11" s="508">
        <v>38.700000000000003</v>
      </c>
      <c r="W11" s="283">
        <v>17.5</v>
      </c>
      <c r="X11" s="456"/>
      <c r="Y11" s="458"/>
      <c r="Z11" s="161">
        <v>40338</v>
      </c>
      <c r="AA11" s="290">
        <v>0</v>
      </c>
      <c r="AB11" s="290">
        <v>17.100000000000001</v>
      </c>
      <c r="AC11" s="457"/>
      <c r="AD11" s="268"/>
      <c r="AE11" s="173">
        <v>40368</v>
      </c>
      <c r="AF11" s="527">
        <v>0</v>
      </c>
      <c r="AG11" s="277">
        <v>20.6</v>
      </c>
      <c r="AH11" s="456"/>
      <c r="AI11" s="458"/>
      <c r="AJ11" s="161">
        <v>40399</v>
      </c>
      <c r="AK11" s="530">
        <v>0</v>
      </c>
      <c r="AL11" s="304">
        <v>17.7</v>
      </c>
      <c r="AM11" s="457"/>
      <c r="AN11" s="458"/>
      <c r="AO11" s="167">
        <v>40430</v>
      </c>
      <c r="AP11" s="412">
        <v>0.2</v>
      </c>
      <c r="AQ11" s="282">
        <v>18.399999999999999</v>
      </c>
      <c r="AR11" s="456"/>
      <c r="AS11" s="458"/>
      <c r="AT11" s="173">
        <v>40460</v>
      </c>
      <c r="AU11" s="532">
        <v>1</v>
      </c>
      <c r="AV11" s="276">
        <v>16.7</v>
      </c>
      <c r="AW11" s="456"/>
      <c r="AX11" s="268"/>
      <c r="AY11" s="178">
        <v>40491</v>
      </c>
      <c r="AZ11" s="534">
        <v>0</v>
      </c>
      <c r="BA11" s="295">
        <v>27.1</v>
      </c>
      <c r="BB11" s="523"/>
      <c r="BC11" s="268"/>
      <c r="BD11" s="167">
        <v>40521</v>
      </c>
      <c r="BE11" s="412">
        <v>6.2</v>
      </c>
      <c r="BF11" s="283">
        <v>24.1</v>
      </c>
      <c r="BG11" s="456"/>
      <c r="BH11" s="268"/>
    </row>
    <row r="12" spans="1:60" ht="13.5" thickBot="1" x14ac:dyDescent="0.25">
      <c r="A12" s="161">
        <v>40188</v>
      </c>
      <c r="B12" s="452">
        <v>0</v>
      </c>
      <c r="C12" s="272">
        <v>27.5</v>
      </c>
      <c r="D12" s="456"/>
      <c r="E12" s="268"/>
      <c r="F12" s="462">
        <v>40219</v>
      </c>
      <c r="G12" s="474">
        <v>0</v>
      </c>
      <c r="H12" s="476">
        <v>24.4</v>
      </c>
      <c r="I12" s="457"/>
      <c r="J12" s="268"/>
      <c r="K12" s="167">
        <v>40247</v>
      </c>
      <c r="L12" s="452">
        <v>0</v>
      </c>
      <c r="M12" s="283">
        <v>27.4</v>
      </c>
      <c r="N12" s="457"/>
      <c r="O12" s="268"/>
      <c r="P12" s="170">
        <v>40278</v>
      </c>
      <c r="Q12" s="476">
        <v>3.6</v>
      </c>
      <c r="R12" s="287">
        <v>18.399999999999999</v>
      </c>
      <c r="S12" s="500"/>
      <c r="T12" s="458"/>
      <c r="U12" s="167">
        <v>40308</v>
      </c>
      <c r="V12" s="508">
        <v>1.7</v>
      </c>
      <c r="W12" s="283">
        <v>17.399999999999999</v>
      </c>
      <c r="X12" s="456"/>
      <c r="Y12" s="458"/>
      <c r="Z12" s="161">
        <v>40339</v>
      </c>
      <c r="AA12" s="290">
        <v>0</v>
      </c>
      <c r="AB12" s="290">
        <v>17.100000000000001</v>
      </c>
      <c r="AC12" s="457"/>
      <c r="AD12" s="268"/>
      <c r="AE12" s="173">
        <v>40369</v>
      </c>
      <c r="AF12" s="527">
        <v>0</v>
      </c>
      <c r="AG12" s="277">
        <v>19.600000000000001</v>
      </c>
      <c r="AH12" s="456"/>
      <c r="AI12" s="268"/>
      <c r="AJ12" s="161">
        <v>40400</v>
      </c>
      <c r="AK12" s="530">
        <v>0</v>
      </c>
      <c r="AL12" s="304">
        <v>17</v>
      </c>
      <c r="AM12" s="457"/>
      <c r="AN12" s="268"/>
      <c r="AO12" s="167">
        <v>40431</v>
      </c>
      <c r="AP12" s="412">
        <v>0</v>
      </c>
      <c r="AQ12" s="536">
        <v>19.100000000000001</v>
      </c>
      <c r="AR12" s="456"/>
      <c r="AS12" s="458"/>
      <c r="AT12" s="173">
        <v>40461</v>
      </c>
      <c r="AU12" s="532">
        <v>1</v>
      </c>
      <c r="AV12" s="276">
        <v>16.399999999999999</v>
      </c>
      <c r="AW12" s="456"/>
      <c r="AX12" s="268"/>
      <c r="AY12" s="178">
        <v>40492</v>
      </c>
      <c r="AZ12" s="534">
        <v>21.6</v>
      </c>
      <c r="BA12" s="295">
        <v>21.8</v>
      </c>
      <c r="BB12" s="523"/>
      <c r="BC12" s="268"/>
      <c r="BD12" s="167">
        <v>40522</v>
      </c>
      <c r="BE12" s="412">
        <v>0</v>
      </c>
      <c r="BF12" s="283">
        <v>24.8</v>
      </c>
      <c r="BG12" s="456"/>
      <c r="BH12" s="268"/>
    </row>
    <row r="13" spans="1:60" ht="13.5" thickBot="1" x14ac:dyDescent="0.25">
      <c r="A13" s="161">
        <v>40189</v>
      </c>
      <c r="B13" s="454">
        <v>0.4</v>
      </c>
      <c r="C13" s="273">
        <v>27.1</v>
      </c>
      <c r="D13" s="456"/>
      <c r="E13" s="268"/>
      <c r="F13" s="170">
        <v>40220</v>
      </c>
      <c r="G13" s="472">
        <v>1</v>
      </c>
      <c r="H13" s="477">
        <v>24.7</v>
      </c>
      <c r="I13" s="486"/>
      <c r="J13" s="458"/>
      <c r="K13" s="167">
        <v>40248</v>
      </c>
      <c r="L13" s="455">
        <v>0</v>
      </c>
      <c r="M13" s="461">
        <v>28</v>
      </c>
      <c r="N13" s="457"/>
      <c r="O13" s="458"/>
      <c r="P13" s="170">
        <v>40279</v>
      </c>
      <c r="Q13" s="478">
        <v>0</v>
      </c>
      <c r="R13" s="502">
        <v>19.8</v>
      </c>
      <c r="S13" s="500"/>
      <c r="T13" s="458"/>
      <c r="U13" s="167">
        <v>40309</v>
      </c>
      <c r="V13" s="513">
        <v>0.2</v>
      </c>
      <c r="W13" s="285">
        <v>18.3</v>
      </c>
      <c r="X13" s="456"/>
      <c r="Y13" s="458"/>
      <c r="Z13" s="269">
        <v>40340</v>
      </c>
      <c r="AA13" s="308">
        <v>0</v>
      </c>
      <c r="AB13" s="463">
        <v>15.5</v>
      </c>
      <c r="AC13" s="457"/>
      <c r="AD13" s="268"/>
      <c r="AE13" s="173">
        <v>40370</v>
      </c>
      <c r="AF13" s="527">
        <v>0</v>
      </c>
      <c r="AG13" s="36">
        <v>21.1</v>
      </c>
      <c r="AH13" s="459"/>
      <c r="AI13" s="268"/>
      <c r="AJ13" s="161">
        <v>40401</v>
      </c>
      <c r="AK13" s="539">
        <v>0</v>
      </c>
      <c r="AL13" s="305">
        <v>17.2</v>
      </c>
      <c r="AM13" s="457"/>
      <c r="AN13" s="480"/>
      <c r="AO13" s="258">
        <v>40432</v>
      </c>
      <c r="AP13" s="531">
        <v>0</v>
      </c>
      <c r="AQ13" s="537">
        <v>21.9</v>
      </c>
      <c r="AR13" s="521"/>
      <c r="AS13" s="458"/>
      <c r="AT13" s="173">
        <v>40462</v>
      </c>
      <c r="AU13" s="532">
        <v>0</v>
      </c>
      <c r="AV13" s="276">
        <v>15</v>
      </c>
      <c r="AW13" s="456"/>
      <c r="AX13" s="268"/>
      <c r="AY13" s="178">
        <v>40493</v>
      </c>
      <c r="AZ13" s="534">
        <v>0.2</v>
      </c>
      <c r="BA13" s="296">
        <v>17.399999999999999</v>
      </c>
      <c r="BB13" s="523"/>
      <c r="BC13" s="268"/>
      <c r="BD13" s="167">
        <v>40523</v>
      </c>
      <c r="BE13" s="412">
        <v>0</v>
      </c>
      <c r="BF13" s="283">
        <v>26.2</v>
      </c>
      <c r="BG13" s="456"/>
      <c r="BH13" s="268"/>
    </row>
    <row r="14" spans="1:60" ht="13.5" thickBot="1" x14ac:dyDescent="0.25">
      <c r="A14" s="161">
        <v>40190</v>
      </c>
      <c r="B14" s="455">
        <v>29.4</v>
      </c>
      <c r="C14" s="274">
        <v>27.3</v>
      </c>
      <c r="D14" s="457"/>
      <c r="E14" s="268"/>
      <c r="F14" s="170">
        <v>40221</v>
      </c>
      <c r="G14" s="472">
        <v>20.6</v>
      </c>
      <c r="H14" s="476">
        <v>26.3</v>
      </c>
      <c r="I14" s="486"/>
      <c r="J14" s="268"/>
      <c r="K14" s="258">
        <v>40249</v>
      </c>
      <c r="L14" s="479">
        <v>0</v>
      </c>
      <c r="M14" s="282">
        <v>28.3</v>
      </c>
      <c r="N14" s="457"/>
      <c r="O14" s="458"/>
      <c r="P14" s="462">
        <v>40280</v>
      </c>
      <c r="Q14" s="506">
        <v>0</v>
      </c>
      <c r="R14" s="504">
        <v>20.399999999999999</v>
      </c>
      <c r="S14" s="500"/>
      <c r="T14" s="268"/>
      <c r="U14" s="258">
        <v>40310</v>
      </c>
      <c r="V14" s="514">
        <v>0</v>
      </c>
      <c r="W14" s="460">
        <v>16.7</v>
      </c>
      <c r="X14" s="456"/>
      <c r="Y14" s="511"/>
      <c r="Z14" s="269">
        <v>40341</v>
      </c>
      <c r="AA14" s="515">
        <v>0</v>
      </c>
      <c r="AB14" s="515">
        <v>12.7</v>
      </c>
      <c r="AC14" s="488"/>
      <c r="AD14" s="268"/>
      <c r="AE14" s="173">
        <v>40371</v>
      </c>
      <c r="AF14" s="185">
        <v>0</v>
      </c>
      <c r="AG14" s="278">
        <v>22.8</v>
      </c>
      <c r="AH14" s="456"/>
      <c r="AI14" s="268"/>
      <c r="AJ14" s="269">
        <v>40402</v>
      </c>
      <c r="AK14" s="540">
        <v>0</v>
      </c>
      <c r="AL14" s="464">
        <v>20.3</v>
      </c>
      <c r="AM14" s="520"/>
      <c r="AN14" s="480"/>
      <c r="AO14" s="167">
        <v>40433</v>
      </c>
      <c r="AP14" s="413">
        <v>0</v>
      </c>
      <c r="AQ14" s="536">
        <v>23.8</v>
      </c>
      <c r="AR14" s="456"/>
      <c r="AS14" s="268"/>
      <c r="AT14" s="173">
        <v>40463</v>
      </c>
      <c r="AU14" s="533">
        <v>0</v>
      </c>
      <c r="AV14" s="310">
        <v>16</v>
      </c>
      <c r="AW14" s="456"/>
      <c r="AX14" s="268"/>
      <c r="AY14" s="178">
        <v>40494</v>
      </c>
      <c r="AZ14" s="534">
        <v>0</v>
      </c>
      <c r="BA14" s="295">
        <v>17.100000000000001</v>
      </c>
      <c r="BB14" s="523"/>
      <c r="BC14" s="268"/>
      <c r="BD14" s="167">
        <v>40524</v>
      </c>
      <c r="BE14" s="412">
        <v>23.8</v>
      </c>
      <c r="BF14" s="283">
        <v>25.7</v>
      </c>
      <c r="BG14" s="456"/>
      <c r="BH14" s="268"/>
    </row>
    <row r="15" spans="1:60" ht="13.5" thickBot="1" x14ac:dyDescent="0.25">
      <c r="A15" s="161">
        <v>40191</v>
      </c>
      <c r="B15" s="452">
        <v>2.2999999999999998</v>
      </c>
      <c r="C15" s="271">
        <v>27.3</v>
      </c>
      <c r="D15" s="456"/>
      <c r="E15" s="458"/>
      <c r="F15" s="170">
        <v>40222</v>
      </c>
      <c r="G15" s="472">
        <v>0</v>
      </c>
      <c r="H15" s="476">
        <v>27.9</v>
      </c>
      <c r="I15" s="486"/>
      <c r="J15" s="268"/>
      <c r="K15" s="167">
        <v>40250</v>
      </c>
      <c r="L15" s="452">
        <v>0</v>
      </c>
      <c r="M15" s="282">
        <v>28.3</v>
      </c>
      <c r="N15" s="457"/>
      <c r="O15" s="268"/>
      <c r="P15" s="170">
        <v>40281</v>
      </c>
      <c r="Q15" s="505">
        <v>0</v>
      </c>
      <c r="R15" s="299">
        <v>21.2</v>
      </c>
      <c r="S15" s="500"/>
      <c r="T15" s="458"/>
      <c r="U15" s="167">
        <v>40311</v>
      </c>
      <c r="V15" s="508">
        <v>0</v>
      </c>
      <c r="W15" s="282">
        <v>16.899999999999999</v>
      </c>
      <c r="X15" s="456"/>
      <c r="Y15" s="458"/>
      <c r="Z15" s="161">
        <v>40342</v>
      </c>
      <c r="AA15" s="302">
        <v>0</v>
      </c>
      <c r="AB15" s="302">
        <v>10.7</v>
      </c>
      <c r="AC15" s="500"/>
      <c r="AD15" s="268"/>
      <c r="AE15" s="260">
        <v>40372</v>
      </c>
      <c r="AF15" s="529">
        <v>0.2</v>
      </c>
      <c r="AG15" s="526">
        <v>18.5</v>
      </c>
      <c r="AH15" s="459"/>
      <c r="AI15" s="458"/>
      <c r="AJ15" s="161">
        <v>40403</v>
      </c>
      <c r="AK15" s="530">
        <v>0</v>
      </c>
      <c r="AL15" s="271">
        <v>22.3</v>
      </c>
      <c r="AM15" s="486"/>
      <c r="AN15" s="480"/>
      <c r="AO15" s="258">
        <v>40434</v>
      </c>
      <c r="AP15" s="538">
        <v>0</v>
      </c>
      <c r="AQ15" s="274">
        <v>25.5</v>
      </c>
      <c r="AR15" s="456"/>
      <c r="AS15" s="458"/>
      <c r="AT15" s="260">
        <v>40464</v>
      </c>
      <c r="AU15" s="533">
        <v>0</v>
      </c>
      <c r="AV15" s="465">
        <v>17.2</v>
      </c>
      <c r="AW15" s="456"/>
      <c r="AX15" s="268"/>
      <c r="AY15" s="178">
        <v>40495</v>
      </c>
      <c r="AZ15" s="534">
        <v>0</v>
      </c>
      <c r="BA15" s="295">
        <v>16.8</v>
      </c>
      <c r="BB15" s="523"/>
      <c r="BC15" s="268"/>
      <c r="BD15" s="167">
        <v>40525</v>
      </c>
      <c r="BE15" s="412">
        <v>22.2</v>
      </c>
      <c r="BF15" s="321">
        <v>24.3</v>
      </c>
      <c r="BG15" s="456"/>
      <c r="BH15" s="268"/>
    </row>
    <row r="16" spans="1:60" ht="15" x14ac:dyDescent="0.2">
      <c r="A16" s="161">
        <v>40192</v>
      </c>
      <c r="B16" s="452">
        <v>0</v>
      </c>
      <c r="C16" s="272">
        <v>24.3</v>
      </c>
      <c r="D16" s="456"/>
      <c r="E16" s="268"/>
      <c r="F16" s="170">
        <v>40223</v>
      </c>
      <c r="G16" s="472">
        <v>0</v>
      </c>
      <c r="H16" s="476">
        <v>28.5</v>
      </c>
      <c r="I16" s="486"/>
      <c r="J16" s="458"/>
      <c r="K16" s="167">
        <v>40251</v>
      </c>
      <c r="L16" s="452">
        <v>0</v>
      </c>
      <c r="M16" s="283">
        <v>25.8</v>
      </c>
      <c r="N16" s="457"/>
      <c r="O16" s="458"/>
      <c r="P16" s="170">
        <v>40282</v>
      </c>
      <c r="Q16" s="505">
        <v>0</v>
      </c>
      <c r="R16" s="287">
        <v>21.5</v>
      </c>
      <c r="S16" s="500"/>
      <c r="T16" s="458"/>
      <c r="U16" s="167">
        <v>40312</v>
      </c>
      <c r="V16" s="508">
        <v>0.6</v>
      </c>
      <c r="W16" s="283">
        <v>17.899999999999999</v>
      </c>
      <c r="X16" s="456"/>
      <c r="Y16" s="458"/>
      <c r="Z16" s="161">
        <v>40343</v>
      </c>
      <c r="AA16" s="289">
        <v>0</v>
      </c>
      <c r="AB16" s="289">
        <v>15.75</v>
      </c>
      <c r="AC16" s="500"/>
      <c r="AD16" s="268"/>
      <c r="AE16" s="173">
        <v>40373</v>
      </c>
      <c r="AF16" s="527">
        <v>41.8</v>
      </c>
      <c r="AG16" s="276">
        <v>14.4</v>
      </c>
      <c r="AH16" s="456"/>
      <c r="AI16" s="458"/>
      <c r="AJ16" s="161">
        <v>40404</v>
      </c>
      <c r="AK16" s="530">
        <v>0</v>
      </c>
      <c r="AL16" s="272">
        <v>14.7</v>
      </c>
      <c r="AM16" s="486"/>
      <c r="AN16" s="458"/>
      <c r="AO16" s="167">
        <v>40435</v>
      </c>
      <c r="AP16" s="412">
        <v>0</v>
      </c>
      <c r="AQ16" s="282">
        <v>26.7</v>
      </c>
      <c r="AR16" s="456"/>
      <c r="AS16" s="458"/>
      <c r="AT16" s="173">
        <v>40465</v>
      </c>
      <c r="AU16" s="472">
        <v>0</v>
      </c>
      <c r="AV16" s="541">
        <v>19.8</v>
      </c>
      <c r="AW16" s="456"/>
      <c r="AX16" s="268"/>
      <c r="AY16" s="178">
        <v>40496</v>
      </c>
      <c r="AZ16" s="534">
        <v>0</v>
      </c>
      <c r="BA16" s="295">
        <v>18.7</v>
      </c>
      <c r="BB16" s="523"/>
      <c r="BC16" s="524"/>
      <c r="BD16" s="167">
        <v>40526</v>
      </c>
      <c r="BE16" s="472">
        <v>47</v>
      </c>
      <c r="BF16" s="542">
        <v>19.100000000000001</v>
      </c>
      <c r="BG16" s="456"/>
      <c r="BH16" s="458"/>
    </row>
    <row r="17" spans="1:60" x14ac:dyDescent="0.2">
      <c r="A17" s="161">
        <v>40193</v>
      </c>
      <c r="B17" s="452">
        <v>6.3</v>
      </c>
      <c r="C17" s="272">
        <v>22.5</v>
      </c>
      <c r="D17" s="456"/>
      <c r="E17" s="458"/>
      <c r="F17" s="170">
        <v>40224</v>
      </c>
      <c r="G17" s="472">
        <v>0</v>
      </c>
      <c r="H17" s="476">
        <v>29.5</v>
      </c>
      <c r="I17" s="486"/>
      <c r="J17" s="458"/>
      <c r="K17" s="167">
        <v>40252</v>
      </c>
      <c r="L17" s="452">
        <v>18.899999999999999</v>
      </c>
      <c r="M17" s="283">
        <v>23.6</v>
      </c>
      <c r="N17" s="457"/>
      <c r="O17" s="458"/>
      <c r="P17" s="170">
        <v>40283</v>
      </c>
      <c r="Q17" s="505">
        <v>0</v>
      </c>
      <c r="R17" s="287">
        <v>23.2</v>
      </c>
      <c r="S17" s="500"/>
      <c r="T17" s="458"/>
      <c r="U17" s="167">
        <v>40313</v>
      </c>
      <c r="V17" s="508">
        <v>0</v>
      </c>
      <c r="W17" s="283">
        <v>19.600000000000001</v>
      </c>
      <c r="X17" s="456"/>
      <c r="Y17" s="458"/>
      <c r="Z17" s="161">
        <v>40344</v>
      </c>
      <c r="AA17" s="289">
        <v>0</v>
      </c>
      <c r="AB17" s="289">
        <v>16.75</v>
      </c>
      <c r="AC17" s="500"/>
      <c r="AD17" s="268"/>
      <c r="AE17" s="173">
        <v>40374</v>
      </c>
      <c r="AF17" s="527">
        <v>30.9</v>
      </c>
      <c r="AG17" s="277">
        <v>14.7</v>
      </c>
      <c r="AH17" s="456"/>
      <c r="AI17" s="458"/>
      <c r="AJ17" s="161">
        <v>40405</v>
      </c>
      <c r="AK17" s="530">
        <v>0</v>
      </c>
      <c r="AL17" s="272">
        <v>12.4</v>
      </c>
      <c r="AM17" s="486"/>
      <c r="AN17" s="458"/>
      <c r="AO17" s="167">
        <v>40436</v>
      </c>
      <c r="AP17" s="412">
        <v>0</v>
      </c>
      <c r="AQ17" s="283">
        <v>20.8</v>
      </c>
      <c r="AR17" s="456"/>
      <c r="AS17" s="458"/>
      <c r="AT17" s="173">
        <v>40466</v>
      </c>
      <c r="AU17" s="472">
        <v>0</v>
      </c>
      <c r="AV17" s="542">
        <v>21.4</v>
      </c>
      <c r="AW17" s="456"/>
      <c r="AX17" s="268"/>
      <c r="AY17" s="178">
        <v>40497</v>
      </c>
      <c r="AZ17" s="534">
        <v>0</v>
      </c>
      <c r="BA17" s="295">
        <v>21.2</v>
      </c>
      <c r="BB17" s="523"/>
      <c r="BC17" s="458"/>
      <c r="BD17" s="167">
        <v>40527</v>
      </c>
      <c r="BE17" s="412">
        <v>33.6</v>
      </c>
      <c r="BF17" s="283">
        <v>18.8</v>
      </c>
      <c r="BG17" s="456"/>
      <c r="BH17" s="458"/>
    </row>
    <row r="18" spans="1:60" x14ac:dyDescent="0.2">
      <c r="A18" s="161">
        <v>40194</v>
      </c>
      <c r="B18" s="452">
        <v>0</v>
      </c>
      <c r="C18" s="272">
        <v>23.3</v>
      </c>
      <c r="D18" s="456"/>
      <c r="E18" s="458"/>
      <c r="F18" s="170">
        <v>40225</v>
      </c>
      <c r="G18" s="472">
        <v>0</v>
      </c>
      <c r="H18" s="476">
        <v>29.2</v>
      </c>
      <c r="I18" s="486"/>
      <c r="J18" s="458"/>
      <c r="K18" s="167">
        <v>40253</v>
      </c>
      <c r="L18" s="452">
        <v>0.5</v>
      </c>
      <c r="M18" s="283">
        <v>24.8</v>
      </c>
      <c r="N18" s="457"/>
      <c r="O18" s="458"/>
      <c r="P18" s="170">
        <v>40284</v>
      </c>
      <c r="Q18" s="505">
        <v>0</v>
      </c>
      <c r="R18" s="287">
        <v>24.5</v>
      </c>
      <c r="S18" s="500"/>
      <c r="T18" s="458"/>
      <c r="U18" s="167">
        <v>40314</v>
      </c>
      <c r="V18" s="508">
        <v>0</v>
      </c>
      <c r="W18" s="283">
        <v>21.3</v>
      </c>
      <c r="X18" s="456"/>
      <c r="Y18" s="458"/>
      <c r="Z18" s="161">
        <v>40345</v>
      </c>
      <c r="AA18" s="289">
        <v>0</v>
      </c>
      <c r="AB18" s="289">
        <v>17.600000000000001</v>
      </c>
      <c r="AC18" s="500"/>
      <c r="AD18" s="268"/>
      <c r="AE18" s="173">
        <v>40375</v>
      </c>
      <c r="AF18" s="527">
        <v>18.399999999999999</v>
      </c>
      <c r="AG18" s="277">
        <v>14.6</v>
      </c>
      <c r="AH18" s="456"/>
      <c r="AI18" s="458"/>
      <c r="AJ18" s="161">
        <v>40406</v>
      </c>
      <c r="AK18" s="530">
        <v>0.2</v>
      </c>
      <c r="AL18" s="272">
        <v>14.4</v>
      </c>
      <c r="AM18" s="486"/>
      <c r="AN18" s="458"/>
      <c r="AO18" s="167">
        <v>40437</v>
      </c>
      <c r="AP18" s="412">
        <v>0</v>
      </c>
      <c r="AQ18" s="283">
        <v>19.600000000000001</v>
      </c>
      <c r="AR18" s="456"/>
      <c r="AS18" s="458"/>
      <c r="AT18" s="173">
        <v>40467</v>
      </c>
      <c r="AU18" s="472">
        <v>3.2</v>
      </c>
      <c r="AV18" s="542">
        <v>24.2</v>
      </c>
      <c r="AW18" s="456"/>
      <c r="AX18" s="268"/>
      <c r="AY18" s="178">
        <v>40498</v>
      </c>
      <c r="AZ18" s="534">
        <v>13.8</v>
      </c>
      <c r="BA18" s="295">
        <v>18.7</v>
      </c>
      <c r="BB18" s="523"/>
      <c r="BC18" s="458"/>
      <c r="BD18" s="167">
        <v>40528</v>
      </c>
      <c r="BE18" s="412">
        <v>4.2</v>
      </c>
      <c r="BF18" s="283">
        <v>21.8</v>
      </c>
      <c r="BG18" s="456"/>
      <c r="BH18" s="458"/>
    </row>
    <row r="19" spans="1:60" x14ac:dyDescent="0.2">
      <c r="A19" s="161">
        <v>40195</v>
      </c>
      <c r="B19" s="452">
        <v>22.8</v>
      </c>
      <c r="C19" s="272">
        <v>24.6</v>
      </c>
      <c r="D19" s="456"/>
      <c r="E19" s="458"/>
      <c r="F19" s="170">
        <v>40226</v>
      </c>
      <c r="G19" s="472">
        <v>0</v>
      </c>
      <c r="H19" s="476">
        <v>25.8</v>
      </c>
      <c r="I19" s="486"/>
      <c r="J19" s="458"/>
      <c r="K19" s="167">
        <v>40254</v>
      </c>
      <c r="L19" s="452">
        <v>0</v>
      </c>
      <c r="M19" s="283">
        <v>22.3</v>
      </c>
      <c r="N19" s="457"/>
      <c r="O19" s="458"/>
      <c r="P19" s="170">
        <v>40285</v>
      </c>
      <c r="Q19" s="505">
        <v>0</v>
      </c>
      <c r="R19" s="287">
        <v>25</v>
      </c>
      <c r="S19" s="500"/>
      <c r="T19" s="458"/>
      <c r="U19" s="167">
        <v>40315</v>
      </c>
      <c r="V19" s="508">
        <v>0</v>
      </c>
      <c r="W19" s="283">
        <v>19.600000000000001</v>
      </c>
      <c r="X19" s="456"/>
      <c r="Y19" s="458"/>
      <c r="Z19" s="161">
        <v>40346</v>
      </c>
      <c r="AA19" s="289">
        <v>0</v>
      </c>
      <c r="AB19" s="289">
        <v>20.8</v>
      </c>
      <c r="AC19" s="500"/>
      <c r="AD19" s="268"/>
      <c r="AE19" s="173">
        <v>40376</v>
      </c>
      <c r="AF19" s="527">
        <v>2.2000000000000002</v>
      </c>
      <c r="AG19" s="277">
        <v>16.600000000000001</v>
      </c>
      <c r="AH19" s="456"/>
      <c r="AI19" s="458"/>
      <c r="AJ19" s="161">
        <v>40407</v>
      </c>
      <c r="AK19" s="530">
        <v>0</v>
      </c>
      <c r="AL19" s="272">
        <v>15.2</v>
      </c>
      <c r="AM19" s="486"/>
      <c r="AN19" s="458"/>
      <c r="AO19" s="167">
        <v>40438</v>
      </c>
      <c r="AP19" s="412">
        <v>0</v>
      </c>
      <c r="AQ19" s="283">
        <v>22.3</v>
      </c>
      <c r="AR19" s="456"/>
      <c r="AS19" s="458"/>
      <c r="AT19" s="173">
        <v>40468</v>
      </c>
      <c r="AU19" s="472">
        <v>0</v>
      </c>
      <c r="AV19" s="542">
        <v>21.5</v>
      </c>
      <c r="AW19" s="456"/>
      <c r="AX19" s="268"/>
      <c r="AY19" s="178">
        <v>40499</v>
      </c>
      <c r="AZ19" s="534">
        <v>11.8</v>
      </c>
      <c r="BA19" s="295">
        <v>21.1</v>
      </c>
      <c r="BB19" s="523"/>
      <c r="BC19" s="458"/>
      <c r="BD19" s="167">
        <v>40529</v>
      </c>
      <c r="BE19" s="412">
        <v>26.6</v>
      </c>
      <c r="BF19" s="283">
        <v>23.7</v>
      </c>
      <c r="BG19" s="456"/>
      <c r="BH19" s="458"/>
    </row>
    <row r="20" spans="1:60" x14ac:dyDescent="0.2">
      <c r="A20" s="161">
        <v>40196</v>
      </c>
      <c r="B20" s="452">
        <v>12.4</v>
      </c>
      <c r="C20" s="272">
        <v>24.9</v>
      </c>
      <c r="D20" s="456"/>
      <c r="E20" s="458"/>
      <c r="F20" s="170">
        <v>40227</v>
      </c>
      <c r="G20" s="472">
        <v>60.8</v>
      </c>
      <c r="H20" s="476">
        <v>25.8</v>
      </c>
      <c r="I20" s="486"/>
      <c r="J20" s="458"/>
      <c r="K20" s="167">
        <v>40255</v>
      </c>
      <c r="L20" s="452">
        <v>0</v>
      </c>
      <c r="M20" s="283">
        <v>23.6</v>
      </c>
      <c r="N20" s="457"/>
      <c r="O20" s="458"/>
      <c r="P20" s="170">
        <v>40286</v>
      </c>
      <c r="Q20" s="505">
        <v>0</v>
      </c>
      <c r="R20" s="287">
        <v>23.6</v>
      </c>
      <c r="S20" s="500"/>
      <c r="T20" s="458"/>
      <c r="U20" s="167">
        <v>40316</v>
      </c>
      <c r="V20" s="508">
        <v>0</v>
      </c>
      <c r="W20" s="283">
        <v>20.3</v>
      </c>
      <c r="X20" s="456"/>
      <c r="Y20" s="458"/>
      <c r="Z20" s="161">
        <v>40347</v>
      </c>
      <c r="AA20" s="289">
        <v>0</v>
      </c>
      <c r="AB20" s="289">
        <v>21</v>
      </c>
      <c r="AC20" s="500"/>
      <c r="AD20" s="268"/>
      <c r="AE20" s="173">
        <v>40377</v>
      </c>
      <c r="AF20" s="527">
        <v>0</v>
      </c>
      <c r="AG20" s="277">
        <v>18.7</v>
      </c>
      <c r="AH20" s="456"/>
      <c r="AI20" s="458"/>
      <c r="AJ20" s="161">
        <v>40408</v>
      </c>
      <c r="AK20" s="530">
        <v>0</v>
      </c>
      <c r="AL20" s="272">
        <v>16</v>
      </c>
      <c r="AM20" s="486"/>
      <c r="AN20" s="458"/>
      <c r="AO20" s="167">
        <v>40439</v>
      </c>
      <c r="AP20" s="412">
        <v>0</v>
      </c>
      <c r="AQ20" s="283">
        <v>22.3</v>
      </c>
      <c r="AR20" s="456"/>
      <c r="AS20" s="458"/>
      <c r="AT20" s="173">
        <v>40469</v>
      </c>
      <c r="AU20" s="472">
        <v>8.1999999999999993</v>
      </c>
      <c r="AV20" s="542">
        <v>19.5</v>
      </c>
      <c r="AW20" s="456"/>
      <c r="AX20" s="268"/>
      <c r="AY20" s="178">
        <v>40500</v>
      </c>
      <c r="AZ20" s="534">
        <v>8.6</v>
      </c>
      <c r="BA20" s="295">
        <v>22.4</v>
      </c>
      <c r="BB20" s="523"/>
      <c r="BC20" s="458"/>
      <c r="BD20" s="167">
        <v>40530</v>
      </c>
      <c r="BE20" s="412">
        <v>0</v>
      </c>
      <c r="BF20" s="283">
        <v>22.6</v>
      </c>
      <c r="BG20" s="456"/>
      <c r="BH20" s="458"/>
    </row>
    <row r="21" spans="1:60" x14ac:dyDescent="0.2">
      <c r="A21" s="161">
        <v>40197</v>
      </c>
      <c r="B21" s="452">
        <v>24</v>
      </c>
      <c r="C21" s="272">
        <v>25.1</v>
      </c>
      <c r="D21" s="456"/>
      <c r="E21" s="458"/>
      <c r="F21" s="170">
        <v>40228</v>
      </c>
      <c r="G21" s="472">
        <v>0</v>
      </c>
      <c r="H21" s="476">
        <v>23.9</v>
      </c>
      <c r="I21" s="486"/>
      <c r="J21" s="458"/>
      <c r="K21" s="167">
        <v>40256</v>
      </c>
      <c r="L21" s="452">
        <v>0</v>
      </c>
      <c r="M21" s="283">
        <v>25.1</v>
      </c>
      <c r="N21" s="457"/>
      <c r="O21" s="458"/>
      <c r="P21" s="170">
        <v>40287</v>
      </c>
      <c r="Q21" s="505">
        <v>0</v>
      </c>
      <c r="R21" s="287">
        <v>23.9</v>
      </c>
      <c r="S21" s="500"/>
      <c r="T21" s="458"/>
      <c r="U21" s="167">
        <v>40317</v>
      </c>
      <c r="V21" s="508">
        <v>9</v>
      </c>
      <c r="W21" s="283">
        <v>18.100000000000001</v>
      </c>
      <c r="X21" s="456"/>
      <c r="Y21" s="458"/>
      <c r="Z21" s="161">
        <v>40348</v>
      </c>
      <c r="AA21" s="289">
        <v>0</v>
      </c>
      <c r="AB21" s="289">
        <v>22.8</v>
      </c>
      <c r="AC21" s="500"/>
      <c r="AD21" s="268"/>
      <c r="AE21" s="173">
        <v>40378</v>
      </c>
      <c r="AF21" s="527">
        <v>0</v>
      </c>
      <c r="AG21" s="277">
        <v>20.8</v>
      </c>
      <c r="AH21" s="456"/>
      <c r="AI21" s="458"/>
      <c r="AJ21" s="161">
        <v>40409</v>
      </c>
      <c r="AK21" s="530">
        <v>0</v>
      </c>
      <c r="AL21" s="272">
        <v>18.8</v>
      </c>
      <c r="AM21" s="486"/>
      <c r="AN21" s="458"/>
      <c r="AO21" s="167">
        <v>40440</v>
      </c>
      <c r="AP21" s="412">
        <v>0</v>
      </c>
      <c r="AQ21" s="283">
        <v>22.3</v>
      </c>
      <c r="AR21" s="456"/>
      <c r="AS21" s="458"/>
      <c r="AT21" s="173">
        <v>40470</v>
      </c>
      <c r="AU21" s="472">
        <v>0.2</v>
      </c>
      <c r="AV21" s="542">
        <v>19</v>
      </c>
      <c r="AW21" s="456"/>
      <c r="AX21" s="268"/>
      <c r="AY21" s="178">
        <v>40501</v>
      </c>
      <c r="AZ21" s="534">
        <v>0</v>
      </c>
      <c r="BA21" s="295">
        <v>24.4</v>
      </c>
      <c r="BB21" s="523"/>
      <c r="BC21" s="458"/>
      <c r="BD21" s="167">
        <v>40531</v>
      </c>
      <c r="BE21" s="412">
        <v>3.8</v>
      </c>
      <c r="BF21" s="283">
        <v>25.6</v>
      </c>
      <c r="BG21" s="456"/>
      <c r="BH21" s="458"/>
    </row>
    <row r="22" spans="1:60" x14ac:dyDescent="0.2">
      <c r="A22" s="161">
        <v>40198</v>
      </c>
      <c r="B22" s="452">
        <v>19.899999999999999</v>
      </c>
      <c r="C22" s="272">
        <v>26</v>
      </c>
      <c r="D22" s="456"/>
      <c r="E22" s="458"/>
      <c r="F22" s="170">
        <v>40229</v>
      </c>
      <c r="G22" s="472">
        <v>0</v>
      </c>
      <c r="H22" s="476">
        <v>23.9</v>
      </c>
      <c r="I22" s="486"/>
      <c r="J22" s="458"/>
      <c r="K22" s="167">
        <v>40257</v>
      </c>
      <c r="L22" s="452">
        <v>8.6999999999999993</v>
      </c>
      <c r="M22" s="283">
        <v>25.8</v>
      </c>
      <c r="N22" s="457"/>
      <c r="O22" s="458"/>
      <c r="P22" s="170">
        <v>40288</v>
      </c>
      <c r="Q22" s="505">
        <v>0</v>
      </c>
      <c r="R22" s="287">
        <v>25.4</v>
      </c>
      <c r="S22" s="500"/>
      <c r="T22" s="458"/>
      <c r="U22" s="167">
        <v>40318</v>
      </c>
      <c r="V22" s="508">
        <v>11</v>
      </c>
      <c r="W22" s="283">
        <v>16.5</v>
      </c>
      <c r="X22" s="456"/>
      <c r="Y22" s="458"/>
      <c r="Z22" s="161">
        <v>40349</v>
      </c>
      <c r="AA22" s="289">
        <v>0</v>
      </c>
      <c r="AB22" s="289">
        <v>23.9</v>
      </c>
      <c r="AC22" s="500"/>
      <c r="AD22" s="268"/>
      <c r="AE22" s="173">
        <v>40379</v>
      </c>
      <c r="AF22" s="527">
        <v>0</v>
      </c>
      <c r="AG22" s="277">
        <v>22.1</v>
      </c>
      <c r="AH22" s="456"/>
      <c r="AI22" s="458"/>
      <c r="AJ22" s="161">
        <v>40410</v>
      </c>
      <c r="AK22" s="530">
        <v>0</v>
      </c>
      <c r="AL22" s="272">
        <v>20.6</v>
      </c>
      <c r="AM22" s="486"/>
      <c r="AN22" s="458"/>
      <c r="AO22" s="167">
        <v>40441</v>
      </c>
      <c r="AP22" s="412">
        <v>0</v>
      </c>
      <c r="AQ22" s="283">
        <v>17.7</v>
      </c>
      <c r="AR22" s="456"/>
      <c r="AS22" s="458"/>
      <c r="AT22" s="173">
        <v>40471</v>
      </c>
      <c r="AU22" s="472">
        <v>0.2</v>
      </c>
      <c r="AV22" s="542">
        <v>19.399999999999999</v>
      </c>
      <c r="AW22" s="456"/>
      <c r="AX22" s="268"/>
      <c r="AY22" s="178">
        <v>40502</v>
      </c>
      <c r="AZ22" s="534">
        <v>0</v>
      </c>
      <c r="BA22" s="295">
        <v>24.9</v>
      </c>
      <c r="BB22" s="523"/>
      <c r="BC22" s="458"/>
      <c r="BD22" s="167">
        <v>40532</v>
      </c>
      <c r="BE22" s="412">
        <v>0</v>
      </c>
      <c r="BF22" s="283">
        <v>26.3</v>
      </c>
      <c r="BG22" s="456"/>
      <c r="BH22" s="458"/>
    </row>
    <row r="23" spans="1:60" x14ac:dyDescent="0.2">
      <c r="A23" s="161">
        <v>40199</v>
      </c>
      <c r="B23" s="452">
        <v>44</v>
      </c>
      <c r="C23" s="272">
        <v>24</v>
      </c>
      <c r="D23" s="456"/>
      <c r="E23" s="458"/>
      <c r="F23" s="170">
        <v>40230</v>
      </c>
      <c r="G23" s="472">
        <v>0</v>
      </c>
      <c r="H23" s="476">
        <v>27.7</v>
      </c>
      <c r="I23" s="486"/>
      <c r="J23" s="458"/>
      <c r="K23" s="167">
        <v>40258</v>
      </c>
      <c r="L23" s="452">
        <v>6.4</v>
      </c>
      <c r="M23" s="283">
        <v>24.6</v>
      </c>
      <c r="N23" s="457"/>
      <c r="O23" s="458"/>
      <c r="P23" s="170">
        <v>40289</v>
      </c>
      <c r="Q23" s="505">
        <v>0</v>
      </c>
      <c r="R23" s="287">
        <v>26.4</v>
      </c>
      <c r="S23" s="500"/>
      <c r="T23" s="458"/>
      <c r="U23" s="167">
        <v>40319</v>
      </c>
      <c r="V23" s="508">
        <v>0</v>
      </c>
      <c r="W23" s="283">
        <v>16.8</v>
      </c>
      <c r="X23" s="456"/>
      <c r="Y23" s="458"/>
      <c r="Z23" s="161">
        <v>40350</v>
      </c>
      <c r="AA23" s="289">
        <v>0</v>
      </c>
      <c r="AB23" s="289">
        <v>20.6</v>
      </c>
      <c r="AC23" s="500"/>
      <c r="AD23" s="268"/>
      <c r="AE23" s="173">
        <v>40380</v>
      </c>
      <c r="AF23" s="527">
        <v>0</v>
      </c>
      <c r="AG23" s="277">
        <v>22.7</v>
      </c>
      <c r="AH23" s="456"/>
      <c r="AI23" s="458"/>
      <c r="AJ23" s="161">
        <v>40411</v>
      </c>
      <c r="AK23" s="530">
        <v>0</v>
      </c>
      <c r="AL23" s="272">
        <v>20.8</v>
      </c>
      <c r="AM23" s="486"/>
      <c r="AN23" s="458"/>
      <c r="AO23" s="167">
        <v>40442</v>
      </c>
      <c r="AP23" s="412">
        <v>3.6</v>
      </c>
      <c r="AQ23" s="283">
        <v>20.9</v>
      </c>
      <c r="AR23" s="456"/>
      <c r="AS23" s="458"/>
      <c r="AT23" s="173">
        <v>40472</v>
      </c>
      <c r="AU23" s="472">
        <v>0</v>
      </c>
      <c r="AV23" s="542">
        <v>19.8</v>
      </c>
      <c r="AW23" s="456"/>
      <c r="AX23" s="268"/>
      <c r="AY23" s="178">
        <v>40503</v>
      </c>
      <c r="AZ23" s="534">
        <v>0</v>
      </c>
      <c r="BA23" s="295">
        <v>26.6</v>
      </c>
      <c r="BB23" s="523"/>
      <c r="BC23" s="458"/>
      <c r="BD23" s="167">
        <v>40533</v>
      </c>
      <c r="BE23" s="412">
        <v>2.6</v>
      </c>
      <c r="BF23" s="283">
        <v>25.5</v>
      </c>
      <c r="BG23" s="456"/>
      <c r="BH23" s="458"/>
    </row>
    <row r="24" spans="1:60" x14ac:dyDescent="0.2">
      <c r="A24" s="161">
        <v>40200</v>
      </c>
      <c r="B24" s="452">
        <v>9.1999999999999993</v>
      </c>
      <c r="C24" s="272">
        <v>22.3</v>
      </c>
      <c r="D24" s="456"/>
      <c r="E24" s="458"/>
      <c r="F24" s="170">
        <v>40231</v>
      </c>
      <c r="G24" s="472">
        <v>0</v>
      </c>
      <c r="H24" s="476">
        <v>27.8</v>
      </c>
      <c r="I24" s="486"/>
      <c r="J24" s="458"/>
      <c r="K24" s="167">
        <v>40259</v>
      </c>
      <c r="L24" s="452">
        <v>0.8</v>
      </c>
      <c r="M24" s="283">
        <v>24.9</v>
      </c>
      <c r="N24" s="457"/>
      <c r="O24" s="458"/>
      <c r="P24" s="170">
        <v>40290</v>
      </c>
      <c r="Q24" s="505">
        <v>0</v>
      </c>
      <c r="R24" s="287">
        <v>26.9</v>
      </c>
      <c r="S24" s="500"/>
      <c r="T24" s="458"/>
      <c r="U24" s="167">
        <v>40320</v>
      </c>
      <c r="V24" s="508">
        <v>0</v>
      </c>
      <c r="W24" s="283">
        <v>19.899999999999999</v>
      </c>
      <c r="X24" s="456"/>
      <c r="Y24" s="458"/>
      <c r="Z24" s="161">
        <v>40351</v>
      </c>
      <c r="AA24" s="289">
        <v>0</v>
      </c>
      <c r="AB24" s="289">
        <v>16.899999999999999</v>
      </c>
      <c r="AC24" s="500"/>
      <c r="AD24" s="268"/>
      <c r="AE24" s="173">
        <v>40381</v>
      </c>
      <c r="AF24" s="527">
        <v>0</v>
      </c>
      <c r="AG24" s="277">
        <v>24.3</v>
      </c>
      <c r="AH24" s="456"/>
      <c r="AI24" s="458"/>
      <c r="AJ24" s="161">
        <v>40412</v>
      </c>
      <c r="AK24" s="530">
        <v>0</v>
      </c>
      <c r="AL24" s="272">
        <v>22.5</v>
      </c>
      <c r="AM24" s="486"/>
      <c r="AN24" s="458"/>
      <c r="AO24" s="167">
        <v>40443</v>
      </c>
      <c r="AP24" s="412">
        <v>16.2</v>
      </c>
      <c r="AQ24" s="283">
        <v>23.5</v>
      </c>
      <c r="AR24" s="456"/>
      <c r="AS24" s="458"/>
      <c r="AT24" s="173">
        <v>40473</v>
      </c>
      <c r="AU24" s="472">
        <v>0</v>
      </c>
      <c r="AV24" s="542">
        <v>21.3</v>
      </c>
      <c r="AW24" s="456"/>
      <c r="AX24" s="268"/>
      <c r="AY24" s="178">
        <v>40504</v>
      </c>
      <c r="AZ24" s="534">
        <v>0</v>
      </c>
      <c r="BA24" s="295">
        <v>23.1</v>
      </c>
      <c r="BB24" s="523"/>
      <c r="BC24" s="458"/>
      <c r="BD24" s="167">
        <v>40534</v>
      </c>
      <c r="BE24" s="412">
        <v>17.3</v>
      </c>
      <c r="BF24" s="283">
        <v>24.6</v>
      </c>
      <c r="BG24" s="456"/>
      <c r="BH24" s="458"/>
    </row>
    <row r="25" spans="1:60" x14ac:dyDescent="0.2">
      <c r="A25" s="161">
        <v>40201</v>
      </c>
      <c r="B25" s="452">
        <v>1</v>
      </c>
      <c r="C25" s="272">
        <v>22.5</v>
      </c>
      <c r="D25" s="456"/>
      <c r="E25" s="458"/>
      <c r="F25" s="170">
        <v>40232</v>
      </c>
      <c r="G25" s="472">
        <v>2</v>
      </c>
      <c r="H25" s="476">
        <v>28.3</v>
      </c>
      <c r="I25" s="486"/>
      <c r="J25" s="458"/>
      <c r="K25" s="167">
        <v>40260</v>
      </c>
      <c r="L25" s="452">
        <v>0.2</v>
      </c>
      <c r="M25" s="283">
        <v>25.9</v>
      </c>
      <c r="N25" s="457"/>
      <c r="O25" s="458"/>
      <c r="P25" s="170">
        <v>40291</v>
      </c>
      <c r="Q25" s="505">
        <v>0</v>
      </c>
      <c r="R25" s="287">
        <v>24.1</v>
      </c>
      <c r="S25" s="500"/>
      <c r="T25" s="458"/>
      <c r="U25" s="167">
        <v>40321</v>
      </c>
      <c r="V25" s="508">
        <v>0</v>
      </c>
      <c r="W25" s="283">
        <v>18.5</v>
      </c>
      <c r="X25" s="456"/>
      <c r="Y25" s="458"/>
      <c r="Z25" s="161">
        <v>40352</v>
      </c>
      <c r="AA25" s="289">
        <v>1.7</v>
      </c>
      <c r="AB25" s="289">
        <v>17.3</v>
      </c>
      <c r="AC25" s="500"/>
      <c r="AD25" s="268"/>
      <c r="AE25" s="173">
        <v>40382</v>
      </c>
      <c r="AF25" s="527">
        <v>0</v>
      </c>
      <c r="AG25" s="277">
        <v>22.3</v>
      </c>
      <c r="AH25" s="456"/>
      <c r="AI25" s="458"/>
      <c r="AJ25" s="161">
        <v>40413</v>
      </c>
      <c r="AK25" s="530">
        <v>0</v>
      </c>
      <c r="AL25" s="272">
        <v>24</v>
      </c>
      <c r="AM25" s="486"/>
      <c r="AN25" s="458"/>
      <c r="AO25" s="167">
        <v>40444</v>
      </c>
      <c r="AP25" s="412">
        <v>0</v>
      </c>
      <c r="AQ25" s="283">
        <v>24.2</v>
      </c>
      <c r="AR25" s="456"/>
      <c r="AS25" s="458"/>
      <c r="AT25" s="173">
        <v>40474</v>
      </c>
      <c r="AU25" s="472">
        <v>0</v>
      </c>
      <c r="AV25" s="542">
        <v>21.8</v>
      </c>
      <c r="AW25" s="456"/>
      <c r="AX25" s="268"/>
      <c r="AY25" s="178">
        <v>40505</v>
      </c>
      <c r="AZ25" s="534">
        <v>11.8</v>
      </c>
      <c r="BA25" s="295">
        <v>21.9</v>
      </c>
      <c r="BB25" s="523"/>
      <c r="BC25" s="458"/>
      <c r="BD25" s="167">
        <v>40535</v>
      </c>
      <c r="BE25" s="412">
        <v>19</v>
      </c>
      <c r="BF25" s="283">
        <v>22.1</v>
      </c>
      <c r="BG25" s="456"/>
      <c r="BH25" s="458"/>
    </row>
    <row r="26" spans="1:60" x14ac:dyDescent="0.2">
      <c r="A26" s="161">
        <v>40202</v>
      </c>
      <c r="B26" s="452">
        <v>19.600000000000001</v>
      </c>
      <c r="C26" s="272">
        <v>22.2</v>
      </c>
      <c r="D26" s="456"/>
      <c r="E26" s="458"/>
      <c r="F26" s="170">
        <v>40233</v>
      </c>
      <c r="G26" s="472">
        <v>2.2000000000000002</v>
      </c>
      <c r="H26" s="476">
        <v>26.6</v>
      </c>
      <c r="I26" s="486"/>
      <c r="J26" s="458"/>
      <c r="K26" s="167">
        <v>40261</v>
      </c>
      <c r="L26" s="452">
        <v>0</v>
      </c>
      <c r="M26" s="283">
        <v>26.8</v>
      </c>
      <c r="N26" s="457"/>
      <c r="O26" s="458"/>
      <c r="P26" s="170">
        <v>40292</v>
      </c>
      <c r="Q26" s="505">
        <v>21</v>
      </c>
      <c r="R26" s="287">
        <v>21.7</v>
      </c>
      <c r="S26" s="500"/>
      <c r="T26" s="458"/>
      <c r="U26" s="167">
        <v>40322</v>
      </c>
      <c r="V26" s="508">
        <v>0</v>
      </c>
      <c r="W26" s="283">
        <v>19.8</v>
      </c>
      <c r="X26" s="456"/>
      <c r="Y26" s="458"/>
      <c r="Z26" s="161">
        <v>40353</v>
      </c>
      <c r="AA26" s="289">
        <v>0</v>
      </c>
      <c r="AB26" s="289">
        <v>19.600000000000001</v>
      </c>
      <c r="AC26" s="500"/>
      <c r="AD26" s="268"/>
      <c r="AE26" s="173">
        <v>40383</v>
      </c>
      <c r="AF26" s="527">
        <v>0</v>
      </c>
      <c r="AG26" s="277">
        <v>20.8</v>
      </c>
      <c r="AH26" s="456"/>
      <c r="AI26" s="458"/>
      <c r="AJ26" s="161">
        <v>40414</v>
      </c>
      <c r="AK26" s="530">
        <v>0</v>
      </c>
      <c r="AL26" s="272">
        <v>25.1</v>
      </c>
      <c r="AM26" s="486"/>
      <c r="AN26" s="458"/>
      <c r="AO26" s="167">
        <v>40445</v>
      </c>
      <c r="AP26" s="412">
        <v>0</v>
      </c>
      <c r="AQ26" s="283">
        <v>20</v>
      </c>
      <c r="AR26" s="456"/>
      <c r="AS26" s="458"/>
      <c r="AT26" s="173">
        <v>40475</v>
      </c>
      <c r="AU26" s="472">
        <v>0</v>
      </c>
      <c r="AV26" s="542">
        <v>20.7</v>
      </c>
      <c r="AW26" s="456"/>
      <c r="AX26" s="268"/>
      <c r="AY26" s="178">
        <v>40506</v>
      </c>
      <c r="AZ26" s="534">
        <v>1.2</v>
      </c>
      <c r="BA26" s="295">
        <v>23</v>
      </c>
      <c r="BB26" s="523"/>
      <c r="BC26" s="458"/>
      <c r="BD26" s="167">
        <v>40536</v>
      </c>
      <c r="BE26" s="412">
        <v>6.2</v>
      </c>
      <c r="BF26" s="283">
        <v>24.2</v>
      </c>
      <c r="BG26" s="456"/>
      <c r="BH26" s="458"/>
    </row>
    <row r="27" spans="1:60" x14ac:dyDescent="0.2">
      <c r="A27" s="161">
        <v>40203</v>
      </c>
      <c r="B27" s="452">
        <v>17.8</v>
      </c>
      <c r="C27" s="272">
        <v>22.1</v>
      </c>
      <c r="D27" s="456"/>
      <c r="E27" s="458"/>
      <c r="F27" s="170">
        <v>40234</v>
      </c>
      <c r="G27" s="472">
        <v>32.200000000000003</v>
      </c>
      <c r="H27" s="476">
        <v>22.4</v>
      </c>
      <c r="I27" s="486"/>
      <c r="J27" s="458"/>
      <c r="K27" s="167">
        <v>40262</v>
      </c>
      <c r="L27" s="452">
        <v>0</v>
      </c>
      <c r="M27" s="283">
        <v>24.8</v>
      </c>
      <c r="N27" s="457"/>
      <c r="O27" s="458"/>
      <c r="P27" s="170">
        <v>40293</v>
      </c>
      <c r="Q27" s="505">
        <v>0</v>
      </c>
      <c r="R27" s="287">
        <v>25.3</v>
      </c>
      <c r="S27" s="500"/>
      <c r="T27" s="458"/>
      <c r="U27" s="167">
        <v>40323</v>
      </c>
      <c r="V27" s="508">
        <v>0</v>
      </c>
      <c r="W27" s="283">
        <v>22.1</v>
      </c>
      <c r="X27" s="456"/>
      <c r="Y27" s="458"/>
      <c r="Z27" s="161">
        <v>40354</v>
      </c>
      <c r="AA27" s="289">
        <v>0</v>
      </c>
      <c r="AB27" s="289">
        <v>21.8</v>
      </c>
      <c r="AC27" s="500"/>
      <c r="AD27" s="268"/>
      <c r="AE27" s="173">
        <v>40384</v>
      </c>
      <c r="AF27" s="527">
        <v>0</v>
      </c>
      <c r="AG27" s="277">
        <v>20.9</v>
      </c>
      <c r="AH27" s="456"/>
      <c r="AI27" s="458"/>
      <c r="AJ27" s="161">
        <v>40415</v>
      </c>
      <c r="AK27" s="530">
        <v>0</v>
      </c>
      <c r="AL27" s="272">
        <v>25.2</v>
      </c>
      <c r="AM27" s="486"/>
      <c r="AN27" s="458"/>
      <c r="AO27" s="167">
        <v>40446</v>
      </c>
      <c r="AP27" s="412">
        <v>6.4</v>
      </c>
      <c r="AQ27" s="283">
        <v>19.7</v>
      </c>
      <c r="AR27" s="456"/>
      <c r="AS27" s="458"/>
      <c r="AT27" s="173">
        <v>40476</v>
      </c>
      <c r="AU27" s="472">
        <v>0</v>
      </c>
      <c r="AV27" s="542">
        <v>22.2</v>
      </c>
      <c r="AW27" s="456"/>
      <c r="AX27" s="268"/>
      <c r="AY27" s="178">
        <v>40507</v>
      </c>
      <c r="AZ27" s="534">
        <v>0</v>
      </c>
      <c r="BA27" s="295">
        <v>23.5</v>
      </c>
      <c r="BB27" s="523"/>
      <c r="BC27" s="458"/>
      <c r="BD27" s="167">
        <v>40537</v>
      </c>
      <c r="BE27" s="412">
        <v>0</v>
      </c>
      <c r="BF27" s="283">
        <v>25.4</v>
      </c>
      <c r="BG27" s="456"/>
      <c r="BH27" s="458"/>
    </row>
    <row r="28" spans="1:60" x14ac:dyDescent="0.2">
      <c r="A28" s="161">
        <v>40204</v>
      </c>
      <c r="B28" s="452">
        <v>17</v>
      </c>
      <c r="C28" s="272">
        <v>21.9</v>
      </c>
      <c r="D28" s="456"/>
      <c r="E28" s="458"/>
      <c r="F28" s="170">
        <v>40235</v>
      </c>
      <c r="G28" s="472">
        <v>10.3</v>
      </c>
      <c r="H28" s="476">
        <v>21.3</v>
      </c>
      <c r="I28" s="486"/>
      <c r="J28" s="458"/>
      <c r="K28" s="167">
        <v>40263</v>
      </c>
      <c r="L28" s="452">
        <v>22.8</v>
      </c>
      <c r="M28" s="283">
        <v>23.7</v>
      </c>
      <c r="N28" s="457"/>
      <c r="O28" s="458"/>
      <c r="P28" s="170">
        <v>40294</v>
      </c>
      <c r="Q28" s="505">
        <v>0</v>
      </c>
      <c r="R28" s="287">
        <v>26.2</v>
      </c>
      <c r="S28" s="500"/>
      <c r="T28" s="458"/>
      <c r="U28" s="167">
        <v>40324</v>
      </c>
      <c r="V28" s="508">
        <v>0</v>
      </c>
      <c r="W28" s="283">
        <v>21.1</v>
      </c>
      <c r="X28" s="456"/>
      <c r="Y28" s="458"/>
      <c r="Z28" s="161">
        <v>40355</v>
      </c>
      <c r="AA28" s="289">
        <v>0</v>
      </c>
      <c r="AB28" s="289">
        <v>20.3</v>
      </c>
      <c r="AC28" s="500"/>
      <c r="AD28" s="268"/>
      <c r="AE28" s="173">
        <v>40385</v>
      </c>
      <c r="AF28" s="527">
        <v>0</v>
      </c>
      <c r="AG28" s="277">
        <v>20.9</v>
      </c>
      <c r="AH28" s="456"/>
      <c r="AI28" s="458"/>
      <c r="AJ28" s="161">
        <v>40416</v>
      </c>
      <c r="AK28" s="530">
        <v>0</v>
      </c>
      <c r="AL28" s="272">
        <v>25.7</v>
      </c>
      <c r="AM28" s="486"/>
      <c r="AN28" s="458"/>
      <c r="AO28" s="167">
        <v>40447</v>
      </c>
      <c r="AP28" s="412">
        <v>9.6</v>
      </c>
      <c r="AQ28" s="283">
        <v>18.3</v>
      </c>
      <c r="AR28" s="456"/>
      <c r="AS28" s="458"/>
      <c r="AT28" s="173">
        <v>40477</v>
      </c>
      <c r="AU28" s="472">
        <v>0</v>
      </c>
      <c r="AV28" s="542">
        <v>19.899999999999999</v>
      </c>
      <c r="AW28" s="456"/>
      <c r="AX28" s="268"/>
      <c r="AY28" s="178">
        <v>40508</v>
      </c>
      <c r="AZ28" s="534">
        <v>22.6</v>
      </c>
      <c r="BA28" s="295">
        <v>22.7</v>
      </c>
      <c r="BB28" s="523"/>
      <c r="BC28" s="458"/>
      <c r="BD28" s="167">
        <v>40538</v>
      </c>
      <c r="BE28" s="412">
        <v>0</v>
      </c>
      <c r="BF28" s="283">
        <v>24</v>
      </c>
      <c r="BG28" s="456"/>
      <c r="BH28" s="458"/>
    </row>
    <row r="29" spans="1:60" x14ac:dyDescent="0.2">
      <c r="A29" s="161">
        <v>40205</v>
      </c>
      <c r="B29" s="452">
        <v>53.2</v>
      </c>
      <c r="C29" s="272">
        <v>23.7</v>
      </c>
      <c r="D29" s="456"/>
      <c r="E29" s="458"/>
      <c r="F29" s="170">
        <v>40236</v>
      </c>
      <c r="G29" s="472">
        <v>0</v>
      </c>
      <c r="H29" s="476">
        <v>22.4</v>
      </c>
      <c r="I29" s="486"/>
      <c r="J29" s="458"/>
      <c r="K29" s="167">
        <v>40264</v>
      </c>
      <c r="L29" s="452">
        <v>5.4</v>
      </c>
      <c r="M29" s="283">
        <v>24.7</v>
      </c>
      <c r="N29" s="457"/>
      <c r="O29" s="458"/>
      <c r="P29" s="170">
        <v>40295</v>
      </c>
      <c r="Q29" s="505">
        <v>0</v>
      </c>
      <c r="R29" s="287">
        <v>22.9</v>
      </c>
      <c r="S29" s="500"/>
      <c r="T29" s="458"/>
      <c r="U29" s="167">
        <v>40325</v>
      </c>
      <c r="V29" s="508">
        <v>2.6</v>
      </c>
      <c r="W29" s="283">
        <v>18.3</v>
      </c>
      <c r="X29" s="456"/>
      <c r="Y29" s="458"/>
      <c r="Z29" s="161">
        <v>40356</v>
      </c>
      <c r="AA29" s="289">
        <v>0</v>
      </c>
      <c r="AB29" s="289">
        <v>19.3</v>
      </c>
      <c r="AC29" s="500"/>
      <c r="AD29" s="268"/>
      <c r="AE29" s="173">
        <v>40386</v>
      </c>
      <c r="AF29" s="527">
        <v>0</v>
      </c>
      <c r="AG29" s="277">
        <v>17.899999999999999</v>
      </c>
      <c r="AH29" s="456"/>
      <c r="AI29" s="458"/>
      <c r="AJ29" s="161">
        <v>40417</v>
      </c>
      <c r="AK29" s="530">
        <v>0</v>
      </c>
      <c r="AL29" s="272">
        <v>24.7</v>
      </c>
      <c r="AM29" s="486"/>
      <c r="AN29" s="458"/>
      <c r="AO29" s="167">
        <v>40448</v>
      </c>
      <c r="AP29" s="412">
        <v>11.8</v>
      </c>
      <c r="AQ29" s="283">
        <v>19.3</v>
      </c>
      <c r="AR29" s="456"/>
      <c r="AS29" s="458"/>
      <c r="AT29" s="173">
        <v>40478</v>
      </c>
      <c r="AU29" s="472">
        <v>0</v>
      </c>
      <c r="AV29" s="542">
        <v>19.399999999999999</v>
      </c>
      <c r="AW29" s="456"/>
      <c r="AX29" s="268"/>
      <c r="AY29" s="178">
        <v>40509</v>
      </c>
      <c r="AZ29" s="534">
        <v>0</v>
      </c>
      <c r="BA29" s="295">
        <v>24.5</v>
      </c>
      <c r="BB29" s="523"/>
      <c r="BC29" s="458"/>
      <c r="BD29" s="167">
        <v>40539</v>
      </c>
      <c r="BE29" s="412">
        <v>54.9</v>
      </c>
      <c r="BF29" s="283">
        <v>22.8</v>
      </c>
      <c r="BG29" s="456"/>
      <c r="BH29" s="458"/>
    </row>
    <row r="30" spans="1:60" ht="13.5" thickBot="1" x14ac:dyDescent="0.25">
      <c r="A30" s="161">
        <v>40206</v>
      </c>
      <c r="B30" s="452">
        <v>1.8</v>
      </c>
      <c r="C30" s="272">
        <v>23.5</v>
      </c>
      <c r="D30" s="456"/>
      <c r="E30" s="458"/>
      <c r="F30" s="170">
        <v>40237</v>
      </c>
      <c r="G30" s="475">
        <v>0</v>
      </c>
      <c r="H30" s="478">
        <v>21.1</v>
      </c>
      <c r="I30" s="486"/>
      <c r="J30" s="458"/>
      <c r="K30" s="167">
        <v>40265</v>
      </c>
      <c r="L30" s="452">
        <v>2.2000000000000002</v>
      </c>
      <c r="M30" s="283">
        <v>23.9</v>
      </c>
      <c r="N30" s="457"/>
      <c r="O30" s="458"/>
      <c r="P30" s="170">
        <v>40296</v>
      </c>
      <c r="Q30" s="505">
        <v>1.9</v>
      </c>
      <c r="R30" s="287">
        <v>21.7</v>
      </c>
      <c r="S30" s="500"/>
      <c r="T30" s="458"/>
      <c r="U30" s="167">
        <v>40326</v>
      </c>
      <c r="V30" s="508">
        <v>1.4</v>
      </c>
      <c r="W30" s="283">
        <v>18.3</v>
      </c>
      <c r="X30" s="456"/>
      <c r="Y30" s="458"/>
      <c r="Z30" s="161">
        <v>40357</v>
      </c>
      <c r="AA30" s="289">
        <v>0</v>
      </c>
      <c r="AB30" s="289">
        <v>20.2</v>
      </c>
      <c r="AC30" s="500"/>
      <c r="AD30" s="268"/>
      <c r="AE30" s="173">
        <v>40387</v>
      </c>
      <c r="AF30" s="527">
        <v>0</v>
      </c>
      <c r="AG30" s="277">
        <v>19.7</v>
      </c>
      <c r="AH30" s="456"/>
      <c r="AI30" s="458"/>
      <c r="AJ30" s="161">
        <v>40418</v>
      </c>
      <c r="AK30" s="530">
        <v>0</v>
      </c>
      <c r="AL30" s="272">
        <v>21.1</v>
      </c>
      <c r="AM30" s="486"/>
      <c r="AN30" s="458"/>
      <c r="AO30" s="167">
        <v>40449</v>
      </c>
      <c r="AP30" s="412">
        <v>41.9</v>
      </c>
      <c r="AQ30" s="283">
        <v>19.399999999999999</v>
      </c>
      <c r="AR30" s="456"/>
      <c r="AS30" s="458"/>
      <c r="AT30" s="173">
        <v>40479</v>
      </c>
      <c r="AU30" s="472">
        <v>0</v>
      </c>
      <c r="AV30" s="542">
        <v>20.9</v>
      </c>
      <c r="AW30" s="456"/>
      <c r="AX30" s="268"/>
      <c r="AY30" s="178">
        <v>40510</v>
      </c>
      <c r="AZ30" s="534">
        <v>0</v>
      </c>
      <c r="BA30" s="295">
        <v>25.3</v>
      </c>
      <c r="BB30" s="523"/>
      <c r="BC30" s="458"/>
      <c r="BD30" s="167">
        <v>40540</v>
      </c>
      <c r="BE30" s="412">
        <v>0</v>
      </c>
      <c r="BF30" s="283">
        <v>22.9</v>
      </c>
      <c r="BG30" s="456"/>
      <c r="BH30" s="458"/>
    </row>
    <row r="31" spans="1:60" ht="13.5" thickBot="1" x14ac:dyDescent="0.25">
      <c r="A31" s="161">
        <v>40207</v>
      </c>
      <c r="B31" s="452">
        <v>46</v>
      </c>
      <c r="C31" s="272">
        <v>21.8</v>
      </c>
      <c r="D31" s="456"/>
      <c r="E31" s="458"/>
      <c r="F31" s="212" t="s">
        <v>4</v>
      </c>
      <c r="G31" s="468">
        <f>AVERAGE(G2:G30)</f>
        <v>10.589285714285714</v>
      </c>
      <c r="H31" s="468">
        <f>AVERAGE(H2:H30)</f>
        <v>25.867857142857137</v>
      </c>
      <c r="I31" s="487"/>
      <c r="J31" s="458"/>
      <c r="K31" s="167">
        <v>40266</v>
      </c>
      <c r="L31" s="452">
        <v>2.9</v>
      </c>
      <c r="M31" s="283">
        <v>23.9</v>
      </c>
      <c r="N31" s="457"/>
      <c r="O31" s="458"/>
      <c r="P31" s="170">
        <v>40297</v>
      </c>
      <c r="Q31" s="505">
        <v>0</v>
      </c>
      <c r="R31" s="287">
        <v>20.399999999999999</v>
      </c>
      <c r="S31" s="500"/>
      <c r="T31" s="458"/>
      <c r="U31" s="167">
        <v>40327</v>
      </c>
      <c r="V31" s="508">
        <v>0</v>
      </c>
      <c r="W31" s="283">
        <v>19.8</v>
      </c>
      <c r="X31" s="456"/>
      <c r="Y31" s="458"/>
      <c r="Z31" s="161">
        <v>40358</v>
      </c>
      <c r="AA31" s="289">
        <v>0</v>
      </c>
      <c r="AB31" s="289">
        <v>19.5</v>
      </c>
      <c r="AC31" s="500"/>
      <c r="AD31" s="268"/>
      <c r="AE31" s="173">
        <v>40388</v>
      </c>
      <c r="AF31" s="527">
        <v>0</v>
      </c>
      <c r="AG31" s="277">
        <v>21.8</v>
      </c>
      <c r="AH31" s="456"/>
      <c r="AI31" s="458"/>
      <c r="AJ31" s="161">
        <v>40419</v>
      </c>
      <c r="AK31" s="530">
        <v>0</v>
      </c>
      <c r="AL31" s="272">
        <v>22.6</v>
      </c>
      <c r="AM31" s="486"/>
      <c r="AN31" s="458"/>
      <c r="AO31" s="167">
        <v>40450</v>
      </c>
      <c r="AP31" s="412">
        <v>0</v>
      </c>
      <c r="AQ31" s="283">
        <v>20.9</v>
      </c>
      <c r="AR31" s="456"/>
      <c r="AS31" s="458"/>
      <c r="AT31" s="173">
        <v>40480</v>
      </c>
      <c r="AU31" s="472">
        <v>0</v>
      </c>
      <c r="AV31" s="542">
        <v>23.9</v>
      </c>
      <c r="AW31" s="456"/>
      <c r="AX31" s="268"/>
      <c r="AY31" s="178">
        <v>40511</v>
      </c>
      <c r="AZ31" s="534">
        <v>0</v>
      </c>
      <c r="BA31" s="295">
        <v>25</v>
      </c>
      <c r="BB31" s="523"/>
      <c r="BC31" s="458"/>
      <c r="BD31" s="167">
        <v>40541</v>
      </c>
      <c r="BE31" s="412">
        <v>0</v>
      </c>
      <c r="BF31" s="283">
        <v>22.9</v>
      </c>
      <c r="BG31" s="456"/>
      <c r="BH31" s="458"/>
    </row>
    <row r="32" spans="1:60" ht="13.5" thickBot="1" x14ac:dyDescent="0.25">
      <c r="A32" s="161">
        <v>40208</v>
      </c>
      <c r="B32" s="452">
        <v>5.9</v>
      </c>
      <c r="C32" s="272">
        <v>22.9</v>
      </c>
      <c r="D32" s="456"/>
      <c r="E32" s="458"/>
      <c r="F32" s="74"/>
      <c r="G32" s="74"/>
      <c r="H32" s="280"/>
      <c r="I32" s="488"/>
      <c r="J32" s="458"/>
      <c r="K32" s="167">
        <v>40267</v>
      </c>
      <c r="L32" s="452">
        <v>29.4</v>
      </c>
      <c r="M32" s="283">
        <v>23.4</v>
      </c>
      <c r="N32" s="457"/>
      <c r="O32" s="458"/>
      <c r="P32" s="170">
        <v>40298</v>
      </c>
      <c r="Q32" s="505">
        <v>0</v>
      </c>
      <c r="R32" s="287">
        <v>20.8</v>
      </c>
      <c r="S32" s="500"/>
      <c r="T32" s="458"/>
      <c r="U32" s="167">
        <v>40328</v>
      </c>
      <c r="V32" s="508">
        <v>0</v>
      </c>
      <c r="W32" s="283">
        <v>21.8</v>
      </c>
      <c r="X32" s="456"/>
      <c r="Y32" s="458"/>
      <c r="Z32" s="161">
        <v>40359</v>
      </c>
      <c r="AA32" s="289">
        <v>0</v>
      </c>
      <c r="AB32" s="289">
        <v>19.5</v>
      </c>
      <c r="AC32" s="500"/>
      <c r="AD32" s="268"/>
      <c r="AE32" s="173">
        <v>40389</v>
      </c>
      <c r="AF32" s="527">
        <v>0</v>
      </c>
      <c r="AG32" s="277">
        <v>22.7</v>
      </c>
      <c r="AH32" s="456"/>
      <c r="AI32" s="458"/>
      <c r="AJ32" s="161">
        <v>40420</v>
      </c>
      <c r="AK32" s="530">
        <v>0</v>
      </c>
      <c r="AL32" s="272">
        <v>20.3</v>
      </c>
      <c r="AM32" s="486"/>
      <c r="AN32" s="458"/>
      <c r="AO32" s="167">
        <v>40451</v>
      </c>
      <c r="AP32" s="412">
        <v>0.3</v>
      </c>
      <c r="AQ32" s="283">
        <v>22.1</v>
      </c>
      <c r="AR32" s="456"/>
      <c r="AS32" s="458"/>
      <c r="AT32" s="173">
        <v>40481</v>
      </c>
      <c r="AU32" s="474">
        <v>0</v>
      </c>
      <c r="AV32" s="543">
        <v>20.6</v>
      </c>
      <c r="AW32" s="456"/>
      <c r="AX32" s="268"/>
      <c r="AY32" s="178">
        <v>40512</v>
      </c>
      <c r="AZ32" s="535">
        <v>1.8</v>
      </c>
      <c r="BA32" s="297">
        <v>24</v>
      </c>
      <c r="BB32" s="523"/>
      <c r="BC32" s="458"/>
      <c r="BD32" s="167">
        <v>40542</v>
      </c>
      <c r="BE32" s="412">
        <v>0</v>
      </c>
      <c r="BF32" s="283">
        <v>22.9</v>
      </c>
      <c r="BG32" s="456"/>
      <c r="BH32" s="458"/>
    </row>
    <row r="33" spans="1:60" ht="13.5" thickBot="1" x14ac:dyDescent="0.25">
      <c r="A33" s="161">
        <v>40209</v>
      </c>
      <c r="B33" s="453">
        <v>0</v>
      </c>
      <c r="C33" s="273">
        <v>24.5</v>
      </c>
      <c r="D33" s="456"/>
      <c r="E33" s="458"/>
      <c r="F33" s="74"/>
      <c r="G33" s="74"/>
      <c r="H33" s="280"/>
      <c r="I33" s="488"/>
      <c r="J33" s="458"/>
      <c r="K33" s="167">
        <v>40268</v>
      </c>
      <c r="L33" s="453">
        <v>1.8</v>
      </c>
      <c r="M33" s="285">
        <v>23.9</v>
      </c>
      <c r="N33" s="457"/>
      <c r="O33" s="458"/>
      <c r="P33" s="212" t="s">
        <v>4</v>
      </c>
      <c r="Q33" s="507">
        <f>AVERAGE(Q3:Q32)</f>
        <v>4.1499999999999995</v>
      </c>
      <c r="R33" s="288">
        <f>AVERAGE(R3:R32)</f>
        <v>22.116666666666667</v>
      </c>
      <c r="S33" s="459"/>
      <c r="T33" s="458"/>
      <c r="U33" s="167">
        <v>40329</v>
      </c>
      <c r="V33" s="510">
        <v>0</v>
      </c>
      <c r="W33" s="285">
        <v>18.8</v>
      </c>
      <c r="X33" s="456"/>
      <c r="Y33" s="458"/>
      <c r="Z33" s="202" t="s">
        <v>4</v>
      </c>
      <c r="AA33" s="291">
        <f>AVERAGE(AA3:AA32)</f>
        <v>0.43</v>
      </c>
      <c r="AB33" s="291">
        <f>AVERAGE(AB3:AB32)</f>
        <v>18.123333333333335</v>
      </c>
      <c r="AC33" s="459"/>
      <c r="AD33" s="458"/>
      <c r="AE33" s="173">
        <v>40390</v>
      </c>
      <c r="AF33" s="527">
        <v>0</v>
      </c>
      <c r="AG33" s="277">
        <v>23</v>
      </c>
      <c r="AH33" s="456"/>
      <c r="AI33" s="458"/>
      <c r="AJ33" s="161">
        <v>40421</v>
      </c>
      <c r="AK33" s="530">
        <v>0</v>
      </c>
      <c r="AL33" s="272">
        <v>22.5</v>
      </c>
      <c r="AM33" s="486"/>
      <c r="AN33" s="458"/>
      <c r="AO33" s="209" t="s">
        <v>4</v>
      </c>
      <c r="AP33" s="286">
        <f>AVERAGE(AP3:AP32)</f>
        <v>3.5066666666666668</v>
      </c>
      <c r="AQ33" s="286">
        <f>AVERAGE(AQ3:AQ32)</f>
        <v>21.333333333333329</v>
      </c>
      <c r="AR33" s="459"/>
      <c r="AS33" s="458"/>
      <c r="AT33" s="173">
        <v>40482</v>
      </c>
      <c r="AU33" s="475">
        <v>15.5</v>
      </c>
      <c r="AV33" s="543">
        <v>22.1</v>
      </c>
      <c r="AW33" s="456"/>
      <c r="AX33" s="458"/>
      <c r="AY33" s="202" t="s">
        <v>4</v>
      </c>
      <c r="AZ33" s="203">
        <f>AVERAGE(AZ2:AZ32)</f>
        <v>3.6533333333333329</v>
      </c>
      <c r="BA33" s="204">
        <f>AVERAGE(BA2:BA32)</f>
        <v>22.326666666666664</v>
      </c>
      <c r="BB33" s="459"/>
      <c r="BC33" s="458"/>
      <c r="BD33" s="167">
        <v>40543</v>
      </c>
      <c r="BE33" s="413">
        <v>0</v>
      </c>
      <c r="BF33" s="285">
        <v>23.2</v>
      </c>
      <c r="BG33" s="456"/>
      <c r="BH33" s="458"/>
    </row>
    <row r="34" spans="1:60" ht="13.5" thickBot="1" x14ac:dyDescent="0.25">
      <c r="A34" s="202" t="s">
        <v>4</v>
      </c>
      <c r="B34" s="204">
        <f>AVERAGE(B3:B33)</f>
        <v>15.500000000000002</v>
      </c>
      <c r="C34" s="204">
        <f>AVERAGE(C3:C33)</f>
        <v>24.341935483870969</v>
      </c>
      <c r="D34" s="459"/>
      <c r="E34" s="458"/>
      <c r="I34" s="489"/>
      <c r="J34" s="458"/>
      <c r="K34" s="209" t="s">
        <v>4</v>
      </c>
      <c r="L34" s="204">
        <f>AVERAGE(L3:L33)</f>
        <v>5.9935483870967747</v>
      </c>
      <c r="M34" s="286">
        <f>AVERAGE(M3:M33)</f>
        <v>24.196774193548389</v>
      </c>
      <c r="N34" s="373"/>
      <c r="U34" s="209" t="s">
        <v>4</v>
      </c>
      <c r="V34" s="286">
        <f>AVERAGE(V3:V33)</f>
        <v>2.1032258064516136</v>
      </c>
      <c r="W34" s="286">
        <f>AVERAGE(W3:W33)</f>
        <v>19.899999999999995</v>
      </c>
      <c r="X34" s="459"/>
      <c r="Y34" s="458"/>
      <c r="AC34" s="489"/>
      <c r="AD34" s="458"/>
      <c r="AE34" s="206" t="s">
        <v>4</v>
      </c>
      <c r="AF34" s="292">
        <f>AVERAGE(AF3:AF33)</f>
        <v>3.0161290322580649</v>
      </c>
      <c r="AG34" s="292">
        <f>AVERAGE(AG3:AG33)</f>
        <v>19.961290322580648</v>
      </c>
      <c r="AH34" s="459"/>
      <c r="AI34" s="458"/>
      <c r="AJ34" s="202" t="s">
        <v>4</v>
      </c>
      <c r="AK34" s="204">
        <f>AVERAGE(AK3:AK33)</f>
        <v>1.2903225806451613E-2</v>
      </c>
      <c r="AL34" s="204">
        <f>AVERAGE(AL3:AL33)</f>
        <v>19.20967741935484</v>
      </c>
      <c r="AM34" s="487"/>
      <c r="AN34" s="458"/>
      <c r="AR34" s="522"/>
      <c r="AS34" s="489"/>
      <c r="AT34" s="206" t="s">
        <v>4</v>
      </c>
      <c r="AU34" s="242">
        <f>AVERAGE(AU2:AU33)</f>
        <v>1.97741935483871</v>
      </c>
      <c r="AV34" s="293">
        <f>AVERAGE(AV2:AV33)</f>
        <v>19.829032258064515</v>
      </c>
      <c r="AW34" s="459"/>
      <c r="AX34" s="458"/>
      <c r="BB34" s="489"/>
      <c r="BC34" s="458"/>
      <c r="BD34" s="209" t="s">
        <v>4</v>
      </c>
      <c r="BE34" s="411"/>
      <c r="BF34" s="204">
        <f>AVERAGE(BF3:BF33)</f>
        <v>23.967741935483875</v>
      </c>
      <c r="BG34" s="459"/>
      <c r="BH34" s="458"/>
    </row>
    <row r="35" spans="1:60" x14ac:dyDescent="0.2">
      <c r="BD35" s="154"/>
      <c r="BE35" s="154"/>
    </row>
    <row r="36" spans="1:60" x14ac:dyDescent="0.2">
      <c r="BD36" s="154"/>
      <c r="BE36" s="154"/>
    </row>
    <row r="37" spans="1:60" x14ac:dyDescent="0.2">
      <c r="BD37" s="154"/>
      <c r="BE37" s="154"/>
    </row>
    <row r="38" spans="1:60" x14ac:dyDescent="0.2">
      <c r="BD38" s="154"/>
      <c r="BE38" s="154"/>
    </row>
    <row r="39" spans="1:60" x14ac:dyDescent="0.2">
      <c r="BD39" s="154"/>
      <c r="BE39" s="154"/>
    </row>
    <row r="40" spans="1:60" x14ac:dyDescent="0.2">
      <c r="T40" s="270"/>
      <c r="U40" s="281"/>
      <c r="V40" s="281"/>
      <c r="BD40" s="154"/>
      <c r="BE40" s="154"/>
    </row>
    <row r="41" spans="1:60" x14ac:dyDescent="0.2">
      <c r="T41" s="270"/>
      <c r="U41" s="281"/>
      <c r="V41" s="281"/>
      <c r="BD41" s="154"/>
      <c r="BE41" s="154"/>
    </row>
    <row r="42" spans="1:60" x14ac:dyDescent="0.2">
      <c r="T42" s="270"/>
      <c r="U42" s="281"/>
      <c r="V42" s="281"/>
      <c r="BD42" s="154"/>
      <c r="BE42" s="154"/>
    </row>
    <row r="43" spans="1:60" x14ac:dyDescent="0.2">
      <c r="T43" s="270"/>
      <c r="U43" s="281"/>
      <c r="V43" s="281"/>
      <c r="BD43" s="154"/>
      <c r="BE43" s="154"/>
    </row>
    <row r="44" spans="1:60" x14ac:dyDescent="0.2">
      <c r="T44" s="270"/>
      <c r="U44" s="281"/>
      <c r="V44" s="281"/>
      <c r="BD44" s="154"/>
      <c r="BE44" s="154"/>
    </row>
    <row r="45" spans="1:60" x14ac:dyDescent="0.2">
      <c r="T45" s="270"/>
      <c r="U45" s="281"/>
      <c r="V45" s="281"/>
      <c r="BD45" s="154"/>
      <c r="BE45" s="154"/>
    </row>
    <row r="46" spans="1:60" x14ac:dyDescent="0.2">
      <c r="T46" s="270"/>
      <c r="U46" s="281"/>
      <c r="V46" s="281"/>
      <c r="BD46" s="154"/>
      <c r="BE46" s="154"/>
    </row>
    <row r="47" spans="1:60" x14ac:dyDescent="0.2">
      <c r="T47" s="270"/>
      <c r="U47" s="281"/>
      <c r="V47" s="281"/>
      <c r="BD47" s="154"/>
      <c r="BE47" s="154"/>
    </row>
    <row r="48" spans="1:60" x14ac:dyDescent="0.2">
      <c r="T48" s="270"/>
      <c r="U48" s="281"/>
      <c r="V48" s="281"/>
      <c r="BD48" s="154"/>
      <c r="BE48" s="154"/>
    </row>
    <row r="49" spans="20:57" x14ac:dyDescent="0.2">
      <c r="T49" s="270"/>
      <c r="U49" s="281"/>
      <c r="V49" s="281"/>
      <c r="BD49" s="154"/>
      <c r="BE49" s="154"/>
    </row>
    <row r="50" spans="20:57" x14ac:dyDescent="0.2">
      <c r="T50" s="270"/>
      <c r="U50" s="281"/>
      <c r="V50" s="281"/>
      <c r="BD50" s="154"/>
      <c r="BE50" s="154"/>
    </row>
    <row r="51" spans="20:57" x14ac:dyDescent="0.2">
      <c r="T51" s="270"/>
      <c r="U51" s="281"/>
      <c r="V51" s="281"/>
      <c r="BD51" s="154"/>
      <c r="BE51" s="154"/>
    </row>
    <row r="52" spans="20:57" x14ac:dyDescent="0.2">
      <c r="T52" s="270"/>
      <c r="U52" s="281"/>
      <c r="V52" s="281"/>
      <c r="BD52" s="154"/>
      <c r="BE52" s="154"/>
    </row>
    <row r="53" spans="20:57" x14ac:dyDescent="0.2">
      <c r="T53" s="270"/>
      <c r="U53" s="281"/>
      <c r="V53" s="281"/>
      <c r="BD53" s="154"/>
      <c r="BE53" s="154"/>
    </row>
    <row r="54" spans="20:57" x14ac:dyDescent="0.2">
      <c r="T54" s="270"/>
      <c r="U54" s="281"/>
      <c r="V54" s="281"/>
      <c r="BD54" s="154"/>
      <c r="BE54" s="154"/>
    </row>
    <row r="55" spans="20:57" x14ac:dyDescent="0.2">
      <c r="T55" s="270"/>
      <c r="U55" s="141"/>
      <c r="V55" s="141"/>
      <c r="BD55" s="154"/>
      <c r="BE55" s="154"/>
    </row>
    <row r="56" spans="20:57" x14ac:dyDescent="0.2">
      <c r="T56" s="270"/>
      <c r="U56" s="281"/>
      <c r="V56" s="281"/>
      <c r="BD56" s="154"/>
      <c r="BE56" s="154"/>
    </row>
    <row r="57" spans="20:57" x14ac:dyDescent="0.2">
      <c r="T57" s="270"/>
      <c r="U57" s="281"/>
      <c r="V57" s="281"/>
      <c r="BD57" s="154"/>
      <c r="BE57" s="154"/>
    </row>
    <row r="58" spans="20:57" x14ac:dyDescent="0.2">
      <c r="T58" s="270"/>
      <c r="U58" s="281"/>
      <c r="V58" s="281"/>
      <c r="BD58" s="154"/>
      <c r="BE58" s="154"/>
    </row>
    <row r="59" spans="20:57" x14ac:dyDescent="0.2">
      <c r="T59" s="270"/>
      <c r="U59" s="141"/>
      <c r="V59" s="141"/>
      <c r="BD59" s="154"/>
      <c r="BE59" s="154"/>
    </row>
    <row r="60" spans="20:57" x14ac:dyDescent="0.2">
      <c r="T60" s="270"/>
      <c r="BD60" s="154"/>
      <c r="BE60" s="154"/>
    </row>
    <row r="61" spans="20:57" x14ac:dyDescent="0.2">
      <c r="BD61" s="154"/>
      <c r="BE61" s="154"/>
    </row>
    <row r="62" spans="20:57" x14ac:dyDescent="0.2">
      <c r="BD62" s="154"/>
      <c r="BE62" s="154"/>
    </row>
    <row r="63" spans="20:57" x14ac:dyDescent="0.2">
      <c r="BD63" s="154"/>
      <c r="BE63" s="154"/>
    </row>
    <row r="64" spans="20:57" x14ac:dyDescent="0.2">
      <c r="BD64" s="154"/>
      <c r="BE64" s="154"/>
    </row>
    <row r="65" spans="56:57" x14ac:dyDescent="0.2">
      <c r="BD65" s="154"/>
      <c r="BE65" s="154"/>
    </row>
    <row r="66" spans="56:57" x14ac:dyDescent="0.2">
      <c r="BD66" s="154"/>
      <c r="BE66" s="154"/>
    </row>
    <row r="67" spans="56:57" x14ac:dyDescent="0.2">
      <c r="BD67" s="154"/>
      <c r="BE67" s="154"/>
    </row>
    <row r="68" spans="56:57" x14ac:dyDescent="0.2">
      <c r="BD68" s="154"/>
      <c r="BE68" s="154"/>
    </row>
    <row r="69" spans="56:57" x14ac:dyDescent="0.2">
      <c r="BD69" s="154"/>
      <c r="BE69" s="154"/>
    </row>
    <row r="70" spans="56:57" x14ac:dyDescent="0.2">
      <c r="BD70" s="154"/>
      <c r="BE70" s="154"/>
    </row>
    <row r="71" spans="56:57" x14ac:dyDescent="0.2">
      <c r="BD71" s="154"/>
      <c r="BE71" s="154"/>
    </row>
    <row r="72" spans="56:57" x14ac:dyDescent="0.2">
      <c r="BD72" s="154"/>
      <c r="BE72" s="154"/>
    </row>
    <row r="73" spans="56:57" x14ac:dyDescent="0.2">
      <c r="BD73" s="154"/>
      <c r="BE73" s="154"/>
    </row>
    <row r="74" spans="56:57" x14ac:dyDescent="0.2">
      <c r="BD74" s="154"/>
      <c r="BE74" s="154"/>
    </row>
    <row r="75" spans="56:57" x14ac:dyDescent="0.2">
      <c r="BD75" s="154"/>
      <c r="BE75" s="154"/>
    </row>
    <row r="76" spans="56:57" x14ac:dyDescent="0.2">
      <c r="BD76" s="154"/>
      <c r="BE76" s="154"/>
    </row>
    <row r="77" spans="56:57" x14ac:dyDescent="0.2">
      <c r="BD77" s="154"/>
      <c r="BE77" s="154"/>
    </row>
    <row r="78" spans="56:57" x14ac:dyDescent="0.2">
      <c r="BD78" s="154"/>
      <c r="BE78" s="154"/>
    </row>
    <row r="79" spans="56:57" x14ac:dyDescent="0.2">
      <c r="BD79" s="154"/>
      <c r="BE79" s="154"/>
    </row>
    <row r="80" spans="56:57" x14ac:dyDescent="0.2">
      <c r="BD80" s="154"/>
      <c r="BE80" s="154"/>
    </row>
    <row r="81" spans="56:57" x14ac:dyDescent="0.2">
      <c r="BD81" s="154"/>
      <c r="BE81" s="154"/>
    </row>
    <row r="82" spans="56:57" x14ac:dyDescent="0.2">
      <c r="BD82" s="154"/>
      <c r="BE82" s="154"/>
    </row>
    <row r="83" spans="56:57" x14ac:dyDescent="0.2">
      <c r="BD83" s="154"/>
      <c r="BE83" s="154"/>
    </row>
    <row r="84" spans="56:57" x14ac:dyDescent="0.2">
      <c r="BD84" s="154"/>
      <c r="BE84" s="154"/>
    </row>
    <row r="85" spans="56:57" x14ac:dyDescent="0.2">
      <c r="BD85" s="154"/>
      <c r="BE85" s="154"/>
    </row>
    <row r="86" spans="56:57" x14ac:dyDescent="0.2">
      <c r="BD86" s="154"/>
      <c r="BE86" s="154"/>
    </row>
    <row r="87" spans="56:57" x14ac:dyDescent="0.2">
      <c r="BD87" s="154"/>
      <c r="BE87" s="154"/>
    </row>
    <row r="88" spans="56:57" x14ac:dyDescent="0.2">
      <c r="BD88" s="154"/>
      <c r="BE88" s="154"/>
    </row>
    <row r="89" spans="56:57" x14ac:dyDescent="0.2">
      <c r="BD89" s="154"/>
      <c r="BE89" s="154"/>
    </row>
    <row r="90" spans="56:57" x14ac:dyDescent="0.2">
      <c r="BD90" s="154"/>
      <c r="BE90" s="154"/>
    </row>
    <row r="91" spans="56:57" x14ac:dyDescent="0.2">
      <c r="BD91" s="154"/>
      <c r="BE91" s="154"/>
    </row>
    <row r="92" spans="56:57" x14ac:dyDescent="0.2">
      <c r="BD92" s="154"/>
      <c r="BE92" s="154"/>
    </row>
    <row r="93" spans="56:57" x14ac:dyDescent="0.2">
      <c r="BD93" s="154"/>
      <c r="BE93" s="154"/>
    </row>
    <row r="94" spans="56:57" x14ac:dyDescent="0.2">
      <c r="BD94" s="154"/>
      <c r="BE94" s="154"/>
    </row>
    <row r="95" spans="56:57" x14ac:dyDescent="0.2">
      <c r="BD95" s="154"/>
      <c r="BE95" s="154"/>
    </row>
    <row r="96" spans="56:57" x14ac:dyDescent="0.2">
      <c r="BD96" s="154"/>
      <c r="BE96" s="154"/>
    </row>
    <row r="97" spans="56:57" x14ac:dyDescent="0.2">
      <c r="BD97" s="154"/>
      <c r="BE97" s="154"/>
    </row>
    <row r="98" spans="56:57" x14ac:dyDescent="0.2">
      <c r="BD98" s="154"/>
      <c r="BE98" s="154"/>
    </row>
    <row r="99" spans="56:57" x14ac:dyDescent="0.2">
      <c r="BD99" s="154"/>
      <c r="BE99" s="154"/>
    </row>
    <row r="100" spans="56:57" x14ac:dyDescent="0.2">
      <c r="BD100" s="154"/>
      <c r="BE100" s="154"/>
    </row>
    <row r="101" spans="56:57" x14ac:dyDescent="0.2">
      <c r="BD101" s="154"/>
      <c r="BE101" s="154"/>
    </row>
    <row r="102" spans="56:57" x14ac:dyDescent="0.2">
      <c r="BD102" s="154"/>
      <c r="BE102" s="154"/>
    </row>
    <row r="103" spans="56:57" x14ac:dyDescent="0.2">
      <c r="BD103" s="154"/>
      <c r="BE103" s="154"/>
    </row>
    <row r="104" spans="56:57" x14ac:dyDescent="0.2">
      <c r="BD104" s="154"/>
      <c r="BE104" s="154"/>
    </row>
    <row r="105" spans="56:57" x14ac:dyDescent="0.2">
      <c r="BD105" s="154"/>
      <c r="BE105" s="154"/>
    </row>
    <row r="106" spans="56:57" x14ac:dyDescent="0.2">
      <c r="BD106" s="154"/>
      <c r="BE106" s="154"/>
    </row>
    <row r="107" spans="56:57" x14ac:dyDescent="0.2">
      <c r="BD107" s="154"/>
      <c r="BE107" s="154"/>
    </row>
    <row r="108" spans="56:57" x14ac:dyDescent="0.2">
      <c r="BD108" s="154"/>
      <c r="BE108" s="154"/>
    </row>
    <row r="109" spans="56:57" x14ac:dyDescent="0.2">
      <c r="BD109" s="154"/>
      <c r="BE109" s="154"/>
    </row>
    <row r="110" spans="56:57" x14ac:dyDescent="0.2">
      <c r="BD110" s="154"/>
      <c r="BE110" s="154"/>
    </row>
    <row r="111" spans="56:57" x14ac:dyDescent="0.2">
      <c r="BD111" s="154"/>
      <c r="BE111" s="154"/>
    </row>
    <row r="112" spans="56:57" x14ac:dyDescent="0.2">
      <c r="BD112" s="154"/>
      <c r="BE112" s="154"/>
    </row>
    <row r="113" spans="56:57" x14ac:dyDescent="0.2">
      <c r="BD113" s="154"/>
      <c r="BE113" s="154"/>
    </row>
    <row r="114" spans="56:57" x14ac:dyDescent="0.2">
      <c r="BD114" s="154"/>
      <c r="BE114" s="154"/>
    </row>
    <row r="115" spans="56:57" x14ac:dyDescent="0.2">
      <c r="BD115" s="154"/>
      <c r="BE115" s="154"/>
    </row>
    <row r="116" spans="56:57" x14ac:dyDescent="0.2">
      <c r="BD116" s="154"/>
      <c r="BE116" s="154"/>
    </row>
    <row r="117" spans="56:57" x14ac:dyDescent="0.2">
      <c r="BD117" s="154"/>
      <c r="BE117" s="154"/>
    </row>
    <row r="118" spans="56:57" x14ac:dyDescent="0.2">
      <c r="BD118" s="154"/>
      <c r="BE118" s="154"/>
    </row>
    <row r="119" spans="56:57" x14ac:dyDescent="0.2">
      <c r="BD119" s="154"/>
      <c r="BE119" s="154"/>
    </row>
    <row r="120" spans="56:57" x14ac:dyDescent="0.2">
      <c r="BD120" s="154"/>
      <c r="BE120" s="154"/>
    </row>
    <row r="121" spans="56:57" x14ac:dyDescent="0.2">
      <c r="BD121" s="154"/>
      <c r="BE121" s="154"/>
    </row>
    <row r="122" spans="56:57" x14ac:dyDescent="0.2">
      <c r="BD122" s="154"/>
      <c r="BE122" s="154"/>
    </row>
    <row r="123" spans="56:57" x14ac:dyDescent="0.2">
      <c r="BD123" s="154"/>
      <c r="BE123" s="154"/>
    </row>
    <row r="124" spans="56:57" x14ac:dyDescent="0.2">
      <c r="BD124" s="154"/>
      <c r="BE124" s="154"/>
    </row>
    <row r="125" spans="56:57" x14ac:dyDescent="0.2">
      <c r="BD125" s="154"/>
      <c r="BE125" s="154"/>
    </row>
    <row r="126" spans="56:57" x14ac:dyDescent="0.2">
      <c r="BD126" s="154"/>
      <c r="BE126" s="154"/>
    </row>
    <row r="127" spans="56:57" x14ac:dyDescent="0.2">
      <c r="BD127" s="154"/>
      <c r="BE127" s="154"/>
    </row>
    <row r="128" spans="56:57" x14ac:dyDescent="0.2">
      <c r="BD128" s="154"/>
      <c r="BE128" s="154"/>
    </row>
    <row r="129" spans="56:57" x14ac:dyDescent="0.2">
      <c r="BD129" s="154"/>
      <c r="BE129" s="154"/>
    </row>
    <row r="130" spans="56:57" x14ac:dyDescent="0.2">
      <c r="BD130" s="154"/>
      <c r="BE130" s="154"/>
    </row>
    <row r="131" spans="56:57" x14ac:dyDescent="0.2">
      <c r="BD131" s="154"/>
      <c r="BE131" s="154"/>
    </row>
    <row r="132" spans="56:57" x14ac:dyDescent="0.2">
      <c r="BD132" s="154"/>
      <c r="BE132" s="154"/>
    </row>
    <row r="133" spans="56:57" x14ac:dyDescent="0.2">
      <c r="BD133" s="154"/>
      <c r="BE133" s="154"/>
    </row>
    <row r="134" spans="56:57" x14ac:dyDescent="0.2">
      <c r="BD134" s="154"/>
      <c r="BE134" s="154"/>
    </row>
    <row r="135" spans="56:57" x14ac:dyDescent="0.2">
      <c r="BD135" s="154"/>
      <c r="BE135" s="154"/>
    </row>
    <row r="136" spans="56:57" x14ac:dyDescent="0.2">
      <c r="BD136" s="154"/>
      <c r="BE136" s="154"/>
    </row>
    <row r="137" spans="56:57" x14ac:dyDescent="0.2">
      <c r="BD137" s="154"/>
      <c r="BE137" s="154"/>
    </row>
    <row r="138" spans="56:57" x14ac:dyDescent="0.2">
      <c r="BD138" s="154"/>
      <c r="BE138" s="154"/>
    </row>
    <row r="139" spans="56:57" x14ac:dyDescent="0.2">
      <c r="BD139" s="154"/>
      <c r="BE139" s="154"/>
    </row>
    <row r="140" spans="56:57" x14ac:dyDescent="0.2">
      <c r="BD140" s="154"/>
      <c r="BE140" s="154"/>
    </row>
    <row r="141" spans="56:57" x14ac:dyDescent="0.2">
      <c r="BD141" s="154"/>
      <c r="BE141" s="154"/>
    </row>
    <row r="142" spans="56:57" x14ac:dyDescent="0.2">
      <c r="BD142" s="154"/>
      <c r="BE142" s="154"/>
    </row>
    <row r="143" spans="56:57" x14ac:dyDescent="0.2">
      <c r="BD143" s="154"/>
      <c r="BE143" s="154"/>
    </row>
    <row r="144" spans="56:57" x14ac:dyDescent="0.2">
      <c r="BD144" s="154"/>
      <c r="BE144" s="154"/>
    </row>
    <row r="145" spans="56:57" x14ac:dyDescent="0.2">
      <c r="BD145" s="154"/>
      <c r="BE145" s="154"/>
    </row>
    <row r="146" spans="56:57" x14ac:dyDescent="0.2">
      <c r="BD146" s="154"/>
      <c r="BE146" s="154"/>
    </row>
    <row r="147" spans="56:57" x14ac:dyDescent="0.2">
      <c r="BD147" s="154"/>
      <c r="BE147" s="154"/>
    </row>
    <row r="148" spans="56:57" x14ac:dyDescent="0.2">
      <c r="BD148" s="154"/>
      <c r="BE148" s="154"/>
    </row>
    <row r="149" spans="56:57" x14ac:dyDescent="0.2">
      <c r="BD149" s="154"/>
      <c r="BE149" s="154"/>
    </row>
    <row r="150" spans="56:57" x14ac:dyDescent="0.2">
      <c r="BD150" s="154"/>
      <c r="BE150" s="154"/>
    </row>
    <row r="151" spans="56:57" x14ac:dyDescent="0.2">
      <c r="BD151" s="154"/>
      <c r="BE151" s="154"/>
    </row>
    <row r="152" spans="56:57" x14ac:dyDescent="0.2">
      <c r="BD152" s="154"/>
      <c r="BE152" s="154"/>
    </row>
    <row r="153" spans="56:57" x14ac:dyDescent="0.2">
      <c r="BD153" s="154"/>
      <c r="BE153" s="154"/>
    </row>
    <row r="154" spans="56:57" x14ac:dyDescent="0.2">
      <c r="BD154" s="154"/>
      <c r="BE154" s="154"/>
    </row>
    <row r="155" spans="56:57" x14ac:dyDescent="0.2">
      <c r="BD155" s="154"/>
      <c r="BE155" s="154"/>
    </row>
    <row r="156" spans="56:57" x14ac:dyDescent="0.2">
      <c r="BD156" s="154"/>
      <c r="BE156" s="154"/>
    </row>
    <row r="157" spans="56:57" x14ac:dyDescent="0.2">
      <c r="BD157" s="154"/>
      <c r="BE157" s="154"/>
    </row>
    <row r="158" spans="56:57" x14ac:dyDescent="0.2">
      <c r="BD158" s="154"/>
      <c r="BE158" s="154"/>
    </row>
    <row r="159" spans="56:57" x14ac:dyDescent="0.2">
      <c r="BD159" s="154"/>
      <c r="BE159" s="154"/>
    </row>
    <row r="160" spans="56:57" x14ac:dyDescent="0.2">
      <c r="BD160" s="154"/>
      <c r="BE160" s="154"/>
    </row>
    <row r="161" spans="56:57" x14ac:dyDescent="0.2">
      <c r="BD161" s="154"/>
      <c r="BE161" s="154"/>
    </row>
    <row r="162" spans="56:57" x14ac:dyDescent="0.2">
      <c r="BD162" s="154"/>
      <c r="BE162" s="154"/>
    </row>
    <row r="163" spans="56:57" x14ac:dyDescent="0.2">
      <c r="BD163" s="154"/>
      <c r="BE163" s="154"/>
    </row>
    <row r="164" spans="56:57" x14ac:dyDescent="0.2">
      <c r="BD164" s="154"/>
      <c r="BE164" s="154"/>
    </row>
    <row r="165" spans="56:57" x14ac:dyDescent="0.2">
      <c r="BD165" s="154"/>
      <c r="BE165" s="154"/>
    </row>
    <row r="166" spans="56:57" x14ac:dyDescent="0.2">
      <c r="BD166" s="154"/>
      <c r="BE166" s="154"/>
    </row>
    <row r="167" spans="56:57" x14ac:dyDescent="0.2">
      <c r="BD167" s="154"/>
      <c r="BE167" s="154"/>
    </row>
    <row r="168" spans="56:57" x14ac:dyDescent="0.2">
      <c r="BD168" s="154"/>
      <c r="BE168" s="154"/>
    </row>
    <row r="169" spans="56:57" x14ac:dyDescent="0.2">
      <c r="BD169" s="154"/>
      <c r="BE169" s="154"/>
    </row>
    <row r="170" spans="56:57" x14ac:dyDescent="0.2">
      <c r="BD170" s="154"/>
      <c r="BE170" s="154"/>
    </row>
    <row r="171" spans="56:57" x14ac:dyDescent="0.2">
      <c r="BD171" s="154"/>
      <c r="BE171" s="154"/>
    </row>
    <row r="172" spans="56:57" x14ac:dyDescent="0.2">
      <c r="BD172" s="154"/>
      <c r="BE172" s="154"/>
    </row>
    <row r="173" spans="56:57" x14ac:dyDescent="0.2">
      <c r="BD173" s="154"/>
      <c r="BE173" s="154"/>
    </row>
    <row r="174" spans="56:57" x14ac:dyDescent="0.2">
      <c r="BD174" s="154"/>
      <c r="BE174" s="154"/>
    </row>
    <row r="175" spans="56:57" x14ac:dyDescent="0.2">
      <c r="BD175" s="154"/>
      <c r="BE175" s="154"/>
    </row>
    <row r="176" spans="56:57" x14ac:dyDescent="0.2">
      <c r="BD176" s="154"/>
      <c r="BE176" s="154"/>
    </row>
    <row r="177" spans="56:57" x14ac:dyDescent="0.2">
      <c r="BD177" s="154"/>
      <c r="BE177" s="154"/>
    </row>
    <row r="178" spans="56:57" x14ac:dyDescent="0.2">
      <c r="BD178" s="154"/>
      <c r="BE178" s="154"/>
    </row>
    <row r="179" spans="56:57" x14ac:dyDescent="0.2">
      <c r="BD179" s="154"/>
      <c r="BE179" s="154"/>
    </row>
    <row r="180" spans="56:57" x14ac:dyDescent="0.2">
      <c r="BD180" s="154"/>
      <c r="BE180" s="154"/>
    </row>
    <row r="181" spans="56:57" x14ac:dyDescent="0.2">
      <c r="BD181" s="154"/>
      <c r="BE181" s="154"/>
    </row>
    <row r="182" spans="56:57" x14ac:dyDescent="0.2">
      <c r="BD182" s="154"/>
      <c r="BE182" s="154"/>
    </row>
    <row r="183" spans="56:57" x14ac:dyDescent="0.2">
      <c r="BD183" s="154"/>
      <c r="BE183" s="154"/>
    </row>
    <row r="184" spans="56:57" x14ac:dyDescent="0.2">
      <c r="BD184" s="154"/>
      <c r="BE184" s="154"/>
    </row>
    <row r="185" spans="56:57" x14ac:dyDescent="0.2">
      <c r="BD185" s="154"/>
      <c r="BE185" s="154"/>
    </row>
    <row r="186" spans="56:57" x14ac:dyDescent="0.2">
      <c r="BD186" s="154"/>
      <c r="BE186" s="154"/>
    </row>
    <row r="187" spans="56:57" x14ac:dyDescent="0.2">
      <c r="BD187" s="154"/>
      <c r="BE187" s="154"/>
    </row>
    <row r="188" spans="56:57" x14ac:dyDescent="0.2">
      <c r="BD188" s="154"/>
      <c r="BE188" s="154"/>
    </row>
    <row r="189" spans="56:57" x14ac:dyDescent="0.2">
      <c r="BD189" s="154"/>
      <c r="BE189" s="154"/>
    </row>
    <row r="190" spans="56:57" x14ac:dyDescent="0.2">
      <c r="BD190" s="154"/>
      <c r="BE190" s="154"/>
    </row>
    <row r="191" spans="56:57" x14ac:dyDescent="0.2">
      <c r="BD191" s="154"/>
      <c r="BE191" s="154"/>
    </row>
    <row r="192" spans="56:57" x14ac:dyDescent="0.2">
      <c r="BD192" s="154"/>
      <c r="BE192" s="154"/>
    </row>
    <row r="193" spans="56:57" x14ac:dyDescent="0.2">
      <c r="BD193" s="154"/>
      <c r="BE193" s="154"/>
    </row>
    <row r="194" spans="56:57" x14ac:dyDescent="0.2">
      <c r="BD194" s="154"/>
      <c r="BE194" s="154"/>
    </row>
    <row r="195" spans="56:57" x14ac:dyDescent="0.2">
      <c r="BD195" s="154"/>
      <c r="BE195" s="154"/>
    </row>
    <row r="196" spans="56:57" x14ac:dyDescent="0.2">
      <c r="BD196" s="154"/>
      <c r="BE196" s="154"/>
    </row>
    <row r="197" spans="56:57" x14ac:dyDescent="0.2">
      <c r="BD197" s="154"/>
      <c r="BE197" s="154"/>
    </row>
    <row r="198" spans="56:57" x14ac:dyDescent="0.2">
      <c r="BD198" s="154"/>
      <c r="BE198" s="154"/>
    </row>
    <row r="199" spans="56:57" x14ac:dyDescent="0.2">
      <c r="BD199" s="154"/>
      <c r="BE199" s="154"/>
    </row>
    <row r="200" spans="56:57" x14ac:dyDescent="0.2">
      <c r="BD200" s="154"/>
      <c r="BE200" s="154"/>
    </row>
    <row r="201" spans="56:57" x14ac:dyDescent="0.2">
      <c r="BD201" s="154"/>
      <c r="BE201" s="154"/>
    </row>
    <row r="202" spans="56:57" x14ac:dyDescent="0.2">
      <c r="BD202" s="154"/>
      <c r="BE202" s="154"/>
    </row>
    <row r="203" spans="56:57" x14ac:dyDescent="0.2">
      <c r="BD203" s="154"/>
      <c r="BE203" s="154"/>
    </row>
    <row r="204" spans="56:57" x14ac:dyDescent="0.2">
      <c r="BD204" s="154"/>
      <c r="BE204" s="154"/>
    </row>
    <row r="205" spans="56:57" x14ac:dyDescent="0.2">
      <c r="BD205" s="154"/>
      <c r="BE205" s="154"/>
    </row>
    <row r="206" spans="56:57" x14ac:dyDescent="0.2">
      <c r="BD206" s="154"/>
      <c r="BE206" s="154"/>
    </row>
    <row r="207" spans="56:57" x14ac:dyDescent="0.2">
      <c r="BD207" s="154"/>
      <c r="BE207" s="154"/>
    </row>
    <row r="208" spans="56:57" x14ac:dyDescent="0.2">
      <c r="BD208" s="154"/>
      <c r="BE208" s="154"/>
    </row>
    <row r="209" spans="56:57" x14ac:dyDescent="0.2">
      <c r="BD209" s="154"/>
      <c r="BE209" s="154"/>
    </row>
    <row r="210" spans="56:57" x14ac:dyDescent="0.2">
      <c r="BD210" s="154"/>
      <c r="BE210" s="154"/>
    </row>
    <row r="211" spans="56:57" x14ac:dyDescent="0.2">
      <c r="BD211" s="154"/>
      <c r="BE211" s="154"/>
    </row>
    <row r="212" spans="56:57" x14ac:dyDescent="0.2">
      <c r="BD212" s="154"/>
      <c r="BE212" s="154"/>
    </row>
    <row r="213" spans="56:57" x14ac:dyDescent="0.2">
      <c r="BD213" s="154"/>
      <c r="BE213" s="154"/>
    </row>
    <row r="214" spans="56:57" x14ac:dyDescent="0.2">
      <c r="BD214" s="154"/>
      <c r="BE214" s="154"/>
    </row>
    <row r="215" spans="56:57" x14ac:dyDescent="0.2">
      <c r="BD215" s="154"/>
      <c r="BE215" s="154"/>
    </row>
    <row r="216" spans="56:57" x14ac:dyDescent="0.2">
      <c r="BD216" s="154"/>
      <c r="BE216" s="154"/>
    </row>
    <row r="217" spans="56:57" x14ac:dyDescent="0.2">
      <c r="BD217" s="154"/>
      <c r="BE217" s="154"/>
    </row>
    <row r="218" spans="56:57" x14ac:dyDescent="0.2">
      <c r="BD218" s="154"/>
      <c r="BE218" s="154"/>
    </row>
    <row r="219" spans="56:57" x14ac:dyDescent="0.2">
      <c r="BD219" s="154"/>
      <c r="BE219" s="154"/>
    </row>
    <row r="220" spans="56:57" x14ac:dyDescent="0.2">
      <c r="BD220" s="154"/>
      <c r="BE220" s="154"/>
    </row>
    <row r="221" spans="56:57" x14ac:dyDescent="0.2">
      <c r="BD221" s="154"/>
      <c r="BE221" s="154"/>
    </row>
    <row r="222" spans="56:57" x14ac:dyDescent="0.2">
      <c r="BD222" s="154"/>
      <c r="BE222" s="154"/>
    </row>
    <row r="223" spans="56:57" x14ac:dyDescent="0.2">
      <c r="BD223" s="154"/>
      <c r="BE223" s="154"/>
    </row>
    <row r="224" spans="56:57" x14ac:dyDescent="0.2">
      <c r="BD224" s="154"/>
      <c r="BE224" s="154"/>
    </row>
    <row r="225" spans="56:57" x14ac:dyDescent="0.2">
      <c r="BD225" s="154"/>
      <c r="BE225" s="154"/>
    </row>
    <row r="226" spans="56:57" x14ac:dyDescent="0.2">
      <c r="BD226" s="154"/>
      <c r="BE226" s="154"/>
    </row>
    <row r="227" spans="56:57" x14ac:dyDescent="0.2">
      <c r="BD227" s="154"/>
      <c r="BE227" s="154"/>
    </row>
    <row r="228" spans="56:57" x14ac:dyDescent="0.2">
      <c r="BD228" s="154"/>
      <c r="BE228" s="154"/>
    </row>
    <row r="229" spans="56:57" x14ac:dyDescent="0.2">
      <c r="BD229" s="154"/>
      <c r="BE229" s="154"/>
    </row>
    <row r="230" spans="56:57" x14ac:dyDescent="0.2">
      <c r="BD230" s="154"/>
      <c r="BE230" s="154"/>
    </row>
    <row r="231" spans="56:57" x14ac:dyDescent="0.2">
      <c r="BD231" s="154"/>
      <c r="BE231" s="154"/>
    </row>
    <row r="232" spans="56:57" x14ac:dyDescent="0.2">
      <c r="BD232" s="154"/>
      <c r="BE232" s="154"/>
    </row>
    <row r="233" spans="56:57" x14ac:dyDescent="0.2">
      <c r="BD233" s="154"/>
      <c r="BE233" s="154"/>
    </row>
    <row r="234" spans="56:57" x14ac:dyDescent="0.2">
      <c r="BD234" s="154"/>
      <c r="BE234" s="154"/>
    </row>
    <row r="235" spans="56:57" x14ac:dyDescent="0.2">
      <c r="BD235" s="154"/>
      <c r="BE235" s="154"/>
    </row>
    <row r="236" spans="56:57" x14ac:dyDescent="0.2">
      <c r="BD236" s="154"/>
      <c r="BE236" s="154"/>
    </row>
    <row r="237" spans="56:57" x14ac:dyDescent="0.2">
      <c r="BD237" s="154"/>
      <c r="BE237" s="154"/>
    </row>
    <row r="238" spans="56:57" x14ac:dyDescent="0.2">
      <c r="BD238" s="154"/>
      <c r="BE238" s="154"/>
    </row>
    <row r="239" spans="56:57" x14ac:dyDescent="0.2">
      <c r="BD239" s="154"/>
      <c r="BE239" s="154"/>
    </row>
    <row r="240" spans="56:57" x14ac:dyDescent="0.2">
      <c r="BD240" s="154"/>
      <c r="BE240" s="154"/>
    </row>
    <row r="241" spans="56:57" x14ac:dyDescent="0.2">
      <c r="BD241" s="154"/>
      <c r="BE241" s="154"/>
    </row>
    <row r="242" spans="56:57" x14ac:dyDescent="0.2">
      <c r="BD242" s="154"/>
      <c r="BE242" s="154"/>
    </row>
    <row r="243" spans="56:57" x14ac:dyDescent="0.2">
      <c r="BD243" s="154"/>
      <c r="BE243" s="154"/>
    </row>
    <row r="244" spans="56:57" x14ac:dyDescent="0.2">
      <c r="BD244" s="154"/>
      <c r="BE244" s="154"/>
    </row>
    <row r="245" spans="56:57" x14ac:dyDescent="0.2">
      <c r="BD245" s="154"/>
      <c r="BE245" s="154"/>
    </row>
    <row r="246" spans="56:57" x14ac:dyDescent="0.2">
      <c r="BD246" s="154"/>
      <c r="BE246" s="154"/>
    </row>
    <row r="247" spans="56:57" x14ac:dyDescent="0.2">
      <c r="BD247" s="154"/>
      <c r="BE247" s="154"/>
    </row>
    <row r="248" spans="56:57" x14ac:dyDescent="0.2">
      <c r="BD248" s="154"/>
      <c r="BE248" s="154"/>
    </row>
    <row r="249" spans="56:57" x14ac:dyDescent="0.2">
      <c r="BD249" s="154"/>
      <c r="BE249" s="154"/>
    </row>
    <row r="250" spans="56:57" x14ac:dyDescent="0.2">
      <c r="BD250" s="154"/>
      <c r="BE250" s="154"/>
    </row>
    <row r="251" spans="56:57" x14ac:dyDescent="0.2">
      <c r="BD251" s="154"/>
      <c r="BE251" s="154"/>
    </row>
    <row r="252" spans="56:57" x14ac:dyDescent="0.2">
      <c r="BD252" s="154"/>
      <c r="BE252" s="154"/>
    </row>
    <row r="253" spans="56:57" x14ac:dyDescent="0.2">
      <c r="BD253" s="154"/>
      <c r="BE253" s="154"/>
    </row>
    <row r="254" spans="56:57" x14ac:dyDescent="0.2">
      <c r="BD254" s="154"/>
      <c r="BE254" s="154"/>
    </row>
    <row r="255" spans="56:57" x14ac:dyDescent="0.2">
      <c r="BD255" s="154"/>
      <c r="BE255" s="154"/>
    </row>
    <row r="256" spans="56:57" x14ac:dyDescent="0.2">
      <c r="BD256" s="154"/>
      <c r="BE256" s="154"/>
    </row>
    <row r="257" spans="56:57" x14ac:dyDescent="0.2">
      <c r="BD257" s="154"/>
      <c r="BE257" s="154"/>
    </row>
    <row r="258" spans="56:57" x14ac:dyDescent="0.2">
      <c r="BD258" s="154"/>
      <c r="BE258" s="154"/>
    </row>
    <row r="259" spans="56:57" x14ac:dyDescent="0.2">
      <c r="BD259" s="154"/>
      <c r="BE259" s="154"/>
    </row>
    <row r="260" spans="56:57" x14ac:dyDescent="0.2">
      <c r="BD260" s="154"/>
      <c r="BE260" s="154"/>
    </row>
    <row r="261" spans="56:57" x14ac:dyDescent="0.2">
      <c r="BD261" s="154"/>
      <c r="BE261" s="154"/>
    </row>
    <row r="262" spans="56:57" x14ac:dyDescent="0.2">
      <c r="BD262" s="154"/>
      <c r="BE262" s="154"/>
    </row>
    <row r="263" spans="56:57" x14ac:dyDescent="0.2">
      <c r="BD263" s="154"/>
      <c r="BE263" s="154"/>
    </row>
    <row r="264" spans="56:57" x14ac:dyDescent="0.2">
      <c r="BD264" s="154"/>
      <c r="BE264" s="154"/>
    </row>
    <row r="265" spans="56:57" x14ac:dyDescent="0.2">
      <c r="BD265" s="154"/>
      <c r="BE265" s="154"/>
    </row>
    <row r="266" spans="56:57" x14ac:dyDescent="0.2">
      <c r="BD266" s="154"/>
      <c r="BE266" s="154"/>
    </row>
    <row r="267" spans="56:57" x14ac:dyDescent="0.2">
      <c r="BD267" s="154"/>
      <c r="BE267" s="154"/>
    </row>
    <row r="268" spans="56:57" x14ac:dyDescent="0.2">
      <c r="BD268" s="154"/>
      <c r="BE268" s="154"/>
    </row>
    <row r="269" spans="56:57" x14ac:dyDescent="0.2">
      <c r="BD269" s="154"/>
      <c r="BE269" s="154"/>
    </row>
    <row r="270" spans="56:57" x14ac:dyDescent="0.2">
      <c r="BD270" s="154"/>
      <c r="BE270" s="154"/>
    </row>
    <row r="271" spans="56:57" x14ac:dyDescent="0.2">
      <c r="BD271" s="154"/>
      <c r="BE271" s="154"/>
    </row>
    <row r="272" spans="56:57" x14ac:dyDescent="0.2">
      <c r="BD272" s="154"/>
      <c r="BE272" s="154"/>
    </row>
    <row r="273" spans="56:57" x14ac:dyDescent="0.2">
      <c r="BD273" s="154"/>
      <c r="BE273" s="154"/>
    </row>
    <row r="274" spans="56:57" x14ac:dyDescent="0.2">
      <c r="BD274" s="154"/>
      <c r="BE274" s="154"/>
    </row>
    <row r="275" spans="56:57" x14ac:dyDescent="0.2">
      <c r="BD275" s="154"/>
      <c r="BE275" s="154"/>
    </row>
    <row r="276" spans="56:57" x14ac:dyDescent="0.2">
      <c r="BD276" s="154"/>
      <c r="BE276" s="154"/>
    </row>
    <row r="277" spans="56:57" x14ac:dyDescent="0.2">
      <c r="BD277" s="154"/>
      <c r="BE277" s="154"/>
    </row>
    <row r="278" spans="56:57" x14ac:dyDescent="0.2">
      <c r="BD278" s="154"/>
      <c r="BE278" s="154"/>
    </row>
    <row r="279" spans="56:57" x14ac:dyDescent="0.2">
      <c r="BD279" s="154"/>
      <c r="BE279" s="154"/>
    </row>
    <row r="280" spans="56:57" x14ac:dyDescent="0.2">
      <c r="BD280" s="154"/>
      <c r="BE280" s="154"/>
    </row>
    <row r="281" spans="56:57" x14ac:dyDescent="0.2">
      <c r="BD281" s="154"/>
      <c r="BE281" s="154"/>
    </row>
    <row r="282" spans="56:57" x14ac:dyDescent="0.2">
      <c r="BD282" s="154"/>
      <c r="BE282" s="154"/>
    </row>
    <row r="283" spans="56:57" x14ac:dyDescent="0.2">
      <c r="BD283" s="154"/>
      <c r="BE283" s="154"/>
    </row>
    <row r="284" spans="56:57" x14ac:dyDescent="0.2">
      <c r="BD284" s="154"/>
      <c r="BE284" s="154"/>
    </row>
    <row r="285" spans="56:57" x14ac:dyDescent="0.2">
      <c r="BD285" s="154"/>
      <c r="BE285" s="154"/>
    </row>
    <row r="286" spans="56:57" x14ac:dyDescent="0.2">
      <c r="BD286" s="154"/>
      <c r="BE286" s="154"/>
    </row>
    <row r="287" spans="56:57" x14ac:dyDescent="0.2">
      <c r="BD287" s="154"/>
      <c r="BE287" s="154"/>
    </row>
    <row r="288" spans="56:57" x14ac:dyDescent="0.2">
      <c r="BD288" s="154"/>
      <c r="BE288" s="154"/>
    </row>
    <row r="289" spans="56:57" x14ac:dyDescent="0.2">
      <c r="BD289" s="154"/>
      <c r="BE289" s="154"/>
    </row>
  </sheetData>
  <mergeCells count="24">
    <mergeCell ref="U1:W1"/>
    <mergeCell ref="Z1:AB1"/>
    <mergeCell ref="AE1:AG1"/>
    <mergeCell ref="AJ1:AL1"/>
    <mergeCell ref="AC1:AD1"/>
    <mergeCell ref="X1:Y1"/>
    <mergeCell ref="AH1:AI1"/>
    <mergeCell ref="A1:C1"/>
    <mergeCell ref="F1:H1"/>
    <mergeCell ref="K1:M1"/>
    <mergeCell ref="P1:R1"/>
    <mergeCell ref="S1:T1"/>
    <mergeCell ref="N1:O1"/>
    <mergeCell ref="I1:J1"/>
    <mergeCell ref="D1:E1"/>
    <mergeCell ref="BG1:BH1"/>
    <mergeCell ref="AM1:AN1"/>
    <mergeCell ref="AR1:AS1"/>
    <mergeCell ref="AW1:AX1"/>
    <mergeCell ref="BB1:BC1"/>
    <mergeCell ref="AO1:AQ1"/>
    <mergeCell ref="AT1:AV1"/>
    <mergeCell ref="AY1:BA1"/>
    <mergeCell ref="BD1:BF1"/>
  </mergeCells>
  <phoneticPr fontId="5" type="noConversion"/>
  <printOptions horizontalCentered="1" verticalCentered="1"/>
  <pageMargins left="0.18" right="0.17" top="0.98425196850393704" bottom="0.98425196850393704" header="0.51181102362204722" footer="0.51181102362204722"/>
  <pageSetup paperSize="9" scale="80" orientation="landscape" r:id="rId1"/>
  <headerFooter alignWithMargins="0"/>
  <colBreaks count="3" manualBreakCount="3">
    <brk id="15" max="33" man="1"/>
    <brk id="30" max="33" man="1"/>
    <brk id="45" max="3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topLeftCell="AO7" zoomScale="85" zoomScaleNormal="85" zoomScaleSheetLayoutView="85" workbookViewId="0">
      <selection activeCell="I11" sqref="I11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42578125" style="100" bestFit="1" customWidth="1"/>
    <col min="6" max="7" width="11.7109375" style="100" customWidth="1"/>
    <col min="8" max="9" width="10.85546875" style="281" customWidth="1"/>
    <col min="10" max="10" width="9.570312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thickBot="1" x14ac:dyDescent="0.25">
      <c r="A1" s="944" t="s">
        <v>158</v>
      </c>
      <c r="B1" s="963"/>
      <c r="C1" s="945"/>
      <c r="D1" s="971" t="s">
        <v>218</v>
      </c>
      <c r="E1" s="972"/>
      <c r="F1" s="944" t="s">
        <v>159</v>
      </c>
      <c r="G1" s="963"/>
      <c r="H1" s="945"/>
      <c r="I1" s="968" t="s">
        <v>151</v>
      </c>
      <c r="J1" s="969"/>
      <c r="K1" s="941" t="s">
        <v>160</v>
      </c>
      <c r="L1" s="959"/>
      <c r="M1" s="943"/>
      <c r="N1" s="970" t="s">
        <v>150</v>
      </c>
      <c r="O1" s="970"/>
      <c r="P1" s="944" t="s">
        <v>161</v>
      </c>
      <c r="Q1" s="963"/>
      <c r="R1" s="946"/>
      <c r="S1" s="970" t="s">
        <v>149</v>
      </c>
      <c r="T1" s="969"/>
      <c r="U1" s="941" t="s">
        <v>162</v>
      </c>
      <c r="V1" s="959"/>
      <c r="W1" s="943"/>
      <c r="X1" s="970" t="s">
        <v>147</v>
      </c>
      <c r="Y1" s="969"/>
      <c r="Z1" s="950" t="s">
        <v>163</v>
      </c>
      <c r="AA1" s="958"/>
      <c r="AB1" s="952"/>
      <c r="AC1" s="970" t="s">
        <v>146</v>
      </c>
      <c r="AD1" s="970"/>
      <c r="AE1" s="947" t="s">
        <v>164</v>
      </c>
      <c r="AF1" s="957"/>
      <c r="AG1" s="949"/>
      <c r="AH1" s="970" t="s">
        <v>148</v>
      </c>
      <c r="AI1" s="969"/>
      <c r="AJ1" s="950" t="s">
        <v>165</v>
      </c>
      <c r="AK1" s="958"/>
      <c r="AL1" s="952"/>
      <c r="AM1" s="970" t="s">
        <v>153</v>
      </c>
      <c r="AN1" s="969"/>
      <c r="AO1" s="941" t="s">
        <v>166</v>
      </c>
      <c r="AP1" s="959"/>
      <c r="AQ1" s="943"/>
      <c r="AR1" s="970" t="s">
        <v>154</v>
      </c>
      <c r="AS1" s="969"/>
      <c r="AT1" s="947" t="s">
        <v>167</v>
      </c>
      <c r="AU1" s="957"/>
      <c r="AV1" s="949"/>
      <c r="AW1" s="970" t="s">
        <v>155</v>
      </c>
      <c r="AX1" s="969"/>
      <c r="AY1" s="950" t="s">
        <v>168</v>
      </c>
      <c r="AZ1" s="958"/>
      <c r="BA1" s="952"/>
      <c r="BB1" s="970" t="s">
        <v>156</v>
      </c>
      <c r="BC1" s="969"/>
      <c r="BD1" s="941" t="s">
        <v>169</v>
      </c>
      <c r="BE1" s="959"/>
      <c r="BF1" s="943"/>
      <c r="BG1" s="973" t="s">
        <v>157</v>
      </c>
      <c r="BH1" s="974"/>
    </row>
    <row r="2" spans="1:60" ht="13.5" thickBot="1" x14ac:dyDescent="0.25">
      <c r="A2" s="202" t="s">
        <v>0</v>
      </c>
      <c r="B2" s="545" t="s">
        <v>144</v>
      </c>
      <c r="C2" s="546" t="s">
        <v>145</v>
      </c>
      <c r="D2" s="313" t="s">
        <v>144</v>
      </c>
      <c r="E2" s="155" t="s">
        <v>145</v>
      </c>
      <c r="F2" s="69" t="s">
        <v>0</v>
      </c>
      <c r="G2" s="466" t="s">
        <v>144</v>
      </c>
      <c r="H2" s="467" t="s">
        <v>145</v>
      </c>
      <c r="I2" s="313" t="s">
        <v>144</v>
      </c>
      <c r="J2" s="155" t="s">
        <v>145</v>
      </c>
      <c r="K2" s="7" t="s">
        <v>0</v>
      </c>
      <c r="L2" s="313" t="s">
        <v>144</v>
      </c>
      <c r="M2" s="550" t="s">
        <v>145</v>
      </c>
      <c r="N2" s="491" t="s">
        <v>144</v>
      </c>
      <c r="O2" s="558" t="s">
        <v>145</v>
      </c>
      <c r="P2" s="346" t="s">
        <v>0</v>
      </c>
      <c r="Q2" s="491" t="s">
        <v>144</v>
      </c>
      <c r="R2" s="567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7" t="s">
        <v>0</v>
      </c>
      <c r="AU2" s="313" t="s">
        <v>144</v>
      </c>
      <c r="AV2" s="550" t="s">
        <v>145</v>
      </c>
      <c r="AW2" s="313" t="s">
        <v>144</v>
      </c>
      <c r="AX2" s="155" t="s">
        <v>145</v>
      </c>
      <c r="AY2" s="7" t="s">
        <v>0</v>
      </c>
      <c r="AZ2" s="313" t="s">
        <v>144</v>
      </c>
      <c r="BA2" s="550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x14ac:dyDescent="0.2">
      <c r="A3" s="161">
        <v>40544</v>
      </c>
      <c r="B3" s="452">
        <v>0</v>
      </c>
      <c r="C3" s="547">
        <v>22.9</v>
      </c>
      <c r="D3" s="133">
        <f>SUM(B3:B14)</f>
        <v>312.10000000000002</v>
      </c>
      <c r="E3" s="133">
        <f>SUM(C3:C14)</f>
        <v>282.89999999999998</v>
      </c>
      <c r="F3" s="614">
        <v>40575</v>
      </c>
      <c r="G3" s="426">
        <v>1.8</v>
      </c>
      <c r="H3" s="615">
        <v>25.1</v>
      </c>
      <c r="I3" s="589">
        <f>SUM(B3:B33,G3:G13)</f>
        <v>517.20000000000016</v>
      </c>
      <c r="J3" s="589">
        <f>SUM(C3:C33,H3:H13)</f>
        <v>1051.8000000000002</v>
      </c>
      <c r="K3" s="611">
        <v>40603</v>
      </c>
      <c r="L3" s="595">
        <v>71.8</v>
      </c>
      <c r="M3" s="339">
        <v>21.6</v>
      </c>
      <c r="N3" s="601">
        <f>SUM(B15:B33,G3:G30,L3:L16)</f>
        <v>632.1</v>
      </c>
      <c r="O3" s="601">
        <f>SUM(C15:C33,H3:H30,M3:M16)</f>
        <v>1503.3000000000004</v>
      </c>
      <c r="P3" s="114">
        <v>40634</v>
      </c>
      <c r="Q3" s="476">
        <v>0</v>
      </c>
      <c r="R3" s="606">
        <v>24.3</v>
      </c>
      <c r="S3" s="608">
        <f>SUM(G14:G30,L3:L33,Q3:Q14)</f>
        <v>504.39999999999992</v>
      </c>
      <c r="T3" s="608">
        <f>SUM(H14:H30,M3:M33,R3:R14)</f>
        <v>1403.0599999999997</v>
      </c>
      <c r="U3" s="564">
        <v>40664</v>
      </c>
      <c r="V3" s="508">
        <v>0</v>
      </c>
      <c r="W3" s="551">
        <v>20.9</v>
      </c>
      <c r="X3" s="580">
        <f>SUM(L17:L33,Q3:Q32,V3:V14)</f>
        <v>159</v>
      </c>
      <c r="Y3" s="580">
        <f>SUM(M17:M33,R3:R32,W3:W14)</f>
        <v>1334.9600000000005</v>
      </c>
      <c r="Z3" s="571">
        <v>40695</v>
      </c>
      <c r="AA3" s="289">
        <v>0</v>
      </c>
      <c r="AB3" s="556">
        <v>17.2</v>
      </c>
      <c r="AC3" s="581">
        <f>SUM(Q15:Q32,V3:V33,AA3:AA12)</f>
        <v>151.79999999999998</v>
      </c>
      <c r="AD3" s="581">
        <f>SUM(R15:R32,W3:W33,AB3:AB12)</f>
        <v>1172.8</v>
      </c>
      <c r="AE3" s="164">
        <v>40725</v>
      </c>
      <c r="AF3" s="527">
        <v>0</v>
      </c>
      <c r="AG3" s="561">
        <v>20</v>
      </c>
      <c r="AH3" s="581">
        <f>SUM(V15:V33,AA3:AA32,AF3:AF13)</f>
        <v>92.000000000000014</v>
      </c>
      <c r="AI3" s="581">
        <f>SUM(W15:W33,AB3:AB32,AG3:AG13)</f>
        <v>1049.5</v>
      </c>
      <c r="AJ3" s="571">
        <v>40756</v>
      </c>
      <c r="AK3" s="530">
        <v>0</v>
      </c>
      <c r="AL3" s="563">
        <v>17.3</v>
      </c>
      <c r="AM3" s="581">
        <f>SUM(AA15:AA32,AF3:AF33,AK3:AK13)</f>
        <v>29.200000000000003</v>
      </c>
      <c r="AN3" s="581">
        <f>SUM(AB15:AB32,AG3:AG33,AL3:AL13)</f>
        <v>1120.4999999999998</v>
      </c>
      <c r="AO3" s="564">
        <v>40787</v>
      </c>
      <c r="AP3" s="412">
        <v>0</v>
      </c>
      <c r="AQ3" s="677">
        <v>15.1</v>
      </c>
      <c r="AR3" s="581">
        <f>SUM(AF16:AF33,AK3:AK33,AP3:AP12)</f>
        <v>50.800000000000004</v>
      </c>
      <c r="AS3" s="581">
        <f>SUM(AG16:AG33,AL3:AL33,AQ3:AQ12)</f>
        <v>1173.0000000000002</v>
      </c>
      <c r="AT3" s="164">
        <v>40817</v>
      </c>
      <c r="AU3" s="532">
        <v>0</v>
      </c>
      <c r="AV3" s="654">
        <v>26.1</v>
      </c>
      <c r="AW3" s="581">
        <f>SUM(AK14:AK33,AP3:AP32,AU3:AU13)</f>
        <v>71.899999999999991</v>
      </c>
      <c r="AX3" s="581">
        <f>SUM(AL14:AL33,AQ3:AQ32,AV3:AV13)</f>
        <v>1255.7999999999995</v>
      </c>
      <c r="AY3" s="572">
        <v>40848</v>
      </c>
      <c r="AZ3" s="534">
        <v>0</v>
      </c>
      <c r="BA3" s="667">
        <v>17</v>
      </c>
      <c r="BB3" s="581">
        <f>SUM(AP14:AP32,AU3:AU33,AZ3:AZ13)</f>
        <v>150.79999999999998</v>
      </c>
      <c r="BC3" s="582">
        <f>SUM(AQ16:AQ32,AV3:AV33,BA3:BA13)</f>
        <v>1239.5000000000002</v>
      </c>
      <c r="BD3" s="564">
        <v>40878</v>
      </c>
      <c r="BE3" s="412">
        <v>0</v>
      </c>
      <c r="BF3" s="551">
        <v>24.5</v>
      </c>
      <c r="BG3" s="583">
        <f>SUM(AU15:AU33,AZ3:AZ32,BE3:BE14)</f>
        <v>288.7</v>
      </c>
      <c r="BH3" s="584">
        <f>SUM(AV16:AV33,BA3:BA32,BF3:BF15)</f>
        <v>1296.4000000000005</v>
      </c>
    </row>
    <row r="4" spans="1:60" x14ac:dyDescent="0.2">
      <c r="A4" s="161">
        <v>40545</v>
      </c>
      <c r="B4" s="452">
        <v>32.200000000000003</v>
      </c>
      <c r="C4" s="548">
        <v>20.9</v>
      </c>
      <c r="D4" s="585">
        <f>SUM('2010'!AZ14:AZ32,'2010'!BE3:BE33)</f>
        <v>403.90000000000003</v>
      </c>
      <c r="E4" s="585">
        <f>SUM('2010'!BA14:BA32,'2010'!BF3:BF33)</f>
        <v>1167.9000000000003</v>
      </c>
      <c r="F4" s="614">
        <v>40576</v>
      </c>
      <c r="G4" s="616">
        <v>0</v>
      </c>
      <c r="H4" s="617">
        <v>24.4</v>
      </c>
      <c r="I4" s="585">
        <f>SUM('2010'!BE16:BE33)</f>
        <v>215.2</v>
      </c>
      <c r="J4" s="585">
        <f>SUM('2010'!BF16:BF33)</f>
        <v>418.39999999999992</v>
      </c>
      <c r="K4" s="612">
        <v>40604</v>
      </c>
      <c r="L4" s="596">
        <v>15</v>
      </c>
      <c r="M4" s="340">
        <v>21.1</v>
      </c>
      <c r="N4" s="602">
        <f>SUM(B7:B33,G3:G30,L3:L5)</f>
        <v>779.69999999999993</v>
      </c>
      <c r="O4" s="602">
        <f>SUM(C7:C33,H3:H30,M3:M5)</f>
        <v>1454.2000000000003</v>
      </c>
      <c r="P4" s="114">
        <v>40635</v>
      </c>
      <c r="Q4" s="628">
        <v>0</v>
      </c>
      <c r="R4" s="629">
        <v>24.3</v>
      </c>
      <c r="S4" s="608">
        <f>SUM(G5:G30,L3:L33,Q3:Q4)</f>
        <v>454.70000000000005</v>
      </c>
      <c r="T4" s="608">
        <f>SUM(H5:H30,M3:M33,R3:R4)</f>
        <v>1422.5000000000002</v>
      </c>
      <c r="U4" s="564">
        <v>40665</v>
      </c>
      <c r="V4" s="508">
        <v>18.600000000000001</v>
      </c>
      <c r="W4" s="340">
        <v>19.7</v>
      </c>
      <c r="X4" s="512">
        <f>SUM(L6:L33,Q3:Q32,V3:V5)</f>
        <v>199.20000000000005</v>
      </c>
      <c r="Y4" s="512">
        <f>SUM(M6:M33,R3:R32,W3:W5)</f>
        <v>1385.8600000000001</v>
      </c>
      <c r="Z4" s="571">
        <v>40696</v>
      </c>
      <c r="AA4" s="289">
        <v>0</v>
      </c>
      <c r="AB4" s="556">
        <v>16.7</v>
      </c>
      <c r="AC4" s="554">
        <f>SUM(Q6:Q32,V3:V33,AA3:AA5)</f>
        <v>129.00000000000003</v>
      </c>
      <c r="AD4" s="554">
        <f>SUM(R6:R32,W3:W33,AB3:AB5)</f>
        <v>1263.6600000000003</v>
      </c>
      <c r="AE4" s="164">
        <v>40726</v>
      </c>
      <c r="AF4" s="527">
        <v>0</v>
      </c>
      <c r="AG4" s="350">
        <v>19.3</v>
      </c>
      <c r="AH4" s="554">
        <f>SUM(V7:V33,AA3:AA32,AF3:AF6)</f>
        <v>92.000000000000014</v>
      </c>
      <c r="AI4" s="554">
        <f>SUM(W7:W33,AB3:AB32,AG3:AG6)</f>
        <v>1112.1999999999998</v>
      </c>
      <c r="AJ4" s="571">
        <v>40757</v>
      </c>
      <c r="AK4" s="530">
        <v>0.6</v>
      </c>
      <c r="AL4" s="563">
        <v>18.3</v>
      </c>
      <c r="AM4" s="554">
        <f>SUM(AA6:AA32,AF3:AF33,AK3:AK5)</f>
        <v>86.7</v>
      </c>
      <c r="AN4" s="554">
        <f>SUM(AB6:AB32,AG3:AG33,AL3:AL5)</f>
        <v>1109.1000000000004</v>
      </c>
      <c r="AO4" s="564">
        <v>40788</v>
      </c>
      <c r="AP4" s="646">
        <v>0</v>
      </c>
      <c r="AQ4" s="669">
        <v>16.3</v>
      </c>
      <c r="AR4" s="554">
        <f>SUM(AF7:AF33,AK3:AK33,AP3:AP4)</f>
        <v>50.800000000000004</v>
      </c>
      <c r="AS4" s="518">
        <f>SUM(AG7:AG33,AL3:AL33,AQ3:AQ4)</f>
        <v>1158.9000000000001</v>
      </c>
      <c r="AT4" s="164">
        <v>40818</v>
      </c>
      <c r="AU4" s="532">
        <v>0</v>
      </c>
      <c r="AV4" s="654">
        <v>20.9</v>
      </c>
      <c r="AW4" s="554">
        <f>SUM(AK6:AK33,AP3:AP32,AU3:AU5)</f>
        <v>59.300000000000004</v>
      </c>
      <c r="AX4" s="554">
        <f>SUM(AL6:AL33,AQ3:AQ32,AV3:AV5)</f>
        <v>1228.4999999999995</v>
      </c>
      <c r="AY4" s="572">
        <v>40849</v>
      </c>
      <c r="AZ4" s="534">
        <v>0</v>
      </c>
      <c r="BA4" s="668">
        <v>16.899999999999999</v>
      </c>
      <c r="BB4" s="554">
        <f>SUM(AP5:AP32,AU3:AU33,AZ3:AZ5)</f>
        <v>150.79999999999998</v>
      </c>
      <c r="BC4" s="518">
        <f>SUM(AQ5:AQ32,AV3:AV33,BA3:BA5)</f>
        <v>1285.9000000000001</v>
      </c>
      <c r="BD4" s="564">
        <v>40879</v>
      </c>
      <c r="BE4" s="412">
        <v>5.2</v>
      </c>
      <c r="BF4" s="340">
        <v>18.2</v>
      </c>
      <c r="BG4" s="573">
        <f>SUM(AU6:AU33,AZ3:AZ32,BE3:BE5)</f>
        <v>258.39999999999998</v>
      </c>
      <c r="BH4" s="574">
        <f>SUM(AV7:AV33,BA3:BA32,BF3:BF5)</f>
        <v>1275.7</v>
      </c>
    </row>
    <row r="5" spans="1:60" x14ac:dyDescent="0.2">
      <c r="A5" s="161">
        <v>40546</v>
      </c>
      <c r="B5" s="452">
        <v>61.7</v>
      </c>
      <c r="C5" s="548">
        <v>21</v>
      </c>
      <c r="D5" s="586">
        <f>SUM(D3:D4)</f>
        <v>716</v>
      </c>
      <c r="E5" s="586">
        <f>SUM(E3:E4)</f>
        <v>1450.8000000000002</v>
      </c>
      <c r="F5" s="614">
        <v>40577</v>
      </c>
      <c r="G5" s="426">
        <v>15.2</v>
      </c>
      <c r="H5" s="618">
        <v>22.8</v>
      </c>
      <c r="I5" s="591">
        <f>SUM(I3:I4)</f>
        <v>732.40000000000009</v>
      </c>
      <c r="J5" s="591">
        <f>SUM(J3:J4)</f>
        <v>1470.2</v>
      </c>
      <c r="K5" s="612">
        <v>40605</v>
      </c>
      <c r="L5" s="599">
        <v>32</v>
      </c>
      <c r="M5" s="600">
        <v>20</v>
      </c>
      <c r="N5" s="603">
        <f>SUM(N3:N4)</f>
        <v>1411.8</v>
      </c>
      <c r="O5" s="603">
        <f>SUM(O3:O4)</f>
        <v>2957.5000000000009</v>
      </c>
      <c r="P5" s="114">
        <v>40636</v>
      </c>
      <c r="Q5" s="476">
        <v>34.4</v>
      </c>
      <c r="R5" s="606">
        <v>21</v>
      </c>
      <c r="S5" s="610">
        <f>SUM(S3:S4)</f>
        <v>959.09999999999991</v>
      </c>
      <c r="T5" s="610">
        <f>SUM(T3:T4)</f>
        <v>2825.56</v>
      </c>
      <c r="U5" s="564">
        <v>40666</v>
      </c>
      <c r="V5" s="632">
        <v>1.4</v>
      </c>
      <c r="W5" s="630">
        <v>18.3</v>
      </c>
      <c r="X5" s="512">
        <f>SUM(X3:X4)</f>
        <v>358.20000000000005</v>
      </c>
      <c r="Y5" s="512">
        <f>SUM(Y3:Y4)</f>
        <v>2720.8200000000006</v>
      </c>
      <c r="Z5" s="571">
        <v>40697</v>
      </c>
      <c r="AA5" s="645">
        <v>0</v>
      </c>
      <c r="AB5" s="631">
        <v>18.399999999999999</v>
      </c>
      <c r="AC5" s="554">
        <f>SUM(AC3:AC4)</f>
        <v>280.8</v>
      </c>
      <c r="AD5" s="559">
        <f>SUM(AD3:AD4)</f>
        <v>2436.46</v>
      </c>
      <c r="AE5" s="164">
        <v>40727</v>
      </c>
      <c r="AF5" s="527">
        <v>0</v>
      </c>
      <c r="AG5" s="350">
        <v>17.7</v>
      </c>
      <c r="AH5" s="554">
        <f>SUM(AH3:AH4)</f>
        <v>184.00000000000003</v>
      </c>
      <c r="AI5" s="518">
        <f>SUM(AI3:AI4)</f>
        <v>2161.6999999999998</v>
      </c>
      <c r="AJ5" s="571">
        <v>40758</v>
      </c>
      <c r="AK5" s="646">
        <v>0</v>
      </c>
      <c r="AL5" s="631">
        <v>15.4</v>
      </c>
      <c r="AM5" s="554">
        <f>SUM(AM3:AM4)</f>
        <v>115.9</v>
      </c>
      <c r="AN5" s="518">
        <f>SUM(AN3:AN4)</f>
        <v>2229.6000000000004</v>
      </c>
      <c r="AO5" s="564">
        <v>40789</v>
      </c>
      <c r="AP5" s="412">
        <v>0</v>
      </c>
      <c r="AQ5" s="677">
        <v>16.399999999999999</v>
      </c>
      <c r="AR5" s="554">
        <f>SUM(AR3:AR4)</f>
        <v>101.60000000000001</v>
      </c>
      <c r="AS5" s="518">
        <f>SUM(AS3:AS4)</f>
        <v>2331.9000000000005</v>
      </c>
      <c r="AT5" s="164">
        <v>40819</v>
      </c>
      <c r="AU5" s="646">
        <v>12.4</v>
      </c>
      <c r="AV5" s="669">
        <v>21</v>
      </c>
      <c r="AW5" s="554">
        <f>SUM(AW3:AW4)</f>
        <v>131.19999999999999</v>
      </c>
      <c r="AX5" s="518">
        <f>SUM(AX3:AX4)</f>
        <v>2484.2999999999993</v>
      </c>
      <c r="AY5" s="572">
        <v>40850</v>
      </c>
      <c r="AZ5" s="646">
        <v>0</v>
      </c>
      <c r="BA5" s="669">
        <v>17.600000000000001</v>
      </c>
      <c r="BB5" s="554">
        <f>SUM(BB3:BB4)</f>
        <v>301.59999999999997</v>
      </c>
      <c r="BC5" s="518">
        <f>SUM(BC3:BC4)</f>
        <v>2525.4000000000005</v>
      </c>
      <c r="BD5" s="564">
        <v>40880</v>
      </c>
      <c r="BE5" s="646">
        <v>0</v>
      </c>
      <c r="BF5" s="631">
        <v>18.8</v>
      </c>
      <c r="BG5" s="573">
        <f>SUM(BG3:BG4)</f>
        <v>547.09999999999991</v>
      </c>
      <c r="BH5" s="574">
        <f>SUM(BH3:BH4)</f>
        <v>2572.1000000000004</v>
      </c>
    </row>
    <row r="6" spans="1:60" x14ac:dyDescent="0.2">
      <c r="A6" s="161">
        <v>40547</v>
      </c>
      <c r="B6" s="452">
        <v>30.4</v>
      </c>
      <c r="C6" s="548">
        <v>22.9</v>
      </c>
      <c r="D6" s="133">
        <f>SUM('2010'!AZ6:AZ32,'2010'!BE3:BE33)</f>
        <v>441.9</v>
      </c>
      <c r="E6" s="133">
        <f>SUM('2010'!BA6:BA32,'2010'!BF3:BF33)</f>
        <v>1347.8999999999999</v>
      </c>
      <c r="F6" s="614">
        <v>40578</v>
      </c>
      <c r="G6" s="426">
        <v>5.8</v>
      </c>
      <c r="H6" s="618">
        <v>23.9</v>
      </c>
      <c r="I6" s="590">
        <f>SUM('2010'!BE8:BE33)</f>
        <v>299.2</v>
      </c>
      <c r="J6" s="590">
        <f>SUM('2010'!BF8:BF33)</f>
        <v>617.70000000000005</v>
      </c>
      <c r="K6" s="612">
        <v>40606</v>
      </c>
      <c r="L6" s="596">
        <v>2.6</v>
      </c>
      <c r="M6" s="340">
        <v>20.3</v>
      </c>
      <c r="N6" s="602"/>
      <c r="O6" s="602"/>
      <c r="P6" s="114">
        <v>40637</v>
      </c>
      <c r="Q6" s="476">
        <v>13.4</v>
      </c>
      <c r="R6" s="606">
        <v>20.9</v>
      </c>
      <c r="S6" s="608"/>
      <c r="T6" s="608"/>
      <c r="U6" s="564">
        <v>40667</v>
      </c>
      <c r="V6" s="508">
        <v>0</v>
      </c>
      <c r="W6" s="340">
        <v>19.399999999999999</v>
      </c>
      <c r="X6" s="512"/>
      <c r="Y6" s="512"/>
      <c r="Z6" s="571">
        <v>40698</v>
      </c>
      <c r="AA6" s="289">
        <v>0</v>
      </c>
      <c r="AB6" s="556">
        <v>16.8</v>
      </c>
      <c r="AC6" s="554"/>
      <c r="AD6" s="559"/>
      <c r="AE6" s="164">
        <v>40728</v>
      </c>
      <c r="AF6" s="645">
        <v>0</v>
      </c>
      <c r="AG6" s="631">
        <v>12.3</v>
      </c>
      <c r="AH6" s="554"/>
      <c r="AI6" s="518"/>
      <c r="AJ6" s="571">
        <v>40759</v>
      </c>
      <c r="AK6" s="530">
        <v>0</v>
      </c>
      <c r="AL6" s="563">
        <v>12.5</v>
      </c>
      <c r="AM6" s="554"/>
      <c r="AN6" s="518"/>
      <c r="AO6" s="564">
        <v>40790</v>
      </c>
      <c r="AP6" s="412">
        <v>0</v>
      </c>
      <c r="AQ6" s="677">
        <v>21.3</v>
      </c>
      <c r="AR6" s="554"/>
      <c r="AS6" s="518"/>
      <c r="AT6" s="164">
        <v>40820</v>
      </c>
      <c r="AU6" s="532">
        <v>0</v>
      </c>
      <c r="AV6" s="654">
        <v>19.100000000000001</v>
      </c>
      <c r="AW6" s="554"/>
      <c r="AX6" s="518"/>
      <c r="AY6" s="572">
        <v>40851</v>
      </c>
      <c r="AZ6" s="534">
        <v>0</v>
      </c>
      <c r="BA6" s="668">
        <v>19.5</v>
      </c>
      <c r="BB6" s="523"/>
      <c r="BC6" s="489"/>
      <c r="BD6" s="564">
        <v>40881</v>
      </c>
      <c r="BE6" s="412">
        <v>0</v>
      </c>
      <c r="BF6" s="340">
        <v>21.7</v>
      </c>
      <c r="BG6" s="575"/>
      <c r="BH6" s="576"/>
    </row>
    <row r="7" spans="1:60" x14ac:dyDescent="0.2">
      <c r="A7" s="161">
        <v>40548</v>
      </c>
      <c r="B7" s="452">
        <v>1.8</v>
      </c>
      <c r="C7" s="548">
        <v>24.8</v>
      </c>
      <c r="D7" s="133">
        <f>SUM(B3:B6)</f>
        <v>124.30000000000001</v>
      </c>
      <c r="E7" s="133">
        <f>SUM(C3:C6)</f>
        <v>87.699999999999989</v>
      </c>
      <c r="F7" s="614">
        <v>40579</v>
      </c>
      <c r="G7" s="426">
        <v>0</v>
      </c>
      <c r="H7" s="619">
        <v>27.6</v>
      </c>
      <c r="I7" s="133">
        <f>SUM(B3:B33,G3:G4)</f>
        <v>495.50000000000011</v>
      </c>
      <c r="J7" s="133">
        <f>SUM(C3:C33,H3:H4)</f>
        <v>811.90000000000009</v>
      </c>
      <c r="K7" s="612">
        <v>40607</v>
      </c>
      <c r="L7" s="596">
        <v>19.399999999999999</v>
      </c>
      <c r="M7" s="340">
        <v>20</v>
      </c>
      <c r="N7" s="602">
        <f>N3/60</f>
        <v>10.535</v>
      </c>
      <c r="O7" s="602">
        <f>O3/60</f>
        <v>25.055000000000007</v>
      </c>
      <c r="P7" s="114">
        <v>40638</v>
      </c>
      <c r="Q7" s="476">
        <v>0.8</v>
      </c>
      <c r="R7" s="606">
        <v>22.5</v>
      </c>
      <c r="S7" s="608"/>
      <c r="T7" s="608"/>
      <c r="U7" s="564">
        <v>40668</v>
      </c>
      <c r="V7" s="508">
        <v>0</v>
      </c>
      <c r="W7" s="340">
        <v>22.1</v>
      </c>
      <c r="X7" s="512"/>
      <c r="Y7" s="512"/>
      <c r="Z7" s="571">
        <v>40699</v>
      </c>
      <c r="AA7" s="289">
        <v>0</v>
      </c>
      <c r="AB7" s="556">
        <v>14.1</v>
      </c>
      <c r="AC7" s="554"/>
      <c r="AD7" s="559"/>
      <c r="AE7" s="164">
        <v>40729</v>
      </c>
      <c r="AF7" s="527">
        <v>0</v>
      </c>
      <c r="AG7" s="350">
        <v>14.4</v>
      </c>
      <c r="AH7" s="554"/>
      <c r="AI7" s="518"/>
      <c r="AJ7" s="571">
        <v>40760</v>
      </c>
      <c r="AK7" s="530">
        <v>0</v>
      </c>
      <c r="AL7" s="563">
        <v>14.4</v>
      </c>
      <c r="AM7" s="554"/>
      <c r="AN7" s="518"/>
      <c r="AO7" s="564">
        <v>40791</v>
      </c>
      <c r="AP7" s="412">
        <v>0</v>
      </c>
      <c r="AQ7" s="677">
        <v>24.3</v>
      </c>
      <c r="AR7" s="554"/>
      <c r="AS7" s="518"/>
      <c r="AT7" s="164">
        <v>40821</v>
      </c>
      <c r="AU7" s="532">
        <v>0</v>
      </c>
      <c r="AV7" s="654">
        <v>21.6</v>
      </c>
      <c r="AW7" s="554"/>
      <c r="AX7" s="518"/>
      <c r="AY7" s="572">
        <v>40852</v>
      </c>
      <c r="AZ7" s="534">
        <v>0</v>
      </c>
      <c r="BA7" s="668">
        <v>21.4</v>
      </c>
      <c r="BB7" s="523"/>
      <c r="BC7" s="268"/>
      <c r="BD7" s="564">
        <v>40882</v>
      </c>
      <c r="BE7" s="412">
        <v>0</v>
      </c>
      <c r="BF7" s="340">
        <v>23.2</v>
      </c>
      <c r="BG7" s="575"/>
      <c r="BH7" s="577"/>
    </row>
    <row r="8" spans="1:60" ht="13.5" thickBot="1" x14ac:dyDescent="0.25">
      <c r="A8" s="161">
        <v>40549</v>
      </c>
      <c r="B8" s="452">
        <v>25.7</v>
      </c>
      <c r="C8" s="548">
        <v>24.2</v>
      </c>
      <c r="D8" s="586">
        <f>SUM(D6:D7)</f>
        <v>566.20000000000005</v>
      </c>
      <c r="E8" s="586">
        <f>SUM(E6:E7)</f>
        <v>1435.6</v>
      </c>
      <c r="F8" s="614">
        <v>40580</v>
      </c>
      <c r="G8" s="426">
        <v>0</v>
      </c>
      <c r="H8" s="618">
        <v>28.6</v>
      </c>
      <c r="I8" s="591">
        <f>SUM(I6:I7)</f>
        <v>794.7</v>
      </c>
      <c r="J8" s="591">
        <f>SUM(J6:J7)</f>
        <v>1429.6000000000001</v>
      </c>
      <c r="K8" s="612">
        <v>40608</v>
      </c>
      <c r="L8" s="596">
        <v>7.4</v>
      </c>
      <c r="M8" s="340">
        <v>20.9</v>
      </c>
      <c r="N8" s="602">
        <f>N4/57</f>
        <v>13.678947368421051</v>
      </c>
      <c r="O8" s="602">
        <f>O4/57</f>
        <v>25.512280701754392</v>
      </c>
      <c r="P8" s="114">
        <v>40639</v>
      </c>
      <c r="Q8" s="476">
        <v>1.4</v>
      </c>
      <c r="R8" s="606">
        <v>22.6</v>
      </c>
      <c r="S8" s="608">
        <f>S3/57</f>
        <v>8.8491228070175421</v>
      </c>
      <c r="T8" s="608">
        <f>T3/57</f>
        <v>24.615087719298241</v>
      </c>
      <c r="U8" s="564">
        <v>40669</v>
      </c>
      <c r="V8" s="508">
        <v>0</v>
      </c>
      <c r="W8" s="340">
        <v>23.2</v>
      </c>
      <c r="X8" s="512">
        <f>X3/58</f>
        <v>2.7413793103448274</v>
      </c>
      <c r="Y8" s="512">
        <f>Y3/58</f>
        <v>23.01655172413794</v>
      </c>
      <c r="Z8" s="571">
        <v>40700</v>
      </c>
      <c r="AA8" s="289">
        <v>0</v>
      </c>
      <c r="AB8" s="556">
        <v>16.3</v>
      </c>
      <c r="AC8" s="554">
        <f>AC3/58</f>
        <v>2.6172413793103444</v>
      </c>
      <c r="AD8" s="559">
        <f>AD3/58</f>
        <v>20.220689655172414</v>
      </c>
      <c r="AE8" s="164">
        <v>40730</v>
      </c>
      <c r="AF8" s="527">
        <v>0</v>
      </c>
      <c r="AG8" s="350">
        <v>15.7</v>
      </c>
      <c r="AH8" s="554">
        <f>AH3/59</f>
        <v>1.5593220338983054</v>
      </c>
      <c r="AI8" s="518">
        <f>AI3/59</f>
        <v>17.788135593220339</v>
      </c>
      <c r="AJ8" s="571">
        <v>40761</v>
      </c>
      <c r="AK8" s="530">
        <v>0</v>
      </c>
      <c r="AL8" s="563">
        <v>20.6</v>
      </c>
      <c r="AM8" s="554">
        <f>AM3/60</f>
        <v>0.48666666666666669</v>
      </c>
      <c r="AN8" s="518">
        <f>AN3/60</f>
        <v>18.674999999999997</v>
      </c>
      <c r="AO8" s="564">
        <v>40792</v>
      </c>
      <c r="AP8" s="412">
        <v>0</v>
      </c>
      <c r="AQ8" s="677">
        <v>21.1</v>
      </c>
      <c r="AR8" s="554">
        <f>AR3/59</f>
        <v>0.86101694915254245</v>
      </c>
      <c r="AS8" s="518">
        <f>AS3/59</f>
        <v>19.881355932203395</v>
      </c>
      <c r="AT8" s="164">
        <v>40822</v>
      </c>
      <c r="AU8" s="532">
        <v>0</v>
      </c>
      <c r="AV8" s="654">
        <v>24.6</v>
      </c>
      <c r="AW8" s="554">
        <f>AW3/60</f>
        <v>1.1983333333333333</v>
      </c>
      <c r="AX8" s="518">
        <f>AX3/60</f>
        <v>20.929999999999993</v>
      </c>
      <c r="AY8" s="572">
        <v>40853</v>
      </c>
      <c r="AZ8" s="534">
        <v>0</v>
      </c>
      <c r="BA8" s="668">
        <v>21.5</v>
      </c>
      <c r="BB8" s="554">
        <f>BB3/60</f>
        <v>2.5133333333333332</v>
      </c>
      <c r="BC8" s="518">
        <f>BC3/60</f>
        <v>20.658333333333339</v>
      </c>
      <c r="BD8" s="564">
        <v>40883</v>
      </c>
      <c r="BE8" s="412">
        <v>0</v>
      </c>
      <c r="BF8" s="340">
        <v>22.4</v>
      </c>
      <c r="BG8" s="573">
        <f>BG3/60</f>
        <v>4.8116666666666665</v>
      </c>
      <c r="BH8" s="574">
        <f>BH3/60</f>
        <v>21.606666666666676</v>
      </c>
    </row>
    <row r="9" spans="1:60" ht="13.5" thickBot="1" x14ac:dyDescent="0.25">
      <c r="A9" s="161">
        <v>40550</v>
      </c>
      <c r="B9" s="452">
        <v>0</v>
      </c>
      <c r="C9" s="548">
        <v>23.8</v>
      </c>
      <c r="D9" s="239">
        <f>D5/61</f>
        <v>11.737704918032787</v>
      </c>
      <c r="E9" s="239">
        <f>E5/61</f>
        <v>23.783606557377052</v>
      </c>
      <c r="F9" s="614">
        <v>40581</v>
      </c>
      <c r="G9" s="426">
        <v>0</v>
      </c>
      <c r="H9" s="618">
        <v>26.5</v>
      </c>
      <c r="I9" s="590">
        <f>I5/57</f>
        <v>12.849122807017546</v>
      </c>
      <c r="J9" s="590">
        <f>J5/57</f>
        <v>25.792982456140351</v>
      </c>
      <c r="K9" s="612">
        <v>40609</v>
      </c>
      <c r="L9" s="596">
        <v>2.8</v>
      </c>
      <c r="M9" s="340">
        <v>20.3</v>
      </c>
      <c r="N9" s="604">
        <f>SUM(N7:N8)/2</f>
        <v>12.106973684210526</v>
      </c>
      <c r="O9" s="605">
        <f>SUM(O7:O8)/2</f>
        <v>25.283640350877199</v>
      </c>
      <c r="P9" s="114">
        <v>40640</v>
      </c>
      <c r="Q9" s="476">
        <v>0</v>
      </c>
      <c r="R9" s="606">
        <v>22.7</v>
      </c>
      <c r="S9" s="608">
        <f>S4/56</f>
        <v>8.1196428571428587</v>
      </c>
      <c r="T9" s="608">
        <f>T4/56</f>
        <v>25.401785714285719</v>
      </c>
      <c r="U9" s="564">
        <v>40670</v>
      </c>
      <c r="V9" s="508">
        <v>0</v>
      </c>
      <c r="W9" s="340">
        <v>21.1</v>
      </c>
      <c r="X9" s="512">
        <f>X4/60</f>
        <v>3.3200000000000007</v>
      </c>
      <c r="Y9" s="512">
        <f>Y4/60</f>
        <v>23.097666666666669</v>
      </c>
      <c r="Z9" s="571">
        <v>40701</v>
      </c>
      <c r="AA9" s="289">
        <v>0</v>
      </c>
      <c r="AB9" s="556">
        <v>17.899999999999999</v>
      </c>
      <c r="AC9" s="555">
        <f>AC4/60</f>
        <v>2.1500000000000004</v>
      </c>
      <c r="AD9" s="560">
        <f>AD4/60</f>
        <v>21.061000000000003</v>
      </c>
      <c r="AE9" s="164">
        <v>40731</v>
      </c>
      <c r="AF9" s="527">
        <v>0</v>
      </c>
      <c r="AG9" s="350">
        <v>14</v>
      </c>
      <c r="AH9" s="555">
        <f>AH4/60</f>
        <v>1.5333333333333337</v>
      </c>
      <c r="AI9" s="525">
        <f>AI4/60</f>
        <v>18.536666666666665</v>
      </c>
      <c r="AJ9" s="571">
        <v>40762</v>
      </c>
      <c r="AK9" s="530">
        <v>0</v>
      </c>
      <c r="AL9" s="563">
        <v>24.7</v>
      </c>
      <c r="AM9" s="555">
        <f>AM4/61</f>
        <v>1.4213114754098362</v>
      </c>
      <c r="AN9" s="525">
        <f>AN4/61</f>
        <v>18.18196721311476</v>
      </c>
      <c r="AO9" s="564">
        <v>40793</v>
      </c>
      <c r="AP9" s="412">
        <v>0</v>
      </c>
      <c r="AQ9" s="677">
        <v>21</v>
      </c>
      <c r="AR9" s="555">
        <f>AR4/59</f>
        <v>0.86101694915254245</v>
      </c>
      <c r="AS9" s="525">
        <f>AS4/59</f>
        <v>19.642372881355932</v>
      </c>
      <c r="AT9" s="164">
        <v>40823</v>
      </c>
      <c r="AU9" s="532">
        <v>0</v>
      </c>
      <c r="AV9" s="654">
        <v>23.3</v>
      </c>
      <c r="AW9" s="555">
        <f>AW4/60</f>
        <v>0.9883333333333334</v>
      </c>
      <c r="AX9" s="525">
        <f>AX4/60</f>
        <v>20.474999999999991</v>
      </c>
      <c r="AY9" s="572">
        <v>40854</v>
      </c>
      <c r="AZ9" s="534">
        <v>0</v>
      </c>
      <c r="BA9" s="668">
        <v>22</v>
      </c>
      <c r="BB9" s="555">
        <f>BB4/61</f>
        <v>2.4721311475409835</v>
      </c>
      <c r="BC9" s="525">
        <f>BC4/61</f>
        <v>21.080327868852461</v>
      </c>
      <c r="BD9" s="564">
        <v>40884</v>
      </c>
      <c r="BE9" s="412">
        <v>0.2</v>
      </c>
      <c r="BF9" s="340">
        <v>23.6</v>
      </c>
      <c r="BG9" s="578">
        <f>BG4/60</f>
        <v>4.3066666666666666</v>
      </c>
      <c r="BH9" s="579">
        <f>BH4/60</f>
        <v>21.261666666666667</v>
      </c>
    </row>
    <row r="10" spans="1:60" ht="13.5" thickBot="1" x14ac:dyDescent="0.25">
      <c r="A10" s="161">
        <v>40551</v>
      </c>
      <c r="B10" s="452">
        <v>5.8</v>
      </c>
      <c r="C10" s="548">
        <v>23.4</v>
      </c>
      <c r="D10" s="239">
        <f>D8/61</f>
        <v>9.2819672131147541</v>
      </c>
      <c r="E10" s="239">
        <f>E8/61</f>
        <v>23.534426229508195</v>
      </c>
      <c r="F10" s="614">
        <v>40582</v>
      </c>
      <c r="G10" s="426">
        <v>0.7</v>
      </c>
      <c r="H10" s="618">
        <v>27.1</v>
      </c>
      <c r="I10" s="590">
        <f>I8/58</f>
        <v>13.701724137931036</v>
      </c>
      <c r="J10" s="590">
        <f>J8/58</f>
        <v>24.648275862068967</v>
      </c>
      <c r="K10" s="612">
        <v>40610</v>
      </c>
      <c r="L10" s="596">
        <v>1</v>
      </c>
      <c r="M10" s="340">
        <v>20.8</v>
      </c>
      <c r="N10" s="457"/>
      <c r="O10" s="493"/>
      <c r="P10" s="114">
        <v>40641</v>
      </c>
      <c r="Q10" s="476">
        <v>0</v>
      </c>
      <c r="R10" s="606">
        <v>22.8</v>
      </c>
      <c r="S10" s="604">
        <f>SUM(S8:S9)/2</f>
        <v>8.4843828320802004</v>
      </c>
      <c r="T10" s="609">
        <f>SUM(T8:T9)/2</f>
        <v>25.00843671679198</v>
      </c>
      <c r="U10" s="564">
        <v>40671</v>
      </c>
      <c r="V10" s="509">
        <v>0</v>
      </c>
      <c r="W10" s="340">
        <v>22.2</v>
      </c>
      <c r="X10" s="633">
        <f>SUM(X8:X9)/2</f>
        <v>3.0306896551724138</v>
      </c>
      <c r="Y10" s="450">
        <f>SUM(Y8:Y9)/2</f>
        <v>23.057109195402305</v>
      </c>
      <c r="Z10" s="571">
        <v>40702</v>
      </c>
      <c r="AA10" s="289">
        <v>36.6</v>
      </c>
      <c r="AB10" s="556">
        <v>15.6</v>
      </c>
      <c r="AC10" s="633">
        <f>SUM(AC8:AC9)/2</f>
        <v>2.3836206896551726</v>
      </c>
      <c r="AD10" s="634">
        <f>SUM(AD8:AD9)/2</f>
        <v>20.640844827586207</v>
      </c>
      <c r="AE10" s="164">
        <v>40732</v>
      </c>
      <c r="AF10" s="528">
        <v>0</v>
      </c>
      <c r="AG10" s="350">
        <v>13.6</v>
      </c>
      <c r="AH10" s="633">
        <f>SUM(AH8:AH9)/2</f>
        <v>1.5463276836158195</v>
      </c>
      <c r="AI10" s="450">
        <f>SUM(AI8:AI9)/2</f>
        <v>18.162401129943504</v>
      </c>
      <c r="AJ10" s="571">
        <v>40763</v>
      </c>
      <c r="AK10" s="530">
        <v>0</v>
      </c>
      <c r="AL10" s="563">
        <v>23.4</v>
      </c>
      <c r="AM10" s="633">
        <f>SUM(AM8:AM9)/2</f>
        <v>0.95398907103825148</v>
      </c>
      <c r="AN10" s="450">
        <f>SUM(AN8:AN9)/2</f>
        <v>18.428483606557378</v>
      </c>
      <c r="AO10" s="564">
        <v>40794</v>
      </c>
      <c r="AP10" s="412">
        <v>0</v>
      </c>
      <c r="AQ10" s="677">
        <v>21.9</v>
      </c>
      <c r="AR10" s="633">
        <f>SUM(AR8:AR9)/2</f>
        <v>0.86101694915254245</v>
      </c>
      <c r="AS10" s="450">
        <f>SUM(AS8:AS9)/2</f>
        <v>19.761864406779665</v>
      </c>
      <c r="AT10" s="164">
        <v>40824</v>
      </c>
      <c r="AU10" s="532">
        <v>0</v>
      </c>
      <c r="AV10" s="654">
        <v>23.2</v>
      </c>
      <c r="AW10" s="633">
        <f>SUM(AW8:AW9)/2</f>
        <v>1.0933333333333333</v>
      </c>
      <c r="AX10" s="450">
        <f>SUM(AX8:AX9)/2</f>
        <v>20.702499999999993</v>
      </c>
      <c r="AY10" s="572">
        <v>40855</v>
      </c>
      <c r="AZ10" s="534">
        <v>0</v>
      </c>
      <c r="BA10" s="668">
        <v>22.3</v>
      </c>
      <c r="BB10" s="633">
        <f>SUM(BB8:BB9)/2</f>
        <v>2.4927322404371584</v>
      </c>
      <c r="BC10" s="450">
        <f>SUM(BC8:BC9)/2</f>
        <v>20.869330601092898</v>
      </c>
      <c r="BD10" s="564">
        <v>40885</v>
      </c>
      <c r="BE10" s="412">
        <v>0.6</v>
      </c>
      <c r="BF10" s="340">
        <v>24.4</v>
      </c>
      <c r="BG10" s="450">
        <f>SUM(BG8:BG9)/2</f>
        <v>4.5591666666666661</v>
      </c>
      <c r="BH10" s="450">
        <f>SUM(BH8:BH9)/2</f>
        <v>21.43416666666667</v>
      </c>
    </row>
    <row r="11" spans="1:60" ht="13.5" thickBot="1" x14ac:dyDescent="0.25">
      <c r="A11" s="161">
        <v>40552</v>
      </c>
      <c r="B11" s="452">
        <v>27.6</v>
      </c>
      <c r="C11" s="548">
        <v>25.3</v>
      </c>
      <c r="D11" s="450">
        <f>SUM(D9:D10)/2</f>
        <v>10.50983606557377</v>
      </c>
      <c r="E11" s="450">
        <f>SUM(E9:E10)/2</f>
        <v>23.659016393442624</v>
      </c>
      <c r="F11" s="614">
        <v>40583</v>
      </c>
      <c r="G11" s="426">
        <v>0</v>
      </c>
      <c r="H11" s="618">
        <v>28.3</v>
      </c>
      <c r="I11" s="450">
        <f>SUM(I9:I10)/2</f>
        <v>13.275423472474291</v>
      </c>
      <c r="J11" s="450">
        <f>SUM(J9:J10)/2</f>
        <v>25.220629159104661</v>
      </c>
      <c r="K11" s="612">
        <v>40611</v>
      </c>
      <c r="L11" s="596">
        <v>5.6</v>
      </c>
      <c r="M11" s="340">
        <v>22.6</v>
      </c>
      <c r="N11" s="457"/>
      <c r="O11" s="268"/>
      <c r="P11" s="114">
        <v>40642</v>
      </c>
      <c r="Q11" s="476">
        <v>0</v>
      </c>
      <c r="R11" s="606">
        <v>21.7</v>
      </c>
      <c r="S11" s="500"/>
      <c r="T11" s="458"/>
      <c r="U11" s="564">
        <v>40672</v>
      </c>
      <c r="V11" s="508">
        <v>0</v>
      </c>
      <c r="W11" s="340">
        <v>20.2</v>
      </c>
      <c r="X11" s="456"/>
      <c r="Y11" s="458"/>
      <c r="Z11" s="571">
        <v>40703</v>
      </c>
      <c r="AA11" s="290">
        <v>0</v>
      </c>
      <c r="AB11" s="557">
        <v>13</v>
      </c>
      <c r="AC11" s="457"/>
      <c r="AD11" s="268"/>
      <c r="AE11" s="164">
        <v>40733</v>
      </c>
      <c r="AF11" s="527">
        <v>0</v>
      </c>
      <c r="AG11" s="350">
        <v>15.2</v>
      </c>
      <c r="AH11" s="456"/>
      <c r="AI11" s="458"/>
      <c r="AJ11" s="571">
        <v>40764</v>
      </c>
      <c r="AK11" s="530">
        <v>0</v>
      </c>
      <c r="AL11" s="563">
        <v>19.8</v>
      </c>
      <c r="AM11" s="457"/>
      <c r="AN11" s="458"/>
      <c r="AO11" s="564">
        <v>40795</v>
      </c>
      <c r="AP11" s="412">
        <v>0</v>
      </c>
      <c r="AQ11" s="677">
        <v>22.7</v>
      </c>
      <c r="AR11" s="456"/>
      <c r="AS11" s="458"/>
      <c r="AT11" s="164">
        <v>40825</v>
      </c>
      <c r="AU11" s="532">
        <v>9.8000000000000007</v>
      </c>
      <c r="AV11" s="654">
        <v>21.1</v>
      </c>
      <c r="AW11" s="456"/>
      <c r="AX11" s="268"/>
      <c r="AY11" s="572">
        <v>40856</v>
      </c>
      <c r="AZ11" s="534">
        <v>0</v>
      </c>
      <c r="BA11" s="668">
        <v>23.7</v>
      </c>
      <c r="BB11" s="523"/>
      <c r="BC11" s="268"/>
      <c r="BD11" s="564">
        <v>40886</v>
      </c>
      <c r="BE11" s="412">
        <v>22.7</v>
      </c>
      <c r="BF11" s="340">
        <v>21.9</v>
      </c>
      <c r="BG11" s="456"/>
      <c r="BH11" s="268"/>
    </row>
    <row r="12" spans="1:60" ht="13.5" thickBot="1" x14ac:dyDescent="0.25">
      <c r="A12" s="161">
        <v>40553</v>
      </c>
      <c r="B12" s="452">
        <v>0</v>
      </c>
      <c r="C12" s="548">
        <v>25.6</v>
      </c>
      <c r="D12" s="456"/>
      <c r="E12" s="268"/>
      <c r="F12" s="614">
        <v>40584</v>
      </c>
      <c r="G12" s="620">
        <v>0</v>
      </c>
      <c r="H12" s="619">
        <v>28.4</v>
      </c>
      <c r="I12" s="457"/>
      <c r="J12" s="268"/>
      <c r="K12" s="612">
        <v>40612</v>
      </c>
      <c r="L12" s="596">
        <v>0</v>
      </c>
      <c r="M12" s="340">
        <v>23.9</v>
      </c>
      <c r="N12" s="457"/>
      <c r="O12" s="268"/>
      <c r="P12" s="114">
        <v>40643</v>
      </c>
      <c r="Q12" s="476">
        <v>0</v>
      </c>
      <c r="R12" s="606">
        <v>20.6</v>
      </c>
      <c r="S12" s="500"/>
      <c r="T12" s="458"/>
      <c r="U12" s="564">
        <v>40673</v>
      </c>
      <c r="V12" s="508">
        <v>0</v>
      </c>
      <c r="W12" s="340">
        <v>20.9</v>
      </c>
      <c r="X12" s="456"/>
      <c r="Y12" s="458"/>
      <c r="Z12" s="571">
        <v>40704</v>
      </c>
      <c r="AA12" s="626">
        <v>23.2</v>
      </c>
      <c r="AB12" s="627">
        <v>14.9</v>
      </c>
      <c r="AC12" s="457"/>
      <c r="AD12" s="268"/>
      <c r="AE12" s="164">
        <v>40734</v>
      </c>
      <c r="AF12" s="527">
        <v>0</v>
      </c>
      <c r="AG12" s="350">
        <v>17.899999999999999</v>
      </c>
      <c r="AH12" s="456"/>
      <c r="AI12" s="268"/>
      <c r="AJ12" s="571">
        <v>40765</v>
      </c>
      <c r="AK12" s="530">
        <v>2.2999999999999998</v>
      </c>
      <c r="AL12" s="563">
        <v>17.600000000000001</v>
      </c>
      <c r="AM12" s="457"/>
      <c r="AN12" s="268"/>
      <c r="AO12" s="564">
        <v>40796</v>
      </c>
      <c r="AP12" s="625">
        <v>0</v>
      </c>
      <c r="AQ12" s="678">
        <v>20.2</v>
      </c>
      <c r="AR12" s="456"/>
      <c r="AS12" s="458"/>
      <c r="AT12" s="164">
        <v>40826</v>
      </c>
      <c r="AU12" s="652">
        <v>4.0999999999999996</v>
      </c>
      <c r="AV12" s="672">
        <v>23.1</v>
      </c>
      <c r="AW12" s="456"/>
      <c r="AX12" s="268"/>
      <c r="AY12" s="572">
        <v>40857</v>
      </c>
      <c r="AZ12" s="534">
        <v>0</v>
      </c>
      <c r="BA12" s="668">
        <v>26.3</v>
      </c>
      <c r="BB12" s="523"/>
      <c r="BC12" s="268"/>
      <c r="BD12" s="564">
        <v>40887</v>
      </c>
      <c r="BE12" s="412">
        <v>20.5</v>
      </c>
      <c r="BF12" s="340">
        <v>19.100000000000001</v>
      </c>
      <c r="BG12" s="456"/>
      <c r="BH12" s="268"/>
    </row>
    <row r="13" spans="1:60" ht="14.25" thickTop="1" thickBot="1" x14ac:dyDescent="0.25">
      <c r="A13" s="161">
        <v>40554</v>
      </c>
      <c r="B13" s="454">
        <v>66.599999999999994</v>
      </c>
      <c r="C13" s="549">
        <v>23.9</v>
      </c>
      <c r="D13" s="456"/>
      <c r="E13" s="268"/>
      <c r="F13" s="614">
        <v>40585</v>
      </c>
      <c r="G13" s="621">
        <v>0</v>
      </c>
      <c r="H13" s="622">
        <v>26.7</v>
      </c>
      <c r="I13" s="486"/>
      <c r="J13" s="458"/>
      <c r="K13" s="612">
        <v>40613</v>
      </c>
      <c r="L13" s="596">
        <v>0</v>
      </c>
      <c r="M13" s="548">
        <v>24.7</v>
      </c>
      <c r="N13" s="457"/>
      <c r="O13" s="458"/>
      <c r="P13" s="114">
        <v>40644</v>
      </c>
      <c r="Q13" s="476">
        <v>20.399999999999999</v>
      </c>
      <c r="R13" s="606">
        <v>22.6</v>
      </c>
      <c r="S13" s="500"/>
      <c r="T13" s="458"/>
      <c r="U13" s="564">
        <v>40674</v>
      </c>
      <c r="V13" s="513">
        <v>0</v>
      </c>
      <c r="W13" s="552">
        <v>22.3</v>
      </c>
      <c r="X13" s="456"/>
      <c r="Y13" s="458"/>
      <c r="Z13" s="571">
        <v>40705</v>
      </c>
      <c r="AA13" s="641">
        <v>0</v>
      </c>
      <c r="AB13" s="642">
        <v>14.5</v>
      </c>
      <c r="AC13" s="457"/>
      <c r="AD13" s="268"/>
      <c r="AE13" s="164">
        <v>40735</v>
      </c>
      <c r="AF13" s="647">
        <v>0</v>
      </c>
      <c r="AG13" s="627">
        <v>20.5</v>
      </c>
      <c r="AH13" s="459"/>
      <c r="AI13" s="268"/>
      <c r="AJ13" s="571">
        <v>40766</v>
      </c>
      <c r="AK13" s="625">
        <v>0</v>
      </c>
      <c r="AL13" s="624">
        <v>18.100000000000001</v>
      </c>
      <c r="AM13" s="457"/>
      <c r="AN13" s="480"/>
      <c r="AO13" s="564">
        <v>40797</v>
      </c>
      <c r="AP13" s="531">
        <v>0</v>
      </c>
      <c r="AQ13" s="679">
        <v>19.8</v>
      </c>
      <c r="AR13" s="521"/>
      <c r="AS13" s="458"/>
      <c r="AT13" s="650">
        <v>40827</v>
      </c>
      <c r="AU13" s="655">
        <v>1</v>
      </c>
      <c r="AV13" s="673">
        <v>22.4</v>
      </c>
      <c r="AW13" s="656"/>
      <c r="AX13" s="657"/>
      <c r="AY13" s="651">
        <v>40858</v>
      </c>
      <c r="AZ13" s="625">
        <v>0</v>
      </c>
      <c r="BA13" s="670">
        <v>24.4</v>
      </c>
      <c r="BB13" s="523"/>
      <c r="BC13" s="268"/>
      <c r="BD13" s="564">
        <v>40888</v>
      </c>
      <c r="BE13" s="412">
        <v>1.2</v>
      </c>
      <c r="BF13" s="340">
        <v>20.399999999999999</v>
      </c>
      <c r="BG13" s="456"/>
      <c r="BH13" s="268"/>
    </row>
    <row r="14" spans="1:60" ht="14.25" thickTop="1" thickBot="1" x14ac:dyDescent="0.25">
      <c r="A14" s="161">
        <v>40555</v>
      </c>
      <c r="B14" s="587">
        <v>60.3</v>
      </c>
      <c r="C14" s="588">
        <v>24.2</v>
      </c>
      <c r="D14" s="457"/>
      <c r="E14" s="268"/>
      <c r="F14" s="614">
        <v>40586</v>
      </c>
      <c r="G14" s="426">
        <v>0</v>
      </c>
      <c r="H14" s="623">
        <v>26.2</v>
      </c>
      <c r="I14" s="486"/>
      <c r="J14" s="268"/>
      <c r="K14" s="612">
        <v>40614</v>
      </c>
      <c r="L14" s="596">
        <v>0.2</v>
      </c>
      <c r="M14" s="340">
        <v>22.9</v>
      </c>
      <c r="N14" s="457"/>
      <c r="O14" s="458"/>
      <c r="P14" s="114">
        <v>40645</v>
      </c>
      <c r="Q14" s="566">
        <v>1</v>
      </c>
      <c r="R14" s="568">
        <v>23.06</v>
      </c>
      <c r="S14" s="500"/>
      <c r="T14" s="268"/>
      <c r="U14" s="564">
        <v>40675</v>
      </c>
      <c r="V14" s="626">
        <v>0</v>
      </c>
      <c r="W14" s="627">
        <v>22</v>
      </c>
      <c r="X14" s="456"/>
      <c r="Y14" s="511"/>
      <c r="Z14" s="571">
        <v>40706</v>
      </c>
      <c r="AA14" s="641">
        <v>0</v>
      </c>
      <c r="AB14" s="642">
        <v>16.600000000000001</v>
      </c>
      <c r="AC14" s="488"/>
      <c r="AD14" s="268"/>
      <c r="AE14" s="164">
        <v>40736</v>
      </c>
      <c r="AF14" s="117">
        <v>0</v>
      </c>
      <c r="AG14" s="562">
        <v>21.6</v>
      </c>
      <c r="AH14" s="456"/>
      <c r="AI14" s="268"/>
      <c r="AJ14" s="648">
        <v>40767</v>
      </c>
      <c r="AK14" s="649">
        <v>0</v>
      </c>
      <c r="AL14" s="563">
        <v>21.1</v>
      </c>
      <c r="AM14" s="520"/>
      <c r="AN14" s="480"/>
      <c r="AO14" s="564">
        <v>40798</v>
      </c>
      <c r="AP14" s="531">
        <v>0</v>
      </c>
      <c r="AQ14" s="679">
        <v>18</v>
      </c>
      <c r="AR14" s="456"/>
      <c r="AS14" s="268"/>
      <c r="AT14" s="164">
        <v>40828</v>
      </c>
      <c r="AU14" s="653">
        <v>0</v>
      </c>
      <c r="AV14" s="654">
        <v>22.7</v>
      </c>
      <c r="AW14" s="456"/>
      <c r="AX14" s="268"/>
      <c r="AY14" s="572">
        <v>40859</v>
      </c>
      <c r="AZ14" s="534">
        <v>0</v>
      </c>
      <c r="BA14" s="667">
        <v>23.1</v>
      </c>
      <c r="BB14" s="523"/>
      <c r="BC14" s="268"/>
      <c r="BD14" s="564">
        <v>40889</v>
      </c>
      <c r="BE14" s="659">
        <v>0</v>
      </c>
      <c r="BF14" s="659">
        <v>22.7</v>
      </c>
      <c r="BG14" s="456"/>
      <c r="BH14" s="268"/>
    </row>
    <row r="15" spans="1:60" x14ac:dyDescent="0.2">
      <c r="A15" s="161">
        <v>40556</v>
      </c>
      <c r="B15" s="452">
        <v>9.4</v>
      </c>
      <c r="C15" s="547">
        <v>23.6</v>
      </c>
      <c r="D15" s="456"/>
      <c r="E15" s="458"/>
      <c r="F15" s="614">
        <v>40587</v>
      </c>
      <c r="G15" s="426">
        <v>0</v>
      </c>
      <c r="H15" s="623">
        <v>27.6</v>
      </c>
      <c r="I15" s="486"/>
      <c r="J15" s="268"/>
      <c r="K15" s="612">
        <v>40615</v>
      </c>
      <c r="L15" s="596">
        <v>1.2</v>
      </c>
      <c r="M15" s="340">
        <v>23.9</v>
      </c>
      <c r="N15" s="457"/>
      <c r="O15" s="268"/>
      <c r="P15" s="114">
        <v>40646</v>
      </c>
      <c r="Q15" s="476">
        <v>31.8</v>
      </c>
      <c r="R15" s="606">
        <v>21.5</v>
      </c>
      <c r="S15" s="500"/>
      <c r="T15" s="458"/>
      <c r="U15" s="564">
        <v>40676</v>
      </c>
      <c r="V15" s="508">
        <v>0</v>
      </c>
      <c r="W15" s="551">
        <v>19.5</v>
      </c>
      <c r="X15" s="456"/>
      <c r="Y15" s="458"/>
      <c r="Z15" s="571">
        <v>40707</v>
      </c>
      <c r="AA15" s="641">
        <v>0</v>
      </c>
      <c r="AB15" s="642">
        <v>18.399999999999999</v>
      </c>
      <c r="AC15" s="500"/>
      <c r="AD15" s="268"/>
      <c r="AE15" s="164">
        <v>40737</v>
      </c>
      <c r="AF15" s="527">
        <v>0</v>
      </c>
      <c r="AG15" s="350">
        <v>21.9</v>
      </c>
      <c r="AH15" s="459"/>
      <c r="AI15" s="458"/>
      <c r="AJ15" s="571">
        <v>40768</v>
      </c>
      <c r="AK15" s="530">
        <v>0</v>
      </c>
      <c r="AL15" s="547">
        <v>24.6</v>
      </c>
      <c r="AM15" s="486"/>
      <c r="AN15" s="480"/>
      <c r="AO15" s="564">
        <v>40799</v>
      </c>
      <c r="AP15" s="531">
        <v>0</v>
      </c>
      <c r="AQ15" s="679">
        <v>20.8</v>
      </c>
      <c r="AR15" s="456"/>
      <c r="AS15" s="458"/>
      <c r="AT15" s="164">
        <v>40829</v>
      </c>
      <c r="AU15" s="533">
        <v>2.6</v>
      </c>
      <c r="AV15" s="674">
        <v>21.5</v>
      </c>
      <c r="AW15" s="456"/>
      <c r="AX15" s="268"/>
      <c r="AY15" s="572">
        <v>40860</v>
      </c>
      <c r="AZ15" s="534">
        <v>0</v>
      </c>
      <c r="BA15" s="668">
        <v>22.2</v>
      </c>
      <c r="BB15" s="523"/>
      <c r="BC15" s="268"/>
      <c r="BD15" s="564">
        <v>40890</v>
      </c>
      <c r="BE15" s="412">
        <v>0</v>
      </c>
      <c r="BF15" s="412">
        <v>24.8</v>
      </c>
      <c r="BG15" s="456"/>
      <c r="BH15" s="268"/>
    </row>
    <row r="16" spans="1:60" ht="15" x14ac:dyDescent="0.2">
      <c r="A16" s="161">
        <v>40557</v>
      </c>
      <c r="B16" s="452">
        <v>2.1</v>
      </c>
      <c r="C16" s="548">
        <v>23.3</v>
      </c>
      <c r="D16" s="456"/>
      <c r="E16" s="268"/>
      <c r="F16" s="614">
        <v>40588</v>
      </c>
      <c r="G16" s="426">
        <v>0</v>
      </c>
      <c r="H16" s="623">
        <v>26.1</v>
      </c>
      <c r="I16" s="486"/>
      <c r="J16" s="458"/>
      <c r="K16" s="612">
        <v>40616</v>
      </c>
      <c r="L16" s="597">
        <v>0</v>
      </c>
      <c r="M16" s="565">
        <v>24</v>
      </c>
      <c r="N16" s="457"/>
      <c r="O16" s="458"/>
      <c r="P16" s="114">
        <v>40647</v>
      </c>
      <c r="Q16" s="476">
        <v>0</v>
      </c>
      <c r="R16" s="606">
        <v>25.2</v>
      </c>
      <c r="S16" s="500"/>
      <c r="T16" s="458"/>
      <c r="U16" s="564">
        <v>40677</v>
      </c>
      <c r="V16" s="508">
        <v>0</v>
      </c>
      <c r="W16" s="340">
        <v>18.7</v>
      </c>
      <c r="X16" s="456"/>
      <c r="Y16" s="458"/>
      <c r="Z16" s="571">
        <v>40708</v>
      </c>
      <c r="AA16" s="290">
        <v>0</v>
      </c>
      <c r="AB16" s="557">
        <v>16.600000000000001</v>
      </c>
      <c r="AC16" s="500"/>
      <c r="AD16" s="268"/>
      <c r="AE16" s="164">
        <v>40738</v>
      </c>
      <c r="AF16" s="527">
        <v>0</v>
      </c>
      <c r="AG16" s="350">
        <v>22</v>
      </c>
      <c r="AH16" s="456"/>
      <c r="AI16" s="458"/>
      <c r="AJ16" s="571">
        <v>40769</v>
      </c>
      <c r="AK16" s="530">
        <v>0</v>
      </c>
      <c r="AL16" s="548">
        <v>23</v>
      </c>
      <c r="AM16" s="486"/>
      <c r="AN16" s="458"/>
      <c r="AO16" s="564">
        <v>40800</v>
      </c>
      <c r="AP16" s="531">
        <v>0</v>
      </c>
      <c r="AQ16" s="679">
        <v>16.899999999999999</v>
      </c>
      <c r="AR16" s="456"/>
      <c r="AS16" s="458"/>
      <c r="AT16" s="164">
        <v>40830</v>
      </c>
      <c r="AU16" s="472">
        <v>12.7</v>
      </c>
      <c r="AV16" s="674">
        <v>21.1</v>
      </c>
      <c r="AW16" s="456"/>
      <c r="AX16" s="268"/>
      <c r="AY16" s="572">
        <v>40861</v>
      </c>
      <c r="AZ16" s="534">
        <v>25.5</v>
      </c>
      <c r="BA16" s="668">
        <v>20.2</v>
      </c>
      <c r="BB16" s="523"/>
      <c r="BC16" s="524"/>
      <c r="BD16" s="564">
        <v>40891</v>
      </c>
      <c r="BE16" s="412">
        <v>5.8</v>
      </c>
      <c r="BF16" s="665">
        <v>23.9</v>
      </c>
      <c r="BG16" s="456"/>
      <c r="BH16" s="458"/>
    </row>
    <row r="17" spans="1:60" x14ac:dyDescent="0.2">
      <c r="A17" s="161">
        <v>40558</v>
      </c>
      <c r="B17" s="452">
        <v>30.6</v>
      </c>
      <c r="C17" s="548">
        <v>24.9</v>
      </c>
      <c r="D17" s="456"/>
      <c r="E17" s="458"/>
      <c r="F17" s="614">
        <v>40589</v>
      </c>
      <c r="G17" s="426">
        <v>14</v>
      </c>
      <c r="H17" s="623">
        <v>23.7</v>
      </c>
      <c r="I17" s="486"/>
      <c r="J17" s="458"/>
      <c r="K17" s="612">
        <v>40617</v>
      </c>
      <c r="L17" s="596">
        <v>0</v>
      </c>
      <c r="M17" s="340">
        <v>21.9</v>
      </c>
      <c r="N17" s="457"/>
      <c r="O17" s="458"/>
      <c r="P17" s="114">
        <v>40648</v>
      </c>
      <c r="Q17" s="476">
        <v>0</v>
      </c>
      <c r="R17" s="606">
        <v>26.1</v>
      </c>
      <c r="S17" s="500"/>
      <c r="T17" s="458"/>
      <c r="U17" s="564">
        <v>40678</v>
      </c>
      <c r="V17" s="508">
        <v>0</v>
      </c>
      <c r="W17" s="340">
        <v>17.8</v>
      </c>
      <c r="X17" s="456"/>
      <c r="Y17" s="458"/>
      <c r="Z17" s="571">
        <v>40709</v>
      </c>
      <c r="AA17" s="290">
        <v>0</v>
      </c>
      <c r="AB17" s="557">
        <v>17</v>
      </c>
      <c r="AC17" s="500"/>
      <c r="AD17" s="268"/>
      <c r="AE17" s="164">
        <v>40739</v>
      </c>
      <c r="AF17" s="527">
        <v>0</v>
      </c>
      <c r="AG17" s="350">
        <v>22.7</v>
      </c>
      <c r="AH17" s="456"/>
      <c r="AI17" s="458"/>
      <c r="AJ17" s="571">
        <v>40770</v>
      </c>
      <c r="AK17" s="530">
        <v>0</v>
      </c>
      <c r="AL17" s="548">
        <v>21.3</v>
      </c>
      <c r="AM17" s="486"/>
      <c r="AN17" s="458"/>
      <c r="AO17" s="564">
        <v>40801</v>
      </c>
      <c r="AP17" s="412">
        <v>0</v>
      </c>
      <c r="AQ17" s="665">
        <v>18.399999999999999</v>
      </c>
      <c r="AR17" s="456"/>
      <c r="AS17" s="458"/>
      <c r="AT17" s="164">
        <v>40831</v>
      </c>
      <c r="AU17" s="472">
        <v>5</v>
      </c>
      <c r="AV17" s="675">
        <v>18.899999999999999</v>
      </c>
      <c r="AW17" s="456"/>
      <c r="AX17" s="268"/>
      <c r="AY17" s="572">
        <v>40862</v>
      </c>
      <c r="AZ17" s="534">
        <v>34.700000000000003</v>
      </c>
      <c r="BA17" s="668">
        <v>18.899999999999999</v>
      </c>
      <c r="BB17" s="523"/>
      <c r="BC17" s="458"/>
      <c r="BD17" s="564">
        <v>40892</v>
      </c>
      <c r="BE17" s="412">
        <v>47</v>
      </c>
      <c r="BF17" s="665">
        <v>22.3</v>
      </c>
      <c r="BG17" s="456"/>
      <c r="BH17" s="458"/>
    </row>
    <row r="18" spans="1:60" x14ac:dyDescent="0.2">
      <c r="A18" s="161">
        <v>40559</v>
      </c>
      <c r="B18" s="452">
        <v>0</v>
      </c>
      <c r="C18" s="548">
        <v>25</v>
      </c>
      <c r="D18" s="456"/>
      <c r="E18" s="458"/>
      <c r="F18" s="614">
        <v>40590</v>
      </c>
      <c r="G18" s="426">
        <v>3.8</v>
      </c>
      <c r="H18" s="623">
        <v>23.2</v>
      </c>
      <c r="I18" s="486"/>
      <c r="J18" s="458"/>
      <c r="K18" s="612">
        <v>40618</v>
      </c>
      <c r="L18" s="596">
        <v>0</v>
      </c>
      <c r="M18" s="340">
        <v>20.7</v>
      </c>
      <c r="N18" s="457"/>
      <c r="O18" s="458"/>
      <c r="P18" s="114">
        <v>40649</v>
      </c>
      <c r="Q18" s="476">
        <v>0</v>
      </c>
      <c r="R18" s="606">
        <v>28.7</v>
      </c>
      <c r="S18" s="500"/>
      <c r="T18" s="458"/>
      <c r="U18" s="564">
        <v>40679</v>
      </c>
      <c r="V18" s="508">
        <v>7.2</v>
      </c>
      <c r="W18" s="340">
        <v>16.899999999999999</v>
      </c>
      <c r="X18" s="456"/>
      <c r="Y18" s="458"/>
      <c r="Z18" s="571">
        <v>40710</v>
      </c>
      <c r="AA18" s="290">
        <v>0</v>
      </c>
      <c r="AB18" s="557">
        <v>17.399999999999999</v>
      </c>
      <c r="AC18" s="500"/>
      <c r="AD18" s="268"/>
      <c r="AE18" s="164">
        <v>40740</v>
      </c>
      <c r="AF18" s="527">
        <v>0</v>
      </c>
      <c r="AG18" s="350">
        <v>21.9</v>
      </c>
      <c r="AH18" s="456"/>
      <c r="AI18" s="458"/>
      <c r="AJ18" s="571">
        <v>40771</v>
      </c>
      <c r="AK18" s="530">
        <v>0</v>
      </c>
      <c r="AL18" s="548">
        <v>23.1</v>
      </c>
      <c r="AM18" s="486"/>
      <c r="AN18" s="458"/>
      <c r="AO18" s="564">
        <v>40802</v>
      </c>
      <c r="AP18" s="412">
        <v>0</v>
      </c>
      <c r="AQ18" s="665">
        <v>19.5</v>
      </c>
      <c r="AR18" s="456"/>
      <c r="AS18" s="458"/>
      <c r="AT18" s="164">
        <v>40832</v>
      </c>
      <c r="AU18" s="472">
        <v>28.3</v>
      </c>
      <c r="AV18" s="675">
        <v>17.7</v>
      </c>
      <c r="AW18" s="456"/>
      <c r="AX18" s="268"/>
      <c r="AY18" s="572">
        <v>40863</v>
      </c>
      <c r="AZ18" s="534">
        <v>0</v>
      </c>
      <c r="BA18" s="668">
        <v>17.3</v>
      </c>
      <c r="BB18" s="523"/>
      <c r="BC18" s="458"/>
      <c r="BD18" s="564">
        <v>40893</v>
      </c>
      <c r="BE18" s="412">
        <v>0</v>
      </c>
      <c r="BF18" s="665">
        <v>24.2</v>
      </c>
      <c r="BG18" s="456"/>
      <c r="BH18" s="458"/>
    </row>
    <row r="19" spans="1:60" x14ac:dyDescent="0.2">
      <c r="A19" s="161">
        <v>40560</v>
      </c>
      <c r="B19" s="452">
        <v>1.4</v>
      </c>
      <c r="C19" s="548">
        <v>23.6</v>
      </c>
      <c r="D19" s="456"/>
      <c r="E19" s="458"/>
      <c r="F19" s="614">
        <v>40591</v>
      </c>
      <c r="G19" s="426">
        <v>37.5</v>
      </c>
      <c r="H19" s="623">
        <v>23.8</v>
      </c>
      <c r="I19" s="486"/>
      <c r="J19" s="458"/>
      <c r="K19" s="612">
        <v>40619</v>
      </c>
      <c r="L19" s="596">
        <v>0</v>
      </c>
      <c r="M19" s="340">
        <v>24.5</v>
      </c>
      <c r="N19" s="457"/>
      <c r="O19" s="458"/>
      <c r="P19" s="114">
        <v>40650</v>
      </c>
      <c r="Q19" s="476">
        <v>0</v>
      </c>
      <c r="R19" s="606">
        <v>24.7</v>
      </c>
      <c r="S19" s="500"/>
      <c r="T19" s="458"/>
      <c r="U19" s="564">
        <v>40680</v>
      </c>
      <c r="V19" s="508">
        <v>1.6</v>
      </c>
      <c r="W19" s="340">
        <v>15.7</v>
      </c>
      <c r="X19" s="456"/>
      <c r="Y19" s="458"/>
      <c r="Z19" s="571">
        <v>40711</v>
      </c>
      <c r="AA19" s="290">
        <v>0</v>
      </c>
      <c r="AB19" s="557">
        <v>18.8</v>
      </c>
      <c r="AC19" s="500"/>
      <c r="AD19" s="268"/>
      <c r="AE19" s="164">
        <v>40741</v>
      </c>
      <c r="AF19" s="527">
        <v>0</v>
      </c>
      <c r="AG19" s="350">
        <v>21.1</v>
      </c>
      <c r="AH19" s="456"/>
      <c r="AI19" s="458"/>
      <c r="AJ19" s="571">
        <v>40772</v>
      </c>
      <c r="AK19" s="530">
        <v>0</v>
      </c>
      <c r="AL19" s="548">
        <v>24.4</v>
      </c>
      <c r="AM19" s="486"/>
      <c r="AN19" s="458"/>
      <c r="AO19" s="564">
        <v>40803</v>
      </c>
      <c r="AP19" s="412">
        <v>0</v>
      </c>
      <c r="AQ19" s="665">
        <v>19.5</v>
      </c>
      <c r="AR19" s="456"/>
      <c r="AS19" s="458"/>
      <c r="AT19" s="164">
        <v>40833</v>
      </c>
      <c r="AU19" s="472">
        <v>36.799999999999997</v>
      </c>
      <c r="AV19" s="675">
        <v>17.399999999999999</v>
      </c>
      <c r="AW19" s="456"/>
      <c r="AX19" s="268"/>
      <c r="AY19" s="572">
        <v>40864</v>
      </c>
      <c r="AZ19" s="534">
        <v>0</v>
      </c>
      <c r="BA19" s="668">
        <v>18.3</v>
      </c>
      <c r="BB19" s="523"/>
      <c r="BC19" s="458"/>
      <c r="BD19" s="564">
        <v>40894</v>
      </c>
      <c r="BE19" s="412">
        <v>0</v>
      </c>
      <c r="BF19" s="665">
        <v>25.6</v>
      </c>
      <c r="BG19" s="456"/>
      <c r="BH19" s="458"/>
    </row>
    <row r="20" spans="1:60" x14ac:dyDescent="0.2">
      <c r="A20" s="161">
        <v>40561</v>
      </c>
      <c r="B20" s="452">
        <v>5.6</v>
      </c>
      <c r="C20" s="548">
        <v>24.8</v>
      </c>
      <c r="D20" s="456"/>
      <c r="E20" s="458"/>
      <c r="F20" s="614">
        <v>40592</v>
      </c>
      <c r="G20" s="426">
        <v>0</v>
      </c>
      <c r="H20" s="623">
        <v>24</v>
      </c>
      <c r="I20" s="486"/>
      <c r="J20" s="458"/>
      <c r="K20" s="612">
        <v>40620</v>
      </c>
      <c r="L20" s="596">
        <v>0</v>
      </c>
      <c r="M20" s="340">
        <v>24.4</v>
      </c>
      <c r="N20" s="457"/>
      <c r="O20" s="458"/>
      <c r="P20" s="114">
        <v>40651</v>
      </c>
      <c r="Q20" s="476">
        <v>0</v>
      </c>
      <c r="R20" s="606">
        <v>25.7</v>
      </c>
      <c r="S20" s="500"/>
      <c r="T20" s="458"/>
      <c r="U20" s="564">
        <v>40681</v>
      </c>
      <c r="V20" s="508">
        <v>0</v>
      </c>
      <c r="W20" s="340">
        <v>16.3</v>
      </c>
      <c r="X20" s="456"/>
      <c r="Y20" s="458"/>
      <c r="Z20" s="571">
        <v>40712</v>
      </c>
      <c r="AA20" s="290">
        <v>0</v>
      </c>
      <c r="AB20" s="557">
        <v>19.8</v>
      </c>
      <c r="AC20" s="500"/>
      <c r="AD20" s="268"/>
      <c r="AE20" s="164">
        <v>40742</v>
      </c>
      <c r="AF20" s="527">
        <v>0</v>
      </c>
      <c r="AG20" s="350">
        <v>19.3</v>
      </c>
      <c r="AH20" s="456"/>
      <c r="AI20" s="458"/>
      <c r="AJ20" s="571">
        <v>40773</v>
      </c>
      <c r="AK20" s="530">
        <v>0</v>
      </c>
      <c r="AL20" s="548">
        <v>20.6</v>
      </c>
      <c r="AM20" s="486"/>
      <c r="AN20" s="458"/>
      <c r="AO20" s="564">
        <v>40804</v>
      </c>
      <c r="AP20" s="412">
        <v>0</v>
      </c>
      <c r="AQ20" s="665">
        <v>19.399999999999999</v>
      </c>
      <c r="AR20" s="456"/>
      <c r="AS20" s="458"/>
      <c r="AT20" s="164">
        <v>40834</v>
      </c>
      <c r="AU20" s="472">
        <v>0.6</v>
      </c>
      <c r="AV20" s="675">
        <v>18.399999999999999</v>
      </c>
      <c r="AW20" s="456"/>
      <c r="AX20" s="268"/>
      <c r="AY20" s="572">
        <v>40865</v>
      </c>
      <c r="AZ20" s="534">
        <v>0</v>
      </c>
      <c r="BA20" s="668">
        <v>19</v>
      </c>
      <c r="BB20" s="523"/>
      <c r="BC20" s="458"/>
      <c r="BD20" s="564">
        <v>40895</v>
      </c>
      <c r="BE20" s="412">
        <v>0</v>
      </c>
      <c r="BF20" s="665">
        <v>24.8</v>
      </c>
      <c r="BG20" s="456"/>
      <c r="BH20" s="458"/>
    </row>
    <row r="21" spans="1:60" x14ac:dyDescent="0.2">
      <c r="A21" s="161">
        <v>40562</v>
      </c>
      <c r="B21" s="452">
        <v>5</v>
      </c>
      <c r="C21" s="548">
        <v>24.8</v>
      </c>
      <c r="D21" s="456"/>
      <c r="E21" s="458"/>
      <c r="F21" s="614">
        <v>40593</v>
      </c>
      <c r="G21" s="426">
        <v>0</v>
      </c>
      <c r="H21" s="623">
        <v>25.7</v>
      </c>
      <c r="I21" s="486"/>
      <c r="J21" s="458"/>
      <c r="K21" s="612">
        <v>40621</v>
      </c>
      <c r="L21" s="596">
        <v>3.2</v>
      </c>
      <c r="M21" s="340">
        <v>21.5</v>
      </c>
      <c r="N21" s="457"/>
      <c r="O21" s="458"/>
      <c r="P21" s="114">
        <v>40652</v>
      </c>
      <c r="Q21" s="476">
        <v>0</v>
      </c>
      <c r="R21" s="606">
        <v>24.6</v>
      </c>
      <c r="S21" s="500"/>
      <c r="T21" s="458"/>
      <c r="U21" s="564">
        <v>40682</v>
      </c>
      <c r="V21" s="508">
        <v>0</v>
      </c>
      <c r="W21" s="340">
        <v>17.399999999999999</v>
      </c>
      <c r="X21" s="456"/>
      <c r="Y21" s="458"/>
      <c r="Z21" s="571">
        <v>40713</v>
      </c>
      <c r="AA21" s="290">
        <v>0</v>
      </c>
      <c r="AB21" s="557">
        <v>20.5</v>
      </c>
      <c r="AC21" s="500"/>
      <c r="AD21" s="268"/>
      <c r="AE21" s="164">
        <v>40743</v>
      </c>
      <c r="AF21" s="527">
        <v>0</v>
      </c>
      <c r="AG21" s="350">
        <v>20.6</v>
      </c>
      <c r="AH21" s="456"/>
      <c r="AI21" s="458"/>
      <c r="AJ21" s="571">
        <v>40774</v>
      </c>
      <c r="AK21" s="530">
        <v>0</v>
      </c>
      <c r="AL21" s="548">
        <v>20.8</v>
      </c>
      <c r="AM21" s="486"/>
      <c r="AN21" s="458"/>
      <c r="AO21" s="564">
        <v>40805</v>
      </c>
      <c r="AP21" s="412">
        <v>0</v>
      </c>
      <c r="AQ21" s="665">
        <v>21.1</v>
      </c>
      <c r="AR21" s="456"/>
      <c r="AS21" s="458"/>
      <c r="AT21" s="164">
        <v>40835</v>
      </c>
      <c r="AU21" s="472">
        <v>0</v>
      </c>
      <c r="AV21" s="675">
        <v>18.2</v>
      </c>
      <c r="AW21" s="456"/>
      <c r="AX21" s="268"/>
      <c r="AY21" s="572">
        <v>40866</v>
      </c>
      <c r="AZ21" s="534">
        <v>0</v>
      </c>
      <c r="BA21" s="668">
        <v>18.7</v>
      </c>
      <c r="BB21" s="523"/>
      <c r="BC21" s="458"/>
      <c r="BD21" s="564">
        <v>40896</v>
      </c>
      <c r="BE21" s="412">
        <v>17.7</v>
      </c>
      <c r="BF21" s="665">
        <v>24.6</v>
      </c>
      <c r="BG21" s="456"/>
      <c r="BH21" s="458"/>
    </row>
    <row r="22" spans="1:60" x14ac:dyDescent="0.2">
      <c r="A22" s="161">
        <v>40563</v>
      </c>
      <c r="B22" s="452">
        <v>6.5</v>
      </c>
      <c r="C22" s="548">
        <v>24.1</v>
      </c>
      <c r="D22" s="456"/>
      <c r="E22" s="458"/>
      <c r="F22" s="614">
        <v>40594</v>
      </c>
      <c r="G22" s="426">
        <v>0</v>
      </c>
      <c r="H22" s="623">
        <v>25.5</v>
      </c>
      <c r="I22" s="486"/>
      <c r="J22" s="458"/>
      <c r="K22" s="612">
        <v>40622</v>
      </c>
      <c r="L22" s="596">
        <v>2</v>
      </c>
      <c r="M22" s="340">
        <v>20.3</v>
      </c>
      <c r="N22" s="457"/>
      <c r="O22" s="458"/>
      <c r="P22" s="114">
        <v>40653</v>
      </c>
      <c r="Q22" s="476">
        <v>0</v>
      </c>
      <c r="R22" s="606">
        <v>23.9</v>
      </c>
      <c r="S22" s="500"/>
      <c r="T22" s="458"/>
      <c r="U22" s="564">
        <v>40683</v>
      </c>
      <c r="V22" s="508">
        <v>0</v>
      </c>
      <c r="W22" s="340">
        <v>18.5</v>
      </c>
      <c r="X22" s="456"/>
      <c r="Y22" s="458"/>
      <c r="Z22" s="571">
        <v>40714</v>
      </c>
      <c r="AA22" s="290">
        <v>0</v>
      </c>
      <c r="AB22" s="557">
        <v>21.7</v>
      </c>
      <c r="AC22" s="500"/>
      <c r="AD22" s="268"/>
      <c r="AE22" s="164">
        <v>40744</v>
      </c>
      <c r="AF22" s="527">
        <v>0</v>
      </c>
      <c r="AG22" s="350">
        <v>22.1</v>
      </c>
      <c r="AH22" s="456"/>
      <c r="AI22" s="458"/>
      <c r="AJ22" s="571">
        <v>40775</v>
      </c>
      <c r="AK22" s="530">
        <v>4.5999999999999996</v>
      </c>
      <c r="AL22" s="548">
        <v>17.7</v>
      </c>
      <c r="AM22" s="486"/>
      <c r="AN22" s="458"/>
      <c r="AO22" s="564">
        <v>40806</v>
      </c>
      <c r="AP22" s="412">
        <v>0</v>
      </c>
      <c r="AQ22" s="665">
        <v>23.3</v>
      </c>
      <c r="AR22" s="456"/>
      <c r="AS22" s="458"/>
      <c r="AT22" s="164">
        <v>40836</v>
      </c>
      <c r="AU22" s="472">
        <v>0</v>
      </c>
      <c r="AV22" s="675">
        <v>17.899999999999999</v>
      </c>
      <c r="AW22" s="456"/>
      <c r="AX22" s="268"/>
      <c r="AY22" s="572">
        <v>40867</v>
      </c>
      <c r="AZ22" s="534">
        <v>0</v>
      </c>
      <c r="BA22" s="668">
        <v>20.8</v>
      </c>
      <c r="BB22" s="523"/>
      <c r="BC22" s="458"/>
      <c r="BD22" s="564">
        <v>40897</v>
      </c>
      <c r="BE22" s="412">
        <v>0</v>
      </c>
      <c r="BF22" s="665">
        <v>25.9</v>
      </c>
      <c r="BG22" s="456"/>
      <c r="BH22" s="458"/>
    </row>
    <row r="23" spans="1:60" x14ac:dyDescent="0.2">
      <c r="A23" s="161">
        <v>40564</v>
      </c>
      <c r="B23" s="452">
        <v>5.6</v>
      </c>
      <c r="C23" s="548">
        <v>24.5</v>
      </c>
      <c r="D23" s="456"/>
      <c r="E23" s="458"/>
      <c r="F23" s="614">
        <v>40595</v>
      </c>
      <c r="G23" s="426">
        <v>44.2</v>
      </c>
      <c r="H23" s="623">
        <v>24.5</v>
      </c>
      <c r="I23" s="486"/>
      <c r="J23" s="458"/>
      <c r="K23" s="612">
        <v>40623</v>
      </c>
      <c r="L23" s="596">
        <v>0.2</v>
      </c>
      <c r="M23" s="340">
        <v>22.1</v>
      </c>
      <c r="N23" s="457"/>
      <c r="O23" s="458"/>
      <c r="P23" s="114">
        <v>40654</v>
      </c>
      <c r="Q23" s="476">
        <v>0</v>
      </c>
      <c r="R23" s="606">
        <v>23.7</v>
      </c>
      <c r="S23" s="500"/>
      <c r="T23" s="458"/>
      <c r="U23" s="564">
        <v>40684</v>
      </c>
      <c r="V23" s="508">
        <v>0</v>
      </c>
      <c r="W23" s="340">
        <v>18.7</v>
      </c>
      <c r="X23" s="456"/>
      <c r="Y23" s="458"/>
      <c r="Z23" s="571">
        <v>40715</v>
      </c>
      <c r="AA23" s="290">
        <v>0</v>
      </c>
      <c r="AB23" s="557">
        <v>22</v>
      </c>
      <c r="AC23" s="500"/>
      <c r="AD23" s="268"/>
      <c r="AE23" s="164">
        <v>40745</v>
      </c>
      <c r="AF23" s="527">
        <v>0</v>
      </c>
      <c r="AG23" s="350">
        <v>23.1</v>
      </c>
      <c r="AH23" s="456"/>
      <c r="AI23" s="458"/>
      <c r="AJ23" s="571">
        <v>40776</v>
      </c>
      <c r="AK23" s="530">
        <v>10</v>
      </c>
      <c r="AL23" s="548">
        <v>12.4</v>
      </c>
      <c r="AM23" s="486"/>
      <c r="AN23" s="458"/>
      <c r="AO23" s="564">
        <v>40807</v>
      </c>
      <c r="AP23" s="412">
        <v>0</v>
      </c>
      <c r="AQ23" s="665">
        <v>20.399999999999999</v>
      </c>
      <c r="AR23" s="456"/>
      <c r="AS23" s="458"/>
      <c r="AT23" s="164">
        <v>40837</v>
      </c>
      <c r="AU23" s="472">
        <v>0</v>
      </c>
      <c r="AV23" s="675">
        <v>18.8</v>
      </c>
      <c r="AW23" s="456"/>
      <c r="AX23" s="268"/>
      <c r="AY23" s="572">
        <v>40868</v>
      </c>
      <c r="AZ23" s="534">
        <v>0</v>
      </c>
      <c r="BA23" s="668">
        <v>23.2</v>
      </c>
      <c r="BB23" s="523"/>
      <c r="BC23" s="458"/>
      <c r="BD23" s="564">
        <v>40898</v>
      </c>
      <c r="BE23" s="412">
        <v>0</v>
      </c>
      <c r="BF23" s="665">
        <v>26.3</v>
      </c>
      <c r="BG23" s="456"/>
      <c r="BH23" s="458"/>
    </row>
    <row r="24" spans="1:60" x14ac:dyDescent="0.2">
      <c r="A24" s="161">
        <v>40565</v>
      </c>
      <c r="B24" s="452">
        <v>0</v>
      </c>
      <c r="C24" s="548">
        <v>23.3</v>
      </c>
      <c r="D24" s="456"/>
      <c r="E24" s="458"/>
      <c r="F24" s="614">
        <v>40596</v>
      </c>
      <c r="G24" s="426">
        <v>35.799999999999997</v>
      </c>
      <c r="H24" s="623">
        <v>26.1</v>
      </c>
      <c r="I24" s="486"/>
      <c r="J24" s="458"/>
      <c r="K24" s="612">
        <v>40624</v>
      </c>
      <c r="L24" s="596">
        <v>0</v>
      </c>
      <c r="M24" s="340">
        <v>22.8</v>
      </c>
      <c r="N24" s="457"/>
      <c r="O24" s="458"/>
      <c r="P24" s="114">
        <v>40655</v>
      </c>
      <c r="Q24" s="476">
        <v>0</v>
      </c>
      <c r="R24" s="606">
        <v>25.3</v>
      </c>
      <c r="S24" s="500"/>
      <c r="T24" s="458"/>
      <c r="U24" s="564">
        <v>40685</v>
      </c>
      <c r="V24" s="508">
        <v>0</v>
      </c>
      <c r="W24" s="340">
        <v>20</v>
      </c>
      <c r="X24" s="456"/>
      <c r="Y24" s="458"/>
      <c r="Z24" s="571">
        <v>40716</v>
      </c>
      <c r="AA24" s="290">
        <v>0</v>
      </c>
      <c r="AB24" s="557">
        <v>19.3</v>
      </c>
      <c r="AC24" s="500"/>
      <c r="AD24" s="268"/>
      <c r="AE24" s="164">
        <v>40746</v>
      </c>
      <c r="AF24" s="527">
        <v>0.5</v>
      </c>
      <c r="AG24" s="350">
        <v>17.8</v>
      </c>
      <c r="AH24" s="456"/>
      <c r="AI24" s="458"/>
      <c r="AJ24" s="571">
        <v>40777</v>
      </c>
      <c r="AK24" s="530">
        <v>0.1</v>
      </c>
      <c r="AL24" s="548">
        <v>13.1</v>
      </c>
      <c r="AM24" s="486"/>
      <c r="AN24" s="458"/>
      <c r="AO24" s="564">
        <v>40808</v>
      </c>
      <c r="AP24" s="412">
        <v>0</v>
      </c>
      <c r="AQ24" s="665">
        <v>20.9</v>
      </c>
      <c r="AR24" s="456"/>
      <c r="AS24" s="458"/>
      <c r="AT24" s="164">
        <v>40838</v>
      </c>
      <c r="AU24" s="472">
        <v>0</v>
      </c>
      <c r="AV24" s="675">
        <v>20.2</v>
      </c>
      <c r="AW24" s="456"/>
      <c r="AX24" s="268"/>
      <c r="AY24" s="572">
        <v>40869</v>
      </c>
      <c r="AZ24" s="534">
        <v>0</v>
      </c>
      <c r="BA24" s="668">
        <v>22.5</v>
      </c>
      <c r="BB24" s="523"/>
      <c r="BC24" s="458"/>
      <c r="BD24" s="564">
        <v>40899</v>
      </c>
      <c r="BE24" s="412">
        <v>0</v>
      </c>
      <c r="BF24" s="665">
        <v>27.3</v>
      </c>
      <c r="BG24" s="456"/>
      <c r="BH24" s="458"/>
    </row>
    <row r="25" spans="1:60" x14ac:dyDescent="0.2">
      <c r="A25" s="161">
        <v>40566</v>
      </c>
      <c r="B25" s="452">
        <v>0</v>
      </c>
      <c r="C25" s="548">
        <v>22.1</v>
      </c>
      <c r="D25" s="456"/>
      <c r="E25" s="458"/>
      <c r="F25" s="614">
        <v>40597</v>
      </c>
      <c r="G25" s="426">
        <v>3.4</v>
      </c>
      <c r="H25" s="623">
        <v>25.8</v>
      </c>
      <c r="I25" s="486"/>
      <c r="J25" s="458"/>
      <c r="K25" s="612">
        <v>40625</v>
      </c>
      <c r="L25" s="596">
        <v>0</v>
      </c>
      <c r="M25" s="340">
        <v>23.4</v>
      </c>
      <c r="N25" s="457"/>
      <c r="O25" s="458"/>
      <c r="P25" s="114">
        <v>40656</v>
      </c>
      <c r="Q25" s="476">
        <v>0</v>
      </c>
      <c r="R25" s="606">
        <v>24.8</v>
      </c>
      <c r="S25" s="500"/>
      <c r="T25" s="458"/>
      <c r="U25" s="564">
        <v>40686</v>
      </c>
      <c r="V25" s="508">
        <v>0</v>
      </c>
      <c r="W25" s="340">
        <v>20.5</v>
      </c>
      <c r="X25" s="456"/>
      <c r="Y25" s="458"/>
      <c r="Z25" s="571">
        <v>40717</v>
      </c>
      <c r="AA25" s="290">
        <v>0</v>
      </c>
      <c r="AB25" s="557">
        <v>20.5</v>
      </c>
      <c r="AC25" s="500"/>
      <c r="AD25" s="268"/>
      <c r="AE25" s="164">
        <v>40747</v>
      </c>
      <c r="AF25" s="527">
        <v>0</v>
      </c>
      <c r="AG25" s="350">
        <v>16.100000000000001</v>
      </c>
      <c r="AH25" s="456"/>
      <c r="AI25" s="458"/>
      <c r="AJ25" s="571">
        <v>40778</v>
      </c>
      <c r="AK25" s="530">
        <v>0</v>
      </c>
      <c r="AL25" s="548">
        <v>16</v>
      </c>
      <c r="AM25" s="486"/>
      <c r="AN25" s="458"/>
      <c r="AO25" s="564">
        <v>40809</v>
      </c>
      <c r="AP25" s="412">
        <v>0</v>
      </c>
      <c r="AQ25" s="665">
        <v>21.3</v>
      </c>
      <c r="AR25" s="456"/>
      <c r="AS25" s="458"/>
      <c r="AT25" s="164">
        <v>40839</v>
      </c>
      <c r="AU25" s="472">
        <v>0</v>
      </c>
      <c r="AV25" s="675">
        <v>21.8</v>
      </c>
      <c r="AW25" s="456"/>
      <c r="AX25" s="268"/>
      <c r="AY25" s="572">
        <v>40870</v>
      </c>
      <c r="AZ25" s="534">
        <v>7</v>
      </c>
      <c r="BA25" s="668">
        <v>20</v>
      </c>
      <c r="BB25" s="523"/>
      <c r="BC25" s="458"/>
      <c r="BD25" s="564">
        <v>40900</v>
      </c>
      <c r="BE25" s="412">
        <v>3.2</v>
      </c>
      <c r="BF25" s="665">
        <v>27.1</v>
      </c>
      <c r="BG25" s="456"/>
      <c r="BH25" s="458"/>
    </row>
    <row r="26" spans="1:60" x14ac:dyDescent="0.2">
      <c r="A26" s="161">
        <v>40567</v>
      </c>
      <c r="B26" s="452">
        <v>88.6</v>
      </c>
      <c r="C26" s="548">
        <v>25.4</v>
      </c>
      <c r="D26" s="456"/>
      <c r="E26" s="458"/>
      <c r="F26" s="614">
        <v>40598</v>
      </c>
      <c r="G26" s="426">
        <v>0</v>
      </c>
      <c r="H26" s="623">
        <v>25.7</v>
      </c>
      <c r="I26" s="486"/>
      <c r="J26" s="458"/>
      <c r="K26" s="612">
        <v>40626</v>
      </c>
      <c r="L26" s="596">
        <v>0</v>
      </c>
      <c r="M26" s="340">
        <v>24.4</v>
      </c>
      <c r="N26" s="457"/>
      <c r="O26" s="458"/>
      <c r="P26" s="114">
        <v>40657</v>
      </c>
      <c r="Q26" s="476">
        <v>0</v>
      </c>
      <c r="R26" s="606">
        <v>22.7</v>
      </c>
      <c r="S26" s="500"/>
      <c r="T26" s="458"/>
      <c r="U26" s="564">
        <v>40687</v>
      </c>
      <c r="V26" s="508">
        <v>0</v>
      </c>
      <c r="W26" s="340">
        <v>20.399999999999999</v>
      </c>
      <c r="X26" s="456"/>
      <c r="Y26" s="458"/>
      <c r="Z26" s="571">
        <v>40718</v>
      </c>
      <c r="AA26" s="290">
        <v>0</v>
      </c>
      <c r="AB26" s="557">
        <v>20.7</v>
      </c>
      <c r="AC26" s="500"/>
      <c r="AD26" s="268"/>
      <c r="AE26" s="164">
        <v>40748</v>
      </c>
      <c r="AF26" s="527">
        <v>0</v>
      </c>
      <c r="AG26" s="350">
        <v>17.100000000000001</v>
      </c>
      <c r="AH26" s="456"/>
      <c r="AI26" s="458"/>
      <c r="AJ26" s="571">
        <v>40779</v>
      </c>
      <c r="AK26" s="530">
        <v>1.1000000000000001</v>
      </c>
      <c r="AL26" s="548">
        <v>17.7</v>
      </c>
      <c r="AM26" s="486"/>
      <c r="AN26" s="458"/>
      <c r="AO26" s="564">
        <v>40810</v>
      </c>
      <c r="AP26" s="412">
        <v>1.2</v>
      </c>
      <c r="AQ26" s="665">
        <v>18.3</v>
      </c>
      <c r="AR26" s="456"/>
      <c r="AS26" s="458"/>
      <c r="AT26" s="164">
        <v>40840</v>
      </c>
      <c r="AU26" s="472">
        <v>0</v>
      </c>
      <c r="AV26" s="675">
        <v>23.7</v>
      </c>
      <c r="AW26" s="456"/>
      <c r="AX26" s="268"/>
      <c r="AY26" s="572">
        <v>40871</v>
      </c>
      <c r="AZ26" s="534">
        <v>0</v>
      </c>
      <c r="BA26" s="668">
        <v>21.1</v>
      </c>
      <c r="BB26" s="523"/>
      <c r="BC26" s="458"/>
      <c r="BD26" s="564">
        <v>40901</v>
      </c>
      <c r="BE26" s="412">
        <v>0</v>
      </c>
      <c r="BF26" s="665">
        <v>27.1</v>
      </c>
      <c r="BG26" s="456"/>
      <c r="BH26" s="458"/>
    </row>
    <row r="27" spans="1:60" x14ac:dyDescent="0.2">
      <c r="A27" s="161">
        <v>40568</v>
      </c>
      <c r="B27" s="452">
        <v>0</v>
      </c>
      <c r="C27" s="548">
        <v>25.4</v>
      </c>
      <c r="D27" s="456"/>
      <c r="E27" s="458"/>
      <c r="F27" s="614">
        <v>40599</v>
      </c>
      <c r="G27" s="426">
        <v>19.8</v>
      </c>
      <c r="H27" s="623">
        <v>26.2</v>
      </c>
      <c r="I27" s="486"/>
      <c r="J27" s="458"/>
      <c r="K27" s="612">
        <v>40627</v>
      </c>
      <c r="L27" s="596">
        <v>0</v>
      </c>
      <c r="M27" s="340">
        <v>25</v>
      </c>
      <c r="N27" s="457"/>
      <c r="O27" s="458"/>
      <c r="P27" s="114">
        <v>40658</v>
      </c>
      <c r="Q27" s="476">
        <v>0</v>
      </c>
      <c r="R27" s="606">
        <v>20.7</v>
      </c>
      <c r="S27" s="500"/>
      <c r="T27" s="458"/>
      <c r="U27" s="564">
        <v>40688</v>
      </c>
      <c r="V27" s="508">
        <v>0</v>
      </c>
      <c r="W27" s="340">
        <v>21.2</v>
      </c>
      <c r="X27" s="456"/>
      <c r="Y27" s="458"/>
      <c r="Z27" s="571">
        <v>40719</v>
      </c>
      <c r="AA27" s="290">
        <v>0</v>
      </c>
      <c r="AB27" s="557">
        <v>20.5</v>
      </c>
      <c r="AC27" s="500"/>
      <c r="AD27" s="268"/>
      <c r="AE27" s="164">
        <v>40749</v>
      </c>
      <c r="AF27" s="527">
        <v>0</v>
      </c>
      <c r="AG27" s="350">
        <v>17.3</v>
      </c>
      <c r="AH27" s="456"/>
      <c r="AI27" s="458"/>
      <c r="AJ27" s="571">
        <v>40780</v>
      </c>
      <c r="AK27" s="530">
        <v>0</v>
      </c>
      <c r="AL27" s="548">
        <v>18.5</v>
      </c>
      <c r="AM27" s="486"/>
      <c r="AN27" s="458"/>
      <c r="AO27" s="564">
        <v>40811</v>
      </c>
      <c r="AP27" s="412">
        <v>0</v>
      </c>
      <c r="AQ27" s="665">
        <v>16.600000000000001</v>
      </c>
      <c r="AR27" s="456"/>
      <c r="AS27" s="458"/>
      <c r="AT27" s="164">
        <v>40841</v>
      </c>
      <c r="AU27" s="472">
        <v>2.4</v>
      </c>
      <c r="AV27" s="675">
        <v>24</v>
      </c>
      <c r="AW27" s="456"/>
      <c r="AX27" s="268"/>
      <c r="AY27" s="572">
        <v>40872</v>
      </c>
      <c r="AZ27" s="534">
        <v>0</v>
      </c>
      <c r="BA27" s="668">
        <v>23.2</v>
      </c>
      <c r="BB27" s="523"/>
      <c r="BC27" s="458"/>
      <c r="BD27" s="564">
        <v>40902</v>
      </c>
      <c r="BE27" s="412">
        <v>2.4</v>
      </c>
      <c r="BF27" s="665">
        <v>23.5</v>
      </c>
      <c r="BG27" s="456"/>
      <c r="BH27" s="458"/>
    </row>
    <row r="28" spans="1:60" x14ac:dyDescent="0.2">
      <c r="A28" s="161">
        <v>40569</v>
      </c>
      <c r="B28" s="452">
        <v>26.8</v>
      </c>
      <c r="C28" s="548">
        <v>25.8</v>
      </c>
      <c r="D28" s="456"/>
      <c r="E28" s="458"/>
      <c r="F28" s="614">
        <v>40600</v>
      </c>
      <c r="G28" s="426">
        <v>0</v>
      </c>
      <c r="H28" s="623">
        <v>26.2</v>
      </c>
      <c r="I28" s="486"/>
      <c r="J28" s="458"/>
      <c r="K28" s="612">
        <v>40628</v>
      </c>
      <c r="L28" s="596">
        <v>0</v>
      </c>
      <c r="M28" s="340">
        <v>26.2</v>
      </c>
      <c r="N28" s="457"/>
      <c r="O28" s="458"/>
      <c r="P28" s="114">
        <v>40659</v>
      </c>
      <c r="Q28" s="476">
        <v>0.4</v>
      </c>
      <c r="R28" s="606">
        <v>19.5</v>
      </c>
      <c r="S28" s="500"/>
      <c r="T28" s="458"/>
      <c r="U28" s="564">
        <v>40689</v>
      </c>
      <c r="V28" s="508">
        <v>0</v>
      </c>
      <c r="W28" s="340">
        <v>20.9</v>
      </c>
      <c r="X28" s="456"/>
      <c r="Y28" s="458"/>
      <c r="Z28" s="571">
        <v>40720</v>
      </c>
      <c r="AA28" s="290">
        <v>0</v>
      </c>
      <c r="AB28" s="557">
        <v>18</v>
      </c>
      <c r="AC28" s="500"/>
      <c r="AD28" s="268"/>
      <c r="AE28" s="164">
        <v>40750</v>
      </c>
      <c r="AF28" s="527">
        <v>0</v>
      </c>
      <c r="AG28" s="350">
        <v>19.7</v>
      </c>
      <c r="AH28" s="456"/>
      <c r="AI28" s="458"/>
      <c r="AJ28" s="571">
        <v>40781</v>
      </c>
      <c r="AK28" s="530">
        <v>2.6</v>
      </c>
      <c r="AL28" s="548">
        <v>20.100000000000001</v>
      </c>
      <c r="AM28" s="486"/>
      <c r="AN28" s="458"/>
      <c r="AO28" s="564">
        <v>40812</v>
      </c>
      <c r="AP28" s="412">
        <v>0</v>
      </c>
      <c r="AQ28" s="665">
        <v>18.3</v>
      </c>
      <c r="AR28" s="456"/>
      <c r="AS28" s="458"/>
      <c r="AT28" s="164">
        <v>40842</v>
      </c>
      <c r="AU28" s="472">
        <v>8.8000000000000007</v>
      </c>
      <c r="AV28" s="675">
        <v>22.2</v>
      </c>
      <c r="AW28" s="456"/>
      <c r="AX28" s="268"/>
      <c r="AY28" s="572">
        <v>40873</v>
      </c>
      <c r="AZ28" s="534">
        <v>0</v>
      </c>
      <c r="BA28" s="668">
        <v>24.9</v>
      </c>
      <c r="BB28" s="523"/>
      <c r="BC28" s="458"/>
      <c r="BD28" s="564">
        <v>40903</v>
      </c>
      <c r="BE28" s="412">
        <v>1.2</v>
      </c>
      <c r="BF28" s="665">
        <v>19.850000000000001</v>
      </c>
      <c r="BG28" s="456"/>
      <c r="BH28" s="458"/>
    </row>
    <row r="29" spans="1:60" x14ac:dyDescent="0.2">
      <c r="A29" s="161">
        <v>40570</v>
      </c>
      <c r="B29" s="452">
        <v>0</v>
      </c>
      <c r="C29" s="548">
        <v>28.2</v>
      </c>
      <c r="D29" s="456"/>
      <c r="E29" s="458"/>
      <c r="F29" s="614">
        <v>40601</v>
      </c>
      <c r="G29" s="426">
        <v>0</v>
      </c>
      <c r="H29" s="623">
        <v>24.2</v>
      </c>
      <c r="I29" s="486"/>
      <c r="J29" s="458"/>
      <c r="K29" s="612">
        <v>40629</v>
      </c>
      <c r="L29" s="596">
        <v>0</v>
      </c>
      <c r="M29" s="340">
        <v>26.7</v>
      </c>
      <c r="N29" s="457"/>
      <c r="O29" s="458"/>
      <c r="P29" s="114">
        <v>40660</v>
      </c>
      <c r="Q29" s="476">
        <v>0</v>
      </c>
      <c r="R29" s="606">
        <v>17.8</v>
      </c>
      <c r="S29" s="500"/>
      <c r="T29" s="458"/>
      <c r="U29" s="564">
        <v>40690</v>
      </c>
      <c r="V29" s="508">
        <v>0</v>
      </c>
      <c r="W29" s="340">
        <v>18</v>
      </c>
      <c r="X29" s="456"/>
      <c r="Y29" s="458"/>
      <c r="Z29" s="571">
        <v>40721</v>
      </c>
      <c r="AA29" s="290">
        <v>19.600000000000001</v>
      </c>
      <c r="AB29" s="557">
        <v>13.1</v>
      </c>
      <c r="AC29" s="500"/>
      <c r="AD29" s="268"/>
      <c r="AE29" s="164">
        <v>40751</v>
      </c>
      <c r="AF29" s="527">
        <v>0</v>
      </c>
      <c r="AG29" s="350">
        <v>19.8</v>
      </c>
      <c r="AH29" s="456"/>
      <c r="AI29" s="458"/>
      <c r="AJ29" s="571">
        <v>40782</v>
      </c>
      <c r="AK29" s="530">
        <v>0</v>
      </c>
      <c r="AL29" s="548">
        <v>21</v>
      </c>
      <c r="AM29" s="486"/>
      <c r="AN29" s="458"/>
      <c r="AO29" s="564">
        <v>40813</v>
      </c>
      <c r="AP29" s="412">
        <v>0</v>
      </c>
      <c r="AQ29" s="665">
        <v>19.399999999999999</v>
      </c>
      <c r="AR29" s="456"/>
      <c r="AS29" s="458"/>
      <c r="AT29" s="164">
        <v>40843</v>
      </c>
      <c r="AU29" s="472">
        <v>0</v>
      </c>
      <c r="AV29" s="675">
        <v>25.2</v>
      </c>
      <c r="AW29" s="456"/>
      <c r="AX29" s="268"/>
      <c r="AY29" s="572">
        <v>40874</v>
      </c>
      <c r="AZ29" s="534">
        <v>3.8</v>
      </c>
      <c r="BA29" s="668">
        <v>22.7</v>
      </c>
      <c r="BB29" s="523"/>
      <c r="BC29" s="458"/>
      <c r="BD29" s="564">
        <v>40904</v>
      </c>
      <c r="BE29" s="412">
        <v>6.6</v>
      </c>
      <c r="BF29" s="665">
        <v>21.4</v>
      </c>
      <c r="BG29" s="456"/>
      <c r="BH29" s="458"/>
    </row>
    <row r="30" spans="1:60" ht="13.5" thickBot="1" x14ac:dyDescent="0.25">
      <c r="A30" s="161">
        <v>40571</v>
      </c>
      <c r="B30" s="452">
        <v>0</v>
      </c>
      <c r="C30" s="548">
        <v>28.4</v>
      </c>
      <c r="D30" s="456"/>
      <c r="E30" s="458"/>
      <c r="F30" s="170">
        <v>40602</v>
      </c>
      <c r="G30" s="475">
        <v>109.5</v>
      </c>
      <c r="H30" s="478">
        <v>22.9</v>
      </c>
      <c r="I30" s="486"/>
      <c r="J30" s="458"/>
      <c r="K30" s="612">
        <v>40630</v>
      </c>
      <c r="L30" s="596">
        <v>0</v>
      </c>
      <c r="M30" s="340">
        <v>26.3</v>
      </c>
      <c r="N30" s="457"/>
      <c r="O30" s="458"/>
      <c r="P30" s="114">
        <v>40661</v>
      </c>
      <c r="Q30" s="476">
        <v>4.4000000000000004</v>
      </c>
      <c r="R30" s="606">
        <v>16.5</v>
      </c>
      <c r="S30" s="500"/>
      <c r="T30" s="458"/>
      <c r="U30" s="564">
        <v>40691</v>
      </c>
      <c r="V30" s="508">
        <v>1.6</v>
      </c>
      <c r="W30" s="340">
        <v>15.8</v>
      </c>
      <c r="X30" s="456"/>
      <c r="Y30" s="458"/>
      <c r="Z30" s="571">
        <v>40722</v>
      </c>
      <c r="AA30" s="290">
        <v>2.2000000000000002</v>
      </c>
      <c r="AB30" s="557">
        <v>13.2</v>
      </c>
      <c r="AC30" s="500"/>
      <c r="AD30" s="268"/>
      <c r="AE30" s="164">
        <v>40752</v>
      </c>
      <c r="AF30" s="527">
        <v>0</v>
      </c>
      <c r="AG30" s="350">
        <v>20.7</v>
      </c>
      <c r="AH30" s="456"/>
      <c r="AI30" s="458"/>
      <c r="AJ30" s="571">
        <v>40783</v>
      </c>
      <c r="AK30" s="530">
        <v>0</v>
      </c>
      <c r="AL30" s="548">
        <v>24.2</v>
      </c>
      <c r="AM30" s="486"/>
      <c r="AN30" s="458"/>
      <c r="AO30" s="564">
        <v>40814</v>
      </c>
      <c r="AP30" s="412">
        <v>0</v>
      </c>
      <c r="AQ30" s="665">
        <v>20.100000000000001</v>
      </c>
      <c r="AR30" s="456"/>
      <c r="AS30" s="458"/>
      <c r="AT30" s="164">
        <v>40844</v>
      </c>
      <c r="AU30" s="472">
        <v>0</v>
      </c>
      <c r="AV30" s="675">
        <v>26.3</v>
      </c>
      <c r="AW30" s="456"/>
      <c r="AX30" s="268"/>
      <c r="AY30" s="572">
        <v>40875</v>
      </c>
      <c r="AZ30" s="534">
        <v>0</v>
      </c>
      <c r="BA30" s="668">
        <v>22.9</v>
      </c>
      <c r="BB30" s="523"/>
      <c r="BC30" s="458"/>
      <c r="BD30" s="564">
        <v>40905</v>
      </c>
      <c r="BE30" s="412">
        <v>0</v>
      </c>
      <c r="BF30" s="665">
        <v>22.2</v>
      </c>
      <c r="BG30" s="456"/>
      <c r="BH30" s="458"/>
    </row>
    <row r="31" spans="1:60" ht="13.5" thickBot="1" x14ac:dyDescent="0.25">
      <c r="A31" s="161">
        <v>40572</v>
      </c>
      <c r="B31" s="452">
        <v>0</v>
      </c>
      <c r="C31" s="548">
        <v>28.2</v>
      </c>
      <c r="D31" s="456"/>
      <c r="E31" s="458"/>
      <c r="F31" s="212" t="s">
        <v>4</v>
      </c>
      <c r="G31" s="468">
        <f>AVERAGE(G3:G30)</f>
        <v>10.410714285714286</v>
      </c>
      <c r="H31" s="468">
        <f>AVERAGE(H2:H30)</f>
        <v>25.600000000000005</v>
      </c>
      <c r="I31" s="487"/>
      <c r="J31" s="458"/>
      <c r="K31" s="612">
        <v>40631</v>
      </c>
      <c r="L31" s="596">
        <v>0</v>
      </c>
      <c r="M31" s="340">
        <v>25.1</v>
      </c>
      <c r="N31" s="457"/>
      <c r="O31" s="458"/>
      <c r="P31" s="114">
        <v>40662</v>
      </c>
      <c r="Q31" s="476">
        <v>25</v>
      </c>
      <c r="R31" s="606">
        <v>20.5</v>
      </c>
      <c r="S31" s="500"/>
      <c r="T31" s="458"/>
      <c r="U31" s="564">
        <v>40692</v>
      </c>
      <c r="V31" s="508">
        <v>0</v>
      </c>
      <c r="W31" s="340">
        <v>15.8</v>
      </c>
      <c r="X31" s="456"/>
      <c r="Y31" s="458"/>
      <c r="Z31" s="571">
        <v>40723</v>
      </c>
      <c r="AA31" s="290">
        <v>0</v>
      </c>
      <c r="AB31" s="557">
        <v>15.3</v>
      </c>
      <c r="AC31" s="500"/>
      <c r="AD31" s="268"/>
      <c r="AE31" s="164">
        <v>40753</v>
      </c>
      <c r="AF31" s="527">
        <v>0</v>
      </c>
      <c r="AG31" s="350">
        <v>23.1</v>
      </c>
      <c r="AH31" s="456"/>
      <c r="AI31" s="458"/>
      <c r="AJ31" s="571">
        <v>40784</v>
      </c>
      <c r="AK31" s="530">
        <v>0</v>
      </c>
      <c r="AL31" s="548">
        <v>27.2</v>
      </c>
      <c r="AM31" s="486"/>
      <c r="AN31" s="458"/>
      <c r="AO31" s="564">
        <v>40815</v>
      </c>
      <c r="AP31" s="412">
        <v>0</v>
      </c>
      <c r="AQ31" s="665">
        <v>23</v>
      </c>
      <c r="AR31" s="456"/>
      <c r="AS31" s="458"/>
      <c r="AT31" s="164">
        <v>40845</v>
      </c>
      <c r="AU31" s="472">
        <v>0</v>
      </c>
      <c r="AV31" s="675">
        <v>25</v>
      </c>
      <c r="AW31" s="456"/>
      <c r="AX31" s="268"/>
      <c r="AY31" s="572">
        <v>40876</v>
      </c>
      <c r="AZ31" s="534">
        <v>0</v>
      </c>
      <c r="BA31" s="668">
        <v>22.5</v>
      </c>
      <c r="BB31" s="523"/>
      <c r="BC31" s="458"/>
      <c r="BD31" s="564">
        <v>40906</v>
      </c>
      <c r="BE31" s="412">
        <v>0</v>
      </c>
      <c r="BF31" s="665">
        <v>20.05</v>
      </c>
      <c r="BG31" s="456"/>
      <c r="BH31" s="458"/>
    </row>
    <row r="32" spans="1:60" ht="13.5" thickBot="1" x14ac:dyDescent="0.25">
      <c r="A32" s="161">
        <v>40573</v>
      </c>
      <c r="B32" s="452">
        <v>0</v>
      </c>
      <c r="C32" s="548">
        <v>27.9</v>
      </c>
      <c r="D32" s="456"/>
      <c r="E32" s="458"/>
      <c r="F32" s="74"/>
      <c r="G32" s="74"/>
      <c r="H32" s="280"/>
      <c r="I32" s="488"/>
      <c r="J32" s="458"/>
      <c r="K32" s="612">
        <v>40632</v>
      </c>
      <c r="L32" s="596">
        <v>0</v>
      </c>
      <c r="M32" s="340">
        <v>21.9</v>
      </c>
      <c r="N32" s="457"/>
      <c r="O32" s="458"/>
      <c r="P32" s="569">
        <v>40663</v>
      </c>
      <c r="Q32" s="570">
        <v>0</v>
      </c>
      <c r="R32" s="607">
        <v>22.1</v>
      </c>
      <c r="S32" s="500"/>
      <c r="T32" s="458"/>
      <c r="U32" s="564">
        <v>40693</v>
      </c>
      <c r="V32" s="508">
        <v>0</v>
      </c>
      <c r="W32" s="340">
        <v>16.2</v>
      </c>
      <c r="X32" s="456"/>
      <c r="Y32" s="458"/>
      <c r="Z32" s="571">
        <v>40724</v>
      </c>
      <c r="AA32" s="290">
        <v>0</v>
      </c>
      <c r="AB32" s="557">
        <v>18.5</v>
      </c>
      <c r="AC32" s="500"/>
      <c r="AD32" s="268"/>
      <c r="AE32" s="164">
        <v>40754</v>
      </c>
      <c r="AF32" s="527">
        <v>0</v>
      </c>
      <c r="AG32" s="350">
        <v>20.399999999999999</v>
      </c>
      <c r="AH32" s="456"/>
      <c r="AI32" s="458"/>
      <c r="AJ32" s="571">
        <v>40785</v>
      </c>
      <c r="AK32" s="530">
        <v>0</v>
      </c>
      <c r="AL32" s="548">
        <v>24.8</v>
      </c>
      <c r="AM32" s="486"/>
      <c r="AN32" s="458"/>
      <c r="AO32" s="564">
        <v>40816</v>
      </c>
      <c r="AP32" s="412">
        <v>0</v>
      </c>
      <c r="AQ32" s="665">
        <v>26.5</v>
      </c>
      <c r="AR32" s="456"/>
      <c r="AS32" s="458"/>
      <c r="AT32" s="164">
        <v>40846</v>
      </c>
      <c r="AU32" s="474">
        <v>12.4</v>
      </c>
      <c r="AV32" s="676">
        <v>20.8</v>
      </c>
      <c r="AW32" s="456"/>
      <c r="AX32" s="268"/>
      <c r="AY32" s="572">
        <v>40877</v>
      </c>
      <c r="AZ32" s="535">
        <v>45</v>
      </c>
      <c r="BA32" s="671">
        <v>23.2</v>
      </c>
      <c r="BB32" s="523"/>
      <c r="BC32" s="458"/>
      <c r="BD32" s="564">
        <v>40907</v>
      </c>
      <c r="BE32" s="412">
        <v>0</v>
      </c>
      <c r="BF32" s="665">
        <v>22.05</v>
      </c>
      <c r="BG32" s="456"/>
      <c r="BH32" s="458"/>
    </row>
    <row r="33" spans="1:60" ht="13.5" thickBot="1" x14ac:dyDescent="0.25">
      <c r="A33" s="161">
        <v>40574</v>
      </c>
      <c r="B33" s="453">
        <v>0</v>
      </c>
      <c r="C33" s="549">
        <v>26.2</v>
      </c>
      <c r="D33" s="456"/>
      <c r="E33" s="458"/>
      <c r="F33" s="74"/>
      <c r="G33" s="74"/>
      <c r="H33" s="280"/>
      <c r="I33" s="488"/>
      <c r="J33" s="458"/>
      <c r="K33" s="613">
        <v>40633</v>
      </c>
      <c r="L33" s="598">
        <v>0.6</v>
      </c>
      <c r="M33" s="344">
        <v>22.4</v>
      </c>
      <c r="N33" s="457"/>
      <c r="O33" s="458"/>
      <c r="P33" s="544" t="s">
        <v>4</v>
      </c>
      <c r="Q33" s="507">
        <f>AVERAGE(Q3:Q32)</f>
        <v>4.4333333333333336</v>
      </c>
      <c r="R33" s="288">
        <f>AVERAGE(R3:R32)</f>
        <v>22.768666666666665</v>
      </c>
      <c r="S33" s="459"/>
      <c r="T33" s="458"/>
      <c r="U33" s="564">
        <v>40694</v>
      </c>
      <c r="V33" s="510">
        <v>0</v>
      </c>
      <c r="W33" s="552">
        <v>17.3</v>
      </c>
      <c r="X33" s="456"/>
      <c r="Y33" s="458"/>
      <c r="Z33" s="202" t="s">
        <v>4</v>
      </c>
      <c r="AA33" s="643">
        <f>AVERAGE(AA3:AA32)</f>
        <v>2.72</v>
      </c>
      <c r="AB33" s="644">
        <f>AVERAGE(AB3:AB32)</f>
        <v>17.443333333333332</v>
      </c>
      <c r="AC33" s="459"/>
      <c r="AD33" s="458"/>
      <c r="AE33" s="164">
        <v>40755</v>
      </c>
      <c r="AF33" s="527">
        <v>4</v>
      </c>
      <c r="AG33" s="350">
        <v>18.2</v>
      </c>
      <c r="AH33" s="456"/>
      <c r="AI33" s="458"/>
      <c r="AJ33" s="571">
        <v>40786</v>
      </c>
      <c r="AK33" s="530">
        <v>25</v>
      </c>
      <c r="AL33" s="548">
        <v>16</v>
      </c>
      <c r="AM33" s="486"/>
      <c r="AN33" s="458"/>
      <c r="AO33" s="209" t="s">
        <v>4</v>
      </c>
      <c r="AP33" s="635">
        <f>AVERAGE(AP3:AP32)</f>
        <v>0.04</v>
      </c>
      <c r="AQ33" s="638">
        <f>AVERAGE(AQ3:AQ32)</f>
        <v>20.059999999999999</v>
      </c>
      <c r="AR33" s="459"/>
      <c r="AS33" s="458"/>
      <c r="AT33" s="164">
        <v>40847</v>
      </c>
      <c r="AU33" s="475">
        <v>12.7</v>
      </c>
      <c r="AV33" s="676">
        <v>15.8</v>
      </c>
      <c r="AW33" s="456"/>
      <c r="AX33" s="458"/>
      <c r="AY33" s="202" t="s">
        <v>4</v>
      </c>
      <c r="AZ33" s="635">
        <f>AVERAGE(AZ3:AZ32)</f>
        <v>3.8666666666666667</v>
      </c>
      <c r="BA33" s="639">
        <f>AVERAGE(BA2:BA32)</f>
        <v>21.243333333333336</v>
      </c>
      <c r="BB33" s="459"/>
      <c r="BC33" s="458"/>
      <c r="BD33" s="564">
        <v>40908</v>
      </c>
      <c r="BE33" s="658">
        <v>2.5</v>
      </c>
      <c r="BF33" s="666">
        <v>22</v>
      </c>
      <c r="BG33" s="456"/>
      <c r="BH33" s="458"/>
    </row>
    <row r="34" spans="1:60" ht="13.5" thickBot="1" x14ac:dyDescent="0.25">
      <c r="A34" s="202" t="s">
        <v>4</v>
      </c>
      <c r="B34" s="204">
        <f>AVERAGE(B3:B33)</f>
        <v>15.925806451612907</v>
      </c>
      <c r="C34" s="546">
        <f>AVERAGE(C3:C33)</f>
        <v>24.593548387096778</v>
      </c>
      <c r="D34" s="459"/>
      <c r="E34" s="458"/>
      <c r="I34" s="489"/>
      <c r="J34" s="458"/>
      <c r="K34" s="209" t="s">
        <v>4</v>
      </c>
      <c r="L34" s="204">
        <f>AVERAGE(L3:L33)</f>
        <v>5.3225806451612883</v>
      </c>
      <c r="M34" s="553">
        <f>AVERAGE(M3:M33)</f>
        <v>22.793548387096774</v>
      </c>
      <c r="N34" s="373"/>
      <c r="U34" s="209" t="s">
        <v>4</v>
      </c>
      <c r="V34" s="635">
        <f>AVERAGE(V3:V33)</f>
        <v>0.98064516129032264</v>
      </c>
      <c r="W34" s="638">
        <f>AVERAGE(W3:W33)</f>
        <v>19.28709677419354</v>
      </c>
      <c r="X34" s="459"/>
      <c r="Y34" s="458"/>
      <c r="AC34" s="489"/>
      <c r="AD34" s="458"/>
      <c r="AE34" s="206" t="s">
        <v>4</v>
      </c>
      <c r="AF34" s="636">
        <f>AVERAGE(AF3:AF33)</f>
        <v>0.14516129032258066</v>
      </c>
      <c r="AG34" s="637">
        <f>AVERAGE(AG3:AG33)</f>
        <v>18.938709677419364</v>
      </c>
      <c r="AH34" s="459"/>
      <c r="AI34" s="458"/>
      <c r="AJ34" s="202" t="s">
        <v>4</v>
      </c>
      <c r="AK34" s="246">
        <f>AVERAGE(AK3:AK33)</f>
        <v>1.4935483870967743</v>
      </c>
      <c r="AL34" s="639">
        <f>AVERAGE(AL3:AL33)</f>
        <v>19.667741935483871</v>
      </c>
      <c r="AM34" s="487"/>
      <c r="AN34" s="458"/>
      <c r="AR34" s="522"/>
      <c r="AS34" s="489"/>
      <c r="AT34" s="206" t="s">
        <v>4</v>
      </c>
      <c r="AU34" s="635">
        <f>AVERAGE(AU3:AU33)</f>
        <v>4.8258064516129027</v>
      </c>
      <c r="AV34" s="640">
        <f>AVERAGE(AV2:AV33)</f>
        <v>21.419354838709669</v>
      </c>
      <c r="AW34" s="459"/>
      <c r="AX34" s="458"/>
      <c r="BB34" s="489"/>
      <c r="BC34" s="458"/>
      <c r="BD34" s="209" t="s">
        <v>4</v>
      </c>
      <c r="BE34" s="635">
        <f>AVERAGE(BE3:BE33)</f>
        <v>4.4129032258064518</v>
      </c>
      <c r="BF34" s="246">
        <f>AVERAGE(BF3:BF33)</f>
        <v>23.091935483870969</v>
      </c>
      <c r="BG34" s="459"/>
      <c r="BH34" s="458"/>
    </row>
    <row r="35" spans="1:60" x14ac:dyDescent="0.2">
      <c r="BD35" s="154"/>
      <c r="BE35" s="154"/>
    </row>
    <row r="36" spans="1:60" x14ac:dyDescent="0.2">
      <c r="BD36" s="154"/>
      <c r="BE36" s="154"/>
    </row>
    <row r="37" spans="1:60" x14ac:dyDescent="0.2">
      <c r="BD37" s="154"/>
      <c r="BE37" s="154"/>
    </row>
    <row r="38" spans="1:60" x14ac:dyDescent="0.2">
      <c r="BD38" s="154"/>
      <c r="BE38" s="154"/>
    </row>
    <row r="39" spans="1:60" x14ac:dyDescent="0.2">
      <c r="BD39" s="154"/>
      <c r="BE39" s="154"/>
    </row>
    <row r="40" spans="1:60" x14ac:dyDescent="0.2">
      <c r="T40" s="270"/>
      <c r="U40" s="281"/>
      <c r="V40" s="281"/>
      <c r="BD40" s="154"/>
      <c r="BE40" s="154"/>
    </row>
    <row r="41" spans="1:60" x14ac:dyDescent="0.2">
      <c r="T41" s="270"/>
      <c r="U41" s="281"/>
      <c r="V41" s="281"/>
      <c r="BD41" s="154"/>
      <c r="BE41" s="154"/>
    </row>
    <row r="42" spans="1:60" x14ac:dyDescent="0.2">
      <c r="T42" s="270"/>
      <c r="U42" s="281"/>
      <c r="V42" s="281"/>
      <c r="BD42" s="154"/>
      <c r="BE42" s="154"/>
    </row>
    <row r="43" spans="1:60" x14ac:dyDescent="0.2">
      <c r="T43" s="270"/>
      <c r="U43" s="281"/>
      <c r="V43" s="281"/>
      <c r="AL43" s="281">
        <f>(24.6+21.3)/2</f>
        <v>22.950000000000003</v>
      </c>
      <c r="BD43" s="154"/>
      <c r="BE43" s="154"/>
    </row>
    <row r="44" spans="1:60" x14ac:dyDescent="0.2">
      <c r="T44" s="270"/>
      <c r="U44" s="281"/>
      <c r="V44" s="281"/>
      <c r="BD44" s="154"/>
      <c r="BE44" s="154"/>
    </row>
    <row r="45" spans="1:60" x14ac:dyDescent="0.2">
      <c r="T45" s="270"/>
      <c r="U45" s="281"/>
      <c r="V45" s="281"/>
      <c r="BD45" s="154"/>
      <c r="BE45" s="154"/>
    </row>
    <row r="46" spans="1:60" x14ac:dyDescent="0.2">
      <c r="T46" s="270"/>
      <c r="U46" s="281"/>
      <c r="V46" s="281"/>
      <c r="BD46" s="154"/>
      <c r="BE46" s="154"/>
    </row>
    <row r="47" spans="1:60" x14ac:dyDescent="0.2">
      <c r="T47" s="270"/>
      <c r="U47" s="281"/>
      <c r="V47" s="281"/>
      <c r="BD47" s="154"/>
      <c r="BE47" s="154"/>
    </row>
    <row r="48" spans="1:60" x14ac:dyDescent="0.2">
      <c r="T48" s="270"/>
      <c r="U48" s="281"/>
      <c r="V48" s="281"/>
      <c r="BD48" s="154"/>
      <c r="BE48" s="154"/>
    </row>
    <row r="49" spans="20:57" x14ac:dyDescent="0.2">
      <c r="T49" s="270"/>
      <c r="U49" s="281"/>
      <c r="V49" s="281"/>
      <c r="BD49" s="154"/>
      <c r="BE49" s="154"/>
    </row>
    <row r="50" spans="20:57" x14ac:dyDescent="0.2">
      <c r="T50" s="270"/>
      <c r="U50" s="281"/>
      <c r="V50" s="281"/>
      <c r="BD50" s="154"/>
      <c r="BE50" s="154"/>
    </row>
    <row r="51" spans="20:57" x14ac:dyDescent="0.2">
      <c r="T51" s="270"/>
      <c r="U51" s="281"/>
      <c r="V51" s="281"/>
      <c r="BD51" s="154"/>
      <c r="BE51" s="154"/>
    </row>
    <row r="52" spans="20:57" x14ac:dyDescent="0.2">
      <c r="T52" s="270"/>
      <c r="U52" s="281"/>
      <c r="V52" s="281"/>
      <c r="BD52" s="154"/>
      <c r="BE52" s="154"/>
    </row>
    <row r="53" spans="20:57" x14ac:dyDescent="0.2">
      <c r="T53" s="270"/>
      <c r="U53" s="281"/>
      <c r="V53" s="281"/>
      <c r="BD53" s="154"/>
      <c r="BE53" s="154"/>
    </row>
    <row r="54" spans="20:57" x14ac:dyDescent="0.2">
      <c r="T54" s="270"/>
      <c r="U54" s="281"/>
      <c r="V54" s="281"/>
      <c r="BD54" s="154"/>
      <c r="BE54" s="154"/>
    </row>
    <row r="55" spans="20:57" x14ac:dyDescent="0.2">
      <c r="T55" s="270"/>
      <c r="U55" s="141"/>
      <c r="V55" s="141"/>
      <c r="BD55" s="154"/>
      <c r="BE55" s="154"/>
    </row>
    <row r="56" spans="20:57" x14ac:dyDescent="0.2">
      <c r="T56" s="270"/>
      <c r="U56" s="281"/>
      <c r="V56" s="281"/>
      <c r="BD56" s="154"/>
      <c r="BE56" s="154"/>
    </row>
    <row r="57" spans="20:57" x14ac:dyDescent="0.2">
      <c r="T57" s="270"/>
      <c r="U57" s="281"/>
      <c r="V57" s="281"/>
      <c r="BD57" s="154"/>
      <c r="BE57" s="154"/>
    </row>
    <row r="58" spans="20:57" x14ac:dyDescent="0.2">
      <c r="T58" s="270"/>
      <c r="U58" s="281"/>
      <c r="V58" s="281"/>
      <c r="BD58" s="154"/>
      <c r="BE58" s="154"/>
    </row>
    <row r="59" spans="20:57" x14ac:dyDescent="0.2">
      <c r="T59" s="270"/>
      <c r="U59" s="141"/>
      <c r="V59" s="141"/>
      <c r="BD59" s="154"/>
      <c r="BE59" s="154"/>
    </row>
    <row r="60" spans="20:57" x14ac:dyDescent="0.2">
      <c r="T60" s="270"/>
      <c r="BD60" s="154"/>
      <c r="BE60" s="154"/>
    </row>
    <row r="61" spans="20:57" x14ac:dyDescent="0.2">
      <c r="BD61" s="154"/>
      <c r="BE61" s="154"/>
    </row>
    <row r="62" spans="20:57" x14ac:dyDescent="0.2">
      <c r="BD62" s="154"/>
      <c r="BE62" s="154"/>
    </row>
    <row r="63" spans="20:57" x14ac:dyDescent="0.2">
      <c r="BD63" s="154"/>
      <c r="BE63" s="154"/>
    </row>
    <row r="64" spans="20:57" x14ac:dyDescent="0.2">
      <c r="BD64" s="154"/>
      <c r="BE64" s="154"/>
    </row>
    <row r="65" spans="56:57" x14ac:dyDescent="0.2">
      <c r="BD65" s="154"/>
      <c r="BE65" s="154"/>
    </row>
    <row r="66" spans="56:57" x14ac:dyDescent="0.2">
      <c r="BD66" s="154"/>
      <c r="BE66" s="154"/>
    </row>
    <row r="67" spans="56:57" x14ac:dyDescent="0.2">
      <c r="BD67" s="154"/>
      <c r="BE67" s="154"/>
    </row>
    <row r="68" spans="56:57" x14ac:dyDescent="0.2">
      <c r="BD68" s="154"/>
      <c r="BE68" s="154"/>
    </row>
    <row r="69" spans="56:57" x14ac:dyDescent="0.2">
      <c r="BD69" s="154"/>
      <c r="BE69" s="154"/>
    </row>
    <row r="70" spans="56:57" x14ac:dyDescent="0.2">
      <c r="BD70" s="154"/>
      <c r="BE70" s="154"/>
    </row>
    <row r="71" spans="56:57" x14ac:dyDescent="0.2">
      <c r="BD71" s="154"/>
      <c r="BE71" s="154"/>
    </row>
    <row r="72" spans="56:57" x14ac:dyDescent="0.2">
      <c r="BD72" s="154"/>
      <c r="BE72" s="154"/>
    </row>
    <row r="73" spans="56:57" x14ac:dyDescent="0.2">
      <c r="BD73" s="154"/>
      <c r="BE73" s="154"/>
    </row>
    <row r="74" spans="56:57" x14ac:dyDescent="0.2">
      <c r="BD74" s="154"/>
      <c r="BE74" s="154"/>
    </row>
    <row r="75" spans="56:57" x14ac:dyDescent="0.2">
      <c r="BD75" s="154"/>
      <c r="BE75" s="154"/>
    </row>
    <row r="76" spans="56:57" x14ac:dyDescent="0.2">
      <c r="BD76" s="154"/>
      <c r="BE76" s="154"/>
    </row>
    <row r="77" spans="56:57" x14ac:dyDescent="0.2">
      <c r="BD77" s="154"/>
      <c r="BE77" s="154"/>
    </row>
    <row r="78" spans="56:57" x14ac:dyDescent="0.2">
      <c r="BD78" s="154"/>
      <c r="BE78" s="154"/>
    </row>
    <row r="79" spans="56:57" x14ac:dyDescent="0.2">
      <c r="BD79" s="154"/>
      <c r="BE79" s="154"/>
    </row>
    <row r="80" spans="56:57" x14ac:dyDescent="0.2">
      <c r="BD80" s="154"/>
      <c r="BE80" s="154"/>
    </row>
    <row r="81" spans="56:57" x14ac:dyDescent="0.2">
      <c r="BD81" s="154"/>
      <c r="BE81" s="154"/>
    </row>
    <row r="82" spans="56:57" x14ac:dyDescent="0.2">
      <c r="BD82" s="154"/>
      <c r="BE82" s="154"/>
    </row>
    <row r="83" spans="56:57" x14ac:dyDescent="0.2">
      <c r="BD83" s="154"/>
      <c r="BE83" s="154"/>
    </row>
    <row r="84" spans="56:57" x14ac:dyDescent="0.2">
      <c r="BD84" s="154"/>
      <c r="BE84" s="154"/>
    </row>
    <row r="85" spans="56:57" x14ac:dyDescent="0.2">
      <c r="BD85" s="154"/>
      <c r="BE85" s="154"/>
    </row>
    <row r="86" spans="56:57" x14ac:dyDescent="0.2">
      <c r="BD86" s="154"/>
      <c r="BE86" s="154"/>
    </row>
    <row r="87" spans="56:57" x14ac:dyDescent="0.2">
      <c r="BD87" s="154"/>
      <c r="BE87" s="154"/>
    </row>
    <row r="88" spans="56:57" x14ac:dyDescent="0.2">
      <c r="BD88" s="154"/>
      <c r="BE88" s="154"/>
    </row>
    <row r="89" spans="56:57" x14ac:dyDescent="0.2">
      <c r="BD89" s="154"/>
      <c r="BE89" s="154"/>
    </row>
    <row r="90" spans="56:57" x14ac:dyDescent="0.2">
      <c r="BD90" s="154"/>
      <c r="BE90" s="154"/>
    </row>
    <row r="91" spans="56:57" x14ac:dyDescent="0.2">
      <c r="BD91" s="154"/>
      <c r="BE91" s="154"/>
    </row>
    <row r="92" spans="56:57" x14ac:dyDescent="0.2">
      <c r="BD92" s="154"/>
      <c r="BE92" s="154"/>
    </row>
    <row r="93" spans="56:57" x14ac:dyDescent="0.2">
      <c r="BD93" s="154"/>
      <c r="BE93" s="154"/>
    </row>
    <row r="94" spans="56:57" x14ac:dyDescent="0.2">
      <c r="BD94" s="154"/>
      <c r="BE94" s="154"/>
    </row>
    <row r="95" spans="56:57" x14ac:dyDescent="0.2">
      <c r="BD95" s="154"/>
      <c r="BE95" s="154"/>
    </row>
    <row r="96" spans="56:57" x14ac:dyDescent="0.2">
      <c r="BD96" s="154"/>
      <c r="BE96" s="154"/>
    </row>
    <row r="97" spans="56:57" x14ac:dyDescent="0.2">
      <c r="BD97" s="154"/>
      <c r="BE97" s="154"/>
    </row>
    <row r="98" spans="56:57" x14ac:dyDescent="0.2">
      <c r="BD98" s="154"/>
      <c r="BE98" s="154"/>
    </row>
    <row r="99" spans="56:57" x14ac:dyDescent="0.2">
      <c r="BD99" s="154"/>
      <c r="BE99" s="154"/>
    </row>
    <row r="100" spans="56:57" x14ac:dyDescent="0.2">
      <c r="BD100" s="154"/>
      <c r="BE100" s="154"/>
    </row>
    <row r="101" spans="56:57" x14ac:dyDescent="0.2">
      <c r="BD101" s="154"/>
      <c r="BE101" s="154"/>
    </row>
    <row r="102" spans="56:57" x14ac:dyDescent="0.2">
      <c r="BD102" s="154"/>
      <c r="BE102" s="154"/>
    </row>
    <row r="103" spans="56:57" x14ac:dyDescent="0.2">
      <c r="BD103" s="154"/>
      <c r="BE103" s="154"/>
    </row>
    <row r="104" spans="56:57" x14ac:dyDescent="0.2">
      <c r="BD104" s="154"/>
      <c r="BE104" s="154"/>
    </row>
    <row r="105" spans="56:57" x14ac:dyDescent="0.2">
      <c r="BD105" s="154"/>
      <c r="BE105" s="154"/>
    </row>
    <row r="106" spans="56:57" x14ac:dyDescent="0.2">
      <c r="BD106" s="154"/>
      <c r="BE106" s="154"/>
    </row>
    <row r="107" spans="56:57" x14ac:dyDescent="0.2">
      <c r="BD107" s="154"/>
      <c r="BE107" s="154"/>
    </row>
    <row r="108" spans="56:57" x14ac:dyDescent="0.2">
      <c r="BD108" s="154"/>
      <c r="BE108" s="154"/>
    </row>
    <row r="109" spans="56:57" x14ac:dyDescent="0.2">
      <c r="BD109" s="154"/>
      <c r="BE109" s="154"/>
    </row>
    <row r="110" spans="56:57" x14ac:dyDescent="0.2">
      <c r="BD110" s="154"/>
      <c r="BE110" s="154"/>
    </row>
    <row r="111" spans="56:57" x14ac:dyDescent="0.2">
      <c r="BD111" s="154"/>
      <c r="BE111" s="154"/>
    </row>
    <row r="112" spans="56:57" x14ac:dyDescent="0.2">
      <c r="BD112" s="154"/>
      <c r="BE112" s="154"/>
    </row>
    <row r="113" spans="56:57" x14ac:dyDescent="0.2">
      <c r="BD113" s="154"/>
      <c r="BE113" s="154"/>
    </row>
    <row r="114" spans="56:57" x14ac:dyDescent="0.2">
      <c r="BD114" s="154"/>
      <c r="BE114" s="154"/>
    </row>
    <row r="115" spans="56:57" x14ac:dyDescent="0.2">
      <c r="BD115" s="154"/>
      <c r="BE115" s="154"/>
    </row>
    <row r="116" spans="56:57" x14ac:dyDescent="0.2">
      <c r="BD116" s="154"/>
      <c r="BE116" s="154"/>
    </row>
    <row r="117" spans="56:57" x14ac:dyDescent="0.2">
      <c r="BD117" s="154"/>
      <c r="BE117" s="154"/>
    </row>
    <row r="118" spans="56:57" x14ac:dyDescent="0.2">
      <c r="BD118" s="154"/>
      <c r="BE118" s="154"/>
    </row>
    <row r="119" spans="56:57" x14ac:dyDescent="0.2">
      <c r="BD119" s="154"/>
      <c r="BE119" s="154"/>
    </row>
    <row r="120" spans="56:57" x14ac:dyDescent="0.2">
      <c r="BD120" s="154"/>
      <c r="BE120" s="154"/>
    </row>
    <row r="121" spans="56:57" x14ac:dyDescent="0.2">
      <c r="BD121" s="154"/>
      <c r="BE121" s="154"/>
    </row>
    <row r="122" spans="56:57" x14ac:dyDescent="0.2">
      <c r="BD122" s="154"/>
      <c r="BE122" s="154"/>
    </row>
    <row r="123" spans="56:57" x14ac:dyDescent="0.2">
      <c r="BD123" s="154"/>
      <c r="BE123" s="154"/>
    </row>
    <row r="124" spans="56:57" x14ac:dyDescent="0.2">
      <c r="BD124" s="154"/>
      <c r="BE124" s="154"/>
    </row>
    <row r="125" spans="56:57" x14ac:dyDescent="0.2">
      <c r="BD125" s="154"/>
      <c r="BE125" s="154"/>
    </row>
    <row r="126" spans="56:57" x14ac:dyDescent="0.2">
      <c r="BD126" s="154"/>
      <c r="BE126" s="154"/>
    </row>
    <row r="127" spans="56:57" x14ac:dyDescent="0.2">
      <c r="BD127" s="154"/>
      <c r="BE127" s="154"/>
    </row>
    <row r="128" spans="56:57" x14ac:dyDescent="0.2">
      <c r="BD128" s="154"/>
      <c r="BE128" s="154"/>
    </row>
    <row r="129" spans="56:57" x14ac:dyDescent="0.2">
      <c r="BD129" s="154"/>
      <c r="BE129" s="154"/>
    </row>
    <row r="130" spans="56:57" x14ac:dyDescent="0.2">
      <c r="BD130" s="154"/>
      <c r="BE130" s="154"/>
    </row>
    <row r="131" spans="56:57" x14ac:dyDescent="0.2">
      <c r="BD131" s="154"/>
      <c r="BE131" s="154"/>
    </row>
    <row r="132" spans="56:57" x14ac:dyDescent="0.2">
      <c r="BD132" s="154"/>
      <c r="BE132" s="154"/>
    </row>
    <row r="133" spans="56:57" x14ac:dyDescent="0.2">
      <c r="BD133" s="154"/>
      <c r="BE133" s="154"/>
    </row>
    <row r="134" spans="56:57" x14ac:dyDescent="0.2">
      <c r="BD134" s="154"/>
      <c r="BE134" s="154"/>
    </row>
    <row r="135" spans="56:57" x14ac:dyDescent="0.2">
      <c r="BD135" s="154"/>
      <c r="BE135" s="154"/>
    </row>
    <row r="136" spans="56:57" x14ac:dyDescent="0.2">
      <c r="BD136" s="154"/>
      <c r="BE136" s="154"/>
    </row>
    <row r="137" spans="56:57" x14ac:dyDescent="0.2">
      <c r="BD137" s="154"/>
      <c r="BE137" s="154"/>
    </row>
    <row r="138" spans="56:57" x14ac:dyDescent="0.2">
      <c r="BD138" s="154"/>
      <c r="BE138" s="154"/>
    </row>
    <row r="139" spans="56:57" x14ac:dyDescent="0.2">
      <c r="BD139" s="154"/>
      <c r="BE139" s="154"/>
    </row>
    <row r="140" spans="56:57" x14ac:dyDescent="0.2">
      <c r="BD140" s="154"/>
      <c r="BE140" s="154"/>
    </row>
    <row r="141" spans="56:57" x14ac:dyDescent="0.2">
      <c r="BD141" s="154"/>
      <c r="BE141" s="154"/>
    </row>
    <row r="142" spans="56:57" x14ac:dyDescent="0.2">
      <c r="BD142" s="154"/>
      <c r="BE142" s="154"/>
    </row>
    <row r="143" spans="56:57" x14ac:dyDescent="0.2">
      <c r="BD143" s="154"/>
      <c r="BE143" s="154"/>
    </row>
    <row r="144" spans="56:57" x14ac:dyDescent="0.2">
      <c r="BD144" s="154"/>
      <c r="BE144" s="154"/>
    </row>
    <row r="145" spans="56:57" x14ac:dyDescent="0.2">
      <c r="BD145" s="154"/>
      <c r="BE145" s="154"/>
    </row>
    <row r="146" spans="56:57" x14ac:dyDescent="0.2">
      <c r="BD146" s="154"/>
      <c r="BE146" s="154"/>
    </row>
    <row r="147" spans="56:57" x14ac:dyDescent="0.2">
      <c r="BD147" s="154"/>
      <c r="BE147" s="154"/>
    </row>
    <row r="148" spans="56:57" x14ac:dyDescent="0.2">
      <c r="BD148" s="154"/>
      <c r="BE148" s="154"/>
    </row>
    <row r="149" spans="56:57" x14ac:dyDescent="0.2">
      <c r="BD149" s="154"/>
      <c r="BE149" s="154"/>
    </row>
    <row r="150" spans="56:57" x14ac:dyDescent="0.2">
      <c r="BD150" s="154"/>
      <c r="BE150" s="154"/>
    </row>
    <row r="151" spans="56:57" x14ac:dyDescent="0.2">
      <c r="BD151" s="154"/>
      <c r="BE151" s="154"/>
    </row>
    <row r="152" spans="56:57" x14ac:dyDescent="0.2">
      <c r="BD152" s="154"/>
      <c r="BE152" s="154"/>
    </row>
    <row r="153" spans="56:57" x14ac:dyDescent="0.2">
      <c r="BD153" s="154"/>
      <c r="BE153" s="154"/>
    </row>
    <row r="154" spans="56:57" x14ac:dyDescent="0.2">
      <c r="BD154" s="154"/>
      <c r="BE154" s="154"/>
    </row>
    <row r="155" spans="56:57" x14ac:dyDescent="0.2">
      <c r="BD155" s="154"/>
      <c r="BE155" s="154"/>
    </row>
    <row r="156" spans="56:57" x14ac:dyDescent="0.2">
      <c r="BD156" s="154"/>
      <c r="BE156" s="154"/>
    </row>
    <row r="157" spans="56:57" x14ac:dyDescent="0.2">
      <c r="BD157" s="154"/>
      <c r="BE157" s="154"/>
    </row>
    <row r="158" spans="56:57" x14ac:dyDescent="0.2">
      <c r="BD158" s="154"/>
      <c r="BE158" s="154"/>
    </row>
    <row r="159" spans="56:57" x14ac:dyDescent="0.2">
      <c r="BD159" s="154"/>
      <c r="BE159" s="154"/>
    </row>
    <row r="160" spans="56:57" x14ac:dyDescent="0.2">
      <c r="BD160" s="154"/>
      <c r="BE160" s="154"/>
    </row>
    <row r="161" spans="56:57" x14ac:dyDescent="0.2">
      <c r="BD161" s="154"/>
      <c r="BE161" s="154"/>
    </row>
    <row r="162" spans="56:57" x14ac:dyDescent="0.2">
      <c r="BD162" s="154"/>
      <c r="BE162" s="154"/>
    </row>
    <row r="163" spans="56:57" x14ac:dyDescent="0.2">
      <c r="BD163" s="154"/>
      <c r="BE163" s="154"/>
    </row>
    <row r="164" spans="56:57" x14ac:dyDescent="0.2">
      <c r="BD164" s="154"/>
      <c r="BE164" s="154"/>
    </row>
    <row r="165" spans="56:57" x14ac:dyDescent="0.2">
      <c r="BD165" s="154"/>
      <c r="BE165" s="154"/>
    </row>
    <row r="166" spans="56:57" x14ac:dyDescent="0.2">
      <c r="BD166" s="154"/>
      <c r="BE166" s="154"/>
    </row>
    <row r="167" spans="56:57" x14ac:dyDescent="0.2">
      <c r="BD167" s="154"/>
      <c r="BE167" s="154"/>
    </row>
    <row r="168" spans="56:57" x14ac:dyDescent="0.2">
      <c r="BD168" s="154"/>
      <c r="BE168" s="154"/>
    </row>
    <row r="169" spans="56:57" x14ac:dyDescent="0.2">
      <c r="BD169" s="154"/>
      <c r="BE169" s="154"/>
    </row>
    <row r="170" spans="56:57" x14ac:dyDescent="0.2">
      <c r="BD170" s="154"/>
      <c r="BE170" s="154"/>
    </row>
    <row r="171" spans="56:57" x14ac:dyDescent="0.2">
      <c r="BD171" s="154"/>
      <c r="BE171" s="154"/>
    </row>
    <row r="172" spans="56:57" x14ac:dyDescent="0.2">
      <c r="BD172" s="154"/>
      <c r="BE172" s="154"/>
    </row>
    <row r="173" spans="56:57" x14ac:dyDescent="0.2">
      <c r="BD173" s="154"/>
      <c r="BE173" s="154"/>
    </row>
    <row r="174" spans="56:57" x14ac:dyDescent="0.2">
      <c r="BD174" s="154"/>
      <c r="BE174" s="154"/>
    </row>
    <row r="175" spans="56:57" x14ac:dyDescent="0.2">
      <c r="BD175" s="154"/>
      <c r="BE175" s="154"/>
    </row>
    <row r="176" spans="56:57" x14ac:dyDescent="0.2">
      <c r="BD176" s="154"/>
      <c r="BE176" s="154"/>
    </row>
    <row r="177" spans="56:57" x14ac:dyDescent="0.2">
      <c r="BD177" s="154"/>
      <c r="BE177" s="154"/>
    </row>
    <row r="178" spans="56:57" x14ac:dyDescent="0.2">
      <c r="BD178" s="154"/>
      <c r="BE178" s="154"/>
    </row>
    <row r="179" spans="56:57" x14ac:dyDescent="0.2">
      <c r="BD179" s="154"/>
      <c r="BE179" s="154"/>
    </row>
    <row r="180" spans="56:57" x14ac:dyDescent="0.2">
      <c r="BD180" s="154"/>
      <c r="BE180" s="154"/>
    </row>
    <row r="181" spans="56:57" x14ac:dyDescent="0.2">
      <c r="BD181" s="154"/>
      <c r="BE181" s="154"/>
    </row>
    <row r="182" spans="56:57" x14ac:dyDescent="0.2">
      <c r="BD182" s="154"/>
      <c r="BE182" s="154"/>
    </row>
    <row r="183" spans="56:57" x14ac:dyDescent="0.2">
      <c r="BD183" s="154"/>
      <c r="BE183" s="154"/>
    </row>
    <row r="184" spans="56:57" x14ac:dyDescent="0.2">
      <c r="BD184" s="154"/>
      <c r="BE184" s="154"/>
    </row>
    <row r="185" spans="56:57" x14ac:dyDescent="0.2">
      <c r="BD185" s="154"/>
      <c r="BE185" s="154"/>
    </row>
    <row r="186" spans="56:57" x14ac:dyDescent="0.2">
      <c r="BD186" s="154"/>
      <c r="BE186" s="154"/>
    </row>
    <row r="187" spans="56:57" x14ac:dyDescent="0.2">
      <c r="BD187" s="154"/>
      <c r="BE187" s="154"/>
    </row>
    <row r="188" spans="56:57" x14ac:dyDescent="0.2">
      <c r="BD188" s="154"/>
      <c r="BE188" s="154"/>
    </row>
    <row r="189" spans="56:57" x14ac:dyDescent="0.2">
      <c r="BD189" s="154"/>
      <c r="BE189" s="154"/>
    </row>
    <row r="190" spans="56:57" x14ac:dyDescent="0.2">
      <c r="BD190" s="154"/>
      <c r="BE190" s="154"/>
    </row>
    <row r="191" spans="56:57" x14ac:dyDescent="0.2">
      <c r="BD191" s="154"/>
      <c r="BE191" s="154"/>
    </row>
    <row r="192" spans="56:57" x14ac:dyDescent="0.2">
      <c r="BD192" s="154"/>
      <c r="BE192" s="154"/>
    </row>
    <row r="193" spans="56:57" x14ac:dyDescent="0.2">
      <c r="BD193" s="154"/>
      <c r="BE193" s="154"/>
    </row>
    <row r="194" spans="56:57" x14ac:dyDescent="0.2">
      <c r="BD194" s="154"/>
      <c r="BE194" s="154"/>
    </row>
    <row r="195" spans="56:57" x14ac:dyDescent="0.2">
      <c r="BD195" s="154"/>
      <c r="BE195" s="154"/>
    </row>
    <row r="196" spans="56:57" x14ac:dyDescent="0.2">
      <c r="BD196" s="154"/>
      <c r="BE196" s="154"/>
    </row>
    <row r="197" spans="56:57" x14ac:dyDescent="0.2">
      <c r="BD197" s="154"/>
      <c r="BE197" s="154"/>
    </row>
    <row r="198" spans="56:57" x14ac:dyDescent="0.2">
      <c r="BD198" s="154"/>
      <c r="BE198" s="154"/>
    </row>
    <row r="199" spans="56:57" x14ac:dyDescent="0.2">
      <c r="BD199" s="154"/>
      <c r="BE199" s="154"/>
    </row>
    <row r="200" spans="56:57" x14ac:dyDescent="0.2">
      <c r="BD200" s="154"/>
      <c r="BE200" s="154"/>
    </row>
    <row r="201" spans="56:57" x14ac:dyDescent="0.2">
      <c r="BD201" s="154"/>
      <c r="BE201" s="154"/>
    </row>
    <row r="202" spans="56:57" x14ac:dyDescent="0.2">
      <c r="BD202" s="154"/>
      <c r="BE202" s="154"/>
    </row>
    <row r="203" spans="56:57" x14ac:dyDescent="0.2">
      <c r="BD203" s="154"/>
      <c r="BE203" s="154"/>
    </row>
    <row r="204" spans="56:57" x14ac:dyDescent="0.2">
      <c r="BD204" s="154"/>
      <c r="BE204" s="154"/>
    </row>
    <row r="205" spans="56:57" x14ac:dyDescent="0.2">
      <c r="BD205" s="154"/>
      <c r="BE205" s="154"/>
    </row>
    <row r="206" spans="56:57" x14ac:dyDescent="0.2">
      <c r="BD206" s="154"/>
      <c r="BE206" s="154"/>
    </row>
    <row r="207" spans="56:57" x14ac:dyDescent="0.2">
      <c r="BD207" s="154"/>
      <c r="BE207" s="154"/>
    </row>
    <row r="208" spans="56:57" x14ac:dyDescent="0.2">
      <c r="BD208" s="154"/>
      <c r="BE208" s="154"/>
    </row>
    <row r="209" spans="56:57" x14ac:dyDescent="0.2">
      <c r="BD209" s="154"/>
      <c r="BE209" s="154"/>
    </row>
    <row r="210" spans="56:57" x14ac:dyDescent="0.2">
      <c r="BD210" s="154"/>
      <c r="BE210" s="154"/>
    </row>
    <row r="211" spans="56:57" x14ac:dyDescent="0.2">
      <c r="BD211" s="154"/>
      <c r="BE211" s="154"/>
    </row>
    <row r="212" spans="56:57" x14ac:dyDescent="0.2">
      <c r="BD212" s="154"/>
      <c r="BE212" s="154"/>
    </row>
    <row r="213" spans="56:57" x14ac:dyDescent="0.2">
      <c r="BD213" s="154"/>
      <c r="BE213" s="154"/>
    </row>
    <row r="214" spans="56:57" x14ac:dyDescent="0.2">
      <c r="BD214" s="154"/>
      <c r="BE214" s="154"/>
    </row>
    <row r="215" spans="56:57" x14ac:dyDescent="0.2">
      <c r="BD215" s="154"/>
      <c r="BE215" s="154"/>
    </row>
    <row r="216" spans="56:57" x14ac:dyDescent="0.2">
      <c r="BD216" s="154"/>
      <c r="BE216" s="154"/>
    </row>
    <row r="217" spans="56:57" x14ac:dyDescent="0.2">
      <c r="BD217" s="154"/>
      <c r="BE217" s="154"/>
    </row>
    <row r="218" spans="56:57" x14ac:dyDescent="0.2">
      <c r="BD218" s="154"/>
      <c r="BE218" s="154"/>
    </row>
    <row r="219" spans="56:57" x14ac:dyDescent="0.2">
      <c r="BD219" s="154"/>
      <c r="BE219" s="154"/>
    </row>
    <row r="220" spans="56:57" x14ac:dyDescent="0.2">
      <c r="BD220" s="154"/>
      <c r="BE220" s="154"/>
    </row>
    <row r="221" spans="56:57" x14ac:dyDescent="0.2">
      <c r="BD221" s="154"/>
      <c r="BE221" s="154"/>
    </row>
    <row r="222" spans="56:57" x14ac:dyDescent="0.2">
      <c r="BD222" s="154"/>
      <c r="BE222" s="154"/>
    </row>
    <row r="223" spans="56:57" x14ac:dyDescent="0.2">
      <c r="BD223" s="154"/>
      <c r="BE223" s="154"/>
    </row>
    <row r="224" spans="56:57" x14ac:dyDescent="0.2">
      <c r="BD224" s="154"/>
      <c r="BE224" s="154"/>
    </row>
    <row r="225" spans="56:57" x14ac:dyDescent="0.2">
      <c r="BD225" s="154"/>
      <c r="BE225" s="154"/>
    </row>
    <row r="226" spans="56:57" x14ac:dyDescent="0.2">
      <c r="BD226" s="154"/>
      <c r="BE226" s="154"/>
    </row>
    <row r="227" spans="56:57" x14ac:dyDescent="0.2">
      <c r="BD227" s="154"/>
      <c r="BE227" s="154"/>
    </row>
    <row r="228" spans="56:57" x14ac:dyDescent="0.2">
      <c r="BD228" s="154"/>
      <c r="BE228" s="154"/>
    </row>
    <row r="229" spans="56:57" x14ac:dyDescent="0.2">
      <c r="BD229" s="154"/>
      <c r="BE229" s="154"/>
    </row>
    <row r="230" spans="56:57" x14ac:dyDescent="0.2">
      <c r="BD230" s="154"/>
      <c r="BE230" s="154"/>
    </row>
    <row r="231" spans="56:57" x14ac:dyDescent="0.2">
      <c r="BD231" s="154"/>
      <c r="BE231" s="154"/>
    </row>
    <row r="232" spans="56:57" x14ac:dyDescent="0.2">
      <c r="BD232" s="154"/>
      <c r="BE232" s="154"/>
    </row>
    <row r="233" spans="56:57" x14ac:dyDescent="0.2">
      <c r="BD233" s="154"/>
      <c r="BE233" s="154"/>
    </row>
    <row r="234" spans="56:57" x14ac:dyDescent="0.2">
      <c r="BD234" s="154"/>
      <c r="BE234" s="154"/>
    </row>
    <row r="235" spans="56:57" x14ac:dyDescent="0.2">
      <c r="BD235" s="154"/>
      <c r="BE235" s="154"/>
    </row>
    <row r="236" spans="56:57" x14ac:dyDescent="0.2">
      <c r="BD236" s="154"/>
      <c r="BE236" s="154"/>
    </row>
    <row r="237" spans="56:57" x14ac:dyDescent="0.2">
      <c r="BD237" s="154"/>
      <c r="BE237" s="154"/>
    </row>
    <row r="238" spans="56:57" x14ac:dyDescent="0.2">
      <c r="BD238" s="154"/>
      <c r="BE238" s="154"/>
    </row>
    <row r="239" spans="56:57" x14ac:dyDescent="0.2">
      <c r="BD239" s="154"/>
      <c r="BE239" s="154"/>
    </row>
    <row r="240" spans="56:57" x14ac:dyDescent="0.2">
      <c r="BD240" s="154"/>
      <c r="BE240" s="154"/>
    </row>
    <row r="241" spans="56:57" x14ac:dyDescent="0.2">
      <c r="BD241" s="154"/>
      <c r="BE241" s="154"/>
    </row>
    <row r="242" spans="56:57" x14ac:dyDescent="0.2">
      <c r="BD242" s="154"/>
      <c r="BE242" s="154"/>
    </row>
    <row r="243" spans="56:57" x14ac:dyDescent="0.2">
      <c r="BD243" s="154"/>
      <c r="BE243" s="154"/>
    </row>
    <row r="244" spans="56:57" x14ac:dyDescent="0.2">
      <c r="BD244" s="154"/>
      <c r="BE244" s="154"/>
    </row>
    <row r="245" spans="56:57" x14ac:dyDescent="0.2">
      <c r="BD245" s="154"/>
      <c r="BE245" s="154"/>
    </row>
    <row r="246" spans="56:57" x14ac:dyDescent="0.2">
      <c r="BD246" s="154"/>
      <c r="BE246" s="154"/>
    </row>
    <row r="247" spans="56:57" x14ac:dyDescent="0.2">
      <c r="BD247" s="154"/>
      <c r="BE247" s="154"/>
    </row>
    <row r="248" spans="56:57" x14ac:dyDescent="0.2">
      <c r="BD248" s="154"/>
      <c r="BE248" s="154"/>
    </row>
    <row r="249" spans="56:57" x14ac:dyDescent="0.2">
      <c r="BD249" s="154"/>
      <c r="BE249" s="154"/>
    </row>
    <row r="250" spans="56:57" x14ac:dyDescent="0.2">
      <c r="BD250" s="154"/>
      <c r="BE250" s="154"/>
    </row>
    <row r="251" spans="56:57" x14ac:dyDescent="0.2">
      <c r="BD251" s="154"/>
      <c r="BE251" s="154"/>
    </row>
    <row r="252" spans="56:57" x14ac:dyDescent="0.2">
      <c r="BD252" s="154"/>
      <c r="BE252" s="154"/>
    </row>
    <row r="253" spans="56:57" x14ac:dyDescent="0.2">
      <c r="BD253" s="154"/>
      <c r="BE253" s="154"/>
    </row>
    <row r="254" spans="56:57" x14ac:dyDescent="0.2">
      <c r="BD254" s="154"/>
      <c r="BE254" s="154"/>
    </row>
    <row r="255" spans="56:57" x14ac:dyDescent="0.2">
      <c r="BD255" s="154"/>
      <c r="BE255" s="154"/>
    </row>
    <row r="256" spans="56:57" x14ac:dyDescent="0.2">
      <c r="BD256" s="154"/>
      <c r="BE256" s="154"/>
    </row>
    <row r="257" spans="56:57" x14ac:dyDescent="0.2">
      <c r="BD257" s="154"/>
      <c r="BE257" s="154"/>
    </row>
    <row r="258" spans="56:57" x14ac:dyDescent="0.2">
      <c r="BD258" s="154"/>
      <c r="BE258" s="154"/>
    </row>
    <row r="259" spans="56:57" x14ac:dyDescent="0.2">
      <c r="BD259" s="154"/>
      <c r="BE259" s="154"/>
    </row>
    <row r="260" spans="56:57" x14ac:dyDescent="0.2">
      <c r="BD260" s="154"/>
      <c r="BE260" s="154"/>
    </row>
    <row r="261" spans="56:57" x14ac:dyDescent="0.2">
      <c r="BD261" s="154"/>
      <c r="BE261" s="154"/>
    </row>
    <row r="262" spans="56:57" x14ac:dyDescent="0.2">
      <c r="BD262" s="154"/>
      <c r="BE262" s="154"/>
    </row>
    <row r="263" spans="56:57" x14ac:dyDescent="0.2">
      <c r="BD263" s="154"/>
      <c r="BE263" s="154"/>
    </row>
    <row r="264" spans="56:57" x14ac:dyDescent="0.2">
      <c r="BD264" s="154"/>
      <c r="BE264" s="154"/>
    </row>
    <row r="265" spans="56:57" x14ac:dyDescent="0.2">
      <c r="BD265" s="154"/>
      <c r="BE265" s="154"/>
    </row>
    <row r="266" spans="56:57" x14ac:dyDescent="0.2">
      <c r="BD266" s="154"/>
      <c r="BE266" s="154"/>
    </row>
    <row r="267" spans="56:57" x14ac:dyDescent="0.2">
      <c r="BD267" s="154"/>
      <c r="BE267" s="154"/>
    </row>
    <row r="268" spans="56:57" x14ac:dyDescent="0.2">
      <c r="BD268" s="154"/>
      <c r="BE268" s="154"/>
    </row>
    <row r="269" spans="56:57" x14ac:dyDescent="0.2">
      <c r="BD269" s="154"/>
      <c r="BE269" s="154"/>
    </row>
    <row r="270" spans="56:57" x14ac:dyDescent="0.2">
      <c r="BD270" s="154"/>
      <c r="BE270" s="154"/>
    </row>
    <row r="271" spans="56:57" x14ac:dyDescent="0.2">
      <c r="BD271" s="154"/>
      <c r="BE271" s="154"/>
    </row>
    <row r="272" spans="56:57" x14ac:dyDescent="0.2">
      <c r="BD272" s="154"/>
      <c r="BE272" s="154"/>
    </row>
    <row r="273" spans="56:57" x14ac:dyDescent="0.2">
      <c r="BD273" s="154"/>
      <c r="BE273" s="154"/>
    </row>
    <row r="274" spans="56:57" x14ac:dyDescent="0.2">
      <c r="BD274" s="154"/>
      <c r="BE274" s="154"/>
    </row>
    <row r="275" spans="56:57" x14ac:dyDescent="0.2">
      <c r="BD275" s="154"/>
      <c r="BE275" s="154"/>
    </row>
    <row r="276" spans="56:57" x14ac:dyDescent="0.2">
      <c r="BD276" s="154"/>
      <c r="BE276" s="154"/>
    </row>
    <row r="277" spans="56:57" x14ac:dyDescent="0.2">
      <c r="BD277" s="154"/>
      <c r="BE277" s="154"/>
    </row>
    <row r="278" spans="56:57" x14ac:dyDescent="0.2">
      <c r="BD278" s="154"/>
      <c r="BE278" s="154"/>
    </row>
    <row r="279" spans="56:57" x14ac:dyDescent="0.2">
      <c r="BD279" s="154"/>
      <c r="BE279" s="154"/>
    </row>
    <row r="280" spans="56:57" x14ac:dyDescent="0.2">
      <c r="BD280" s="154"/>
      <c r="BE280" s="154"/>
    </row>
    <row r="281" spans="56:57" x14ac:dyDescent="0.2">
      <c r="BD281" s="154"/>
      <c r="BE281" s="154"/>
    </row>
    <row r="282" spans="56:57" x14ac:dyDescent="0.2">
      <c r="BD282" s="154"/>
      <c r="BE282" s="154"/>
    </row>
    <row r="283" spans="56:57" x14ac:dyDescent="0.2">
      <c r="BD283" s="154"/>
      <c r="BE283" s="154"/>
    </row>
    <row r="284" spans="56:57" x14ac:dyDescent="0.2">
      <c r="BD284" s="154"/>
      <c r="BE284" s="154"/>
    </row>
    <row r="285" spans="56:57" x14ac:dyDescent="0.2">
      <c r="BD285" s="154"/>
      <c r="BE285" s="154"/>
    </row>
    <row r="286" spans="56:57" x14ac:dyDescent="0.2">
      <c r="BD286" s="154"/>
      <c r="BE286" s="154"/>
    </row>
    <row r="287" spans="56:57" x14ac:dyDescent="0.2">
      <c r="BD287" s="154"/>
      <c r="BE287" s="154"/>
    </row>
    <row r="288" spans="56:57" x14ac:dyDescent="0.2">
      <c r="BD288" s="154"/>
      <c r="BE288" s="154"/>
    </row>
    <row r="289" spans="56:57" x14ac:dyDescent="0.2">
      <c r="BD289" s="154"/>
      <c r="BE289" s="154"/>
    </row>
  </sheetData>
  <mergeCells count="24">
    <mergeCell ref="AY1:BA1"/>
    <mergeCell ref="BB1:BC1"/>
    <mergeCell ref="BD1:BF1"/>
    <mergeCell ref="BG1:BH1"/>
    <mergeCell ref="AO1:AQ1"/>
    <mergeCell ref="AR1:AS1"/>
    <mergeCell ref="AT1:AV1"/>
    <mergeCell ref="AW1:AX1"/>
    <mergeCell ref="AE1:AG1"/>
    <mergeCell ref="AH1:AI1"/>
    <mergeCell ref="AJ1:AL1"/>
    <mergeCell ref="AM1:AN1"/>
    <mergeCell ref="U1:W1"/>
    <mergeCell ref="X1:Y1"/>
    <mergeCell ref="Z1:AB1"/>
    <mergeCell ref="AC1:AD1"/>
    <mergeCell ref="K1:M1"/>
    <mergeCell ref="N1:O1"/>
    <mergeCell ref="P1:R1"/>
    <mergeCell ref="S1:T1"/>
    <mergeCell ref="A1:C1"/>
    <mergeCell ref="D1:E1"/>
    <mergeCell ref="F1:H1"/>
    <mergeCell ref="I1:J1"/>
  </mergeCells>
  <phoneticPr fontId="5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1"/>
  <headerFooter alignWithMargins="0"/>
  <colBreaks count="1" manualBreakCount="1">
    <brk id="1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topLeftCell="AR13" workbookViewId="0">
      <selection activeCell="I11" sqref="I11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thickBot="1" x14ac:dyDescent="0.25">
      <c r="A1" s="944" t="s">
        <v>170</v>
      </c>
      <c r="B1" s="963"/>
      <c r="C1" s="945"/>
      <c r="D1" s="968" t="s">
        <v>182</v>
      </c>
      <c r="E1" s="969"/>
      <c r="F1" s="944" t="s">
        <v>171</v>
      </c>
      <c r="G1" s="963"/>
      <c r="H1" s="945"/>
      <c r="I1" s="968" t="s">
        <v>183</v>
      </c>
      <c r="J1" s="969"/>
      <c r="K1" s="941" t="s">
        <v>172</v>
      </c>
      <c r="L1" s="959"/>
      <c r="M1" s="943"/>
      <c r="N1" s="970" t="s">
        <v>184</v>
      </c>
      <c r="O1" s="970"/>
      <c r="P1" s="944" t="s">
        <v>173</v>
      </c>
      <c r="Q1" s="963"/>
      <c r="R1" s="946"/>
      <c r="S1" s="970" t="s">
        <v>185</v>
      </c>
      <c r="T1" s="969"/>
      <c r="U1" s="941" t="s">
        <v>174</v>
      </c>
      <c r="V1" s="959"/>
      <c r="W1" s="943"/>
      <c r="X1" s="970" t="s">
        <v>186</v>
      </c>
      <c r="Y1" s="969"/>
      <c r="Z1" s="950" t="s">
        <v>175</v>
      </c>
      <c r="AA1" s="958"/>
      <c r="AB1" s="952"/>
      <c r="AC1" s="970" t="s">
        <v>187</v>
      </c>
      <c r="AD1" s="970"/>
      <c r="AE1" s="947" t="s">
        <v>176</v>
      </c>
      <c r="AF1" s="957"/>
      <c r="AG1" s="949"/>
      <c r="AH1" s="970" t="s">
        <v>188</v>
      </c>
      <c r="AI1" s="969"/>
      <c r="AJ1" s="950" t="s">
        <v>177</v>
      </c>
      <c r="AK1" s="958"/>
      <c r="AL1" s="952"/>
      <c r="AM1" s="970" t="s">
        <v>189</v>
      </c>
      <c r="AN1" s="969"/>
      <c r="AO1" s="941" t="s">
        <v>178</v>
      </c>
      <c r="AP1" s="959"/>
      <c r="AQ1" s="943"/>
      <c r="AR1" s="970" t="s">
        <v>190</v>
      </c>
      <c r="AS1" s="969"/>
      <c r="AT1" s="947" t="s">
        <v>179</v>
      </c>
      <c r="AU1" s="957"/>
      <c r="AV1" s="949"/>
      <c r="AW1" s="970" t="s">
        <v>191</v>
      </c>
      <c r="AX1" s="969"/>
      <c r="AY1" s="950" t="s">
        <v>180</v>
      </c>
      <c r="AZ1" s="958"/>
      <c r="BA1" s="952"/>
      <c r="BB1" s="970" t="s">
        <v>192</v>
      </c>
      <c r="BC1" s="969"/>
      <c r="BD1" s="941" t="s">
        <v>181</v>
      </c>
      <c r="BE1" s="959"/>
      <c r="BF1" s="943"/>
      <c r="BG1" s="973" t="s">
        <v>193</v>
      </c>
      <c r="BH1" s="974"/>
    </row>
    <row r="2" spans="1:60" ht="13.5" thickBot="1" x14ac:dyDescent="0.25">
      <c r="A2" s="202" t="s">
        <v>0</v>
      </c>
      <c r="B2" s="545" t="s">
        <v>144</v>
      </c>
      <c r="C2" s="546" t="s">
        <v>145</v>
      </c>
      <c r="D2" s="313" t="s">
        <v>144</v>
      </c>
      <c r="E2" s="155" t="s">
        <v>145</v>
      </c>
      <c r="F2" s="69" t="s">
        <v>0</v>
      </c>
      <c r="G2" s="466" t="s">
        <v>144</v>
      </c>
      <c r="H2" s="467" t="s">
        <v>145</v>
      </c>
      <c r="I2" s="313" t="s">
        <v>144</v>
      </c>
      <c r="J2" s="155" t="s">
        <v>145</v>
      </c>
      <c r="K2" s="7" t="s">
        <v>0</v>
      </c>
      <c r="L2" s="313" t="s">
        <v>144</v>
      </c>
      <c r="M2" s="550" t="s">
        <v>145</v>
      </c>
      <c r="N2" s="491" t="s">
        <v>144</v>
      </c>
      <c r="O2" s="558" t="s">
        <v>145</v>
      </c>
      <c r="P2" s="346" t="s">
        <v>0</v>
      </c>
      <c r="Q2" s="491" t="s">
        <v>144</v>
      </c>
      <c r="R2" s="567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7" t="s">
        <v>0</v>
      </c>
      <c r="AU2" s="313" t="s">
        <v>144</v>
      </c>
      <c r="AV2" s="550" t="s">
        <v>145</v>
      </c>
      <c r="AW2" s="313" t="s">
        <v>144</v>
      </c>
      <c r="AX2" s="155" t="s">
        <v>145</v>
      </c>
      <c r="AY2" s="7" t="s">
        <v>0</v>
      </c>
      <c r="AZ2" s="313" t="s">
        <v>144</v>
      </c>
      <c r="BA2" s="550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x14ac:dyDescent="0.2">
      <c r="A3" s="161">
        <v>40909</v>
      </c>
      <c r="B3" s="693">
        <v>37.6</v>
      </c>
      <c r="C3" s="694">
        <v>21.5</v>
      </c>
      <c r="D3" s="133">
        <f>SUM(B3:B13)</f>
        <v>78.400000000000006</v>
      </c>
      <c r="E3" s="133">
        <f>SUM(C3:C13)</f>
        <v>249.90000000000003</v>
      </c>
      <c r="F3" s="663">
        <v>40940</v>
      </c>
      <c r="G3" s="700">
        <v>0</v>
      </c>
      <c r="H3" s="701">
        <v>23.6</v>
      </c>
      <c r="I3" s="660">
        <f>SUM(B3:B33,G3:G12)</f>
        <v>330.4</v>
      </c>
      <c r="J3" s="589">
        <f>SUM(C3:C33,H3:H12)</f>
        <v>959.70000000000027</v>
      </c>
      <c r="K3" s="611">
        <v>40969</v>
      </c>
      <c r="L3" s="707">
        <v>0</v>
      </c>
      <c r="M3" s="708">
        <v>29.8</v>
      </c>
      <c r="N3" s="601">
        <f>SUM(B14:B33,G3:G30,L3:L14)</f>
        <v>554.79999999999995</v>
      </c>
      <c r="O3" s="601">
        <f>SUM(C14:C33,H3:H30,M3:M14)</f>
        <v>1452.1999999999998</v>
      </c>
      <c r="P3" s="114">
        <v>41000</v>
      </c>
      <c r="Q3" s="474">
        <v>0</v>
      </c>
      <c r="R3" s="682">
        <v>22.5</v>
      </c>
      <c r="S3" s="608">
        <f>SUM(G13:G31,L3:L33,Q3:Q13)</f>
        <v>454.79999999999995</v>
      </c>
      <c r="T3" s="608">
        <f>SUM(H13:H31,M3:M33,R3:R13)</f>
        <v>1478.9999999999998</v>
      </c>
      <c r="U3" s="564">
        <v>41030</v>
      </c>
      <c r="V3" s="412">
        <v>31.4</v>
      </c>
      <c r="W3" s="677">
        <v>15.9</v>
      </c>
      <c r="X3" s="580">
        <f>SUM(L15:L33,Q3:Q32,V3:V13)</f>
        <v>324.99999999999994</v>
      </c>
      <c r="Y3" s="580">
        <f>SUM(M15:M33,R3:R32,W3:W13)</f>
        <v>1344.3</v>
      </c>
      <c r="Z3" s="571">
        <v>41061</v>
      </c>
      <c r="AA3" s="718">
        <v>0</v>
      </c>
      <c r="AB3" s="719">
        <v>19.600000000000001</v>
      </c>
      <c r="AC3" s="581">
        <f>SUM(Q14:Q32,V3:V33,AA3:AA13)</f>
        <v>351.7</v>
      </c>
      <c r="AD3" s="581">
        <f>SUM(R14:R32,W3:W33,AB3:AB13)</f>
        <v>1221</v>
      </c>
      <c r="AE3" s="164">
        <v>41091</v>
      </c>
      <c r="AF3" s="693">
        <v>0</v>
      </c>
      <c r="AG3" s="694">
        <v>21.5</v>
      </c>
      <c r="AH3" s="581">
        <f>SUM(V14:V33,AA3:AA32,AF3:AF13)</f>
        <v>271.60000000000002</v>
      </c>
      <c r="AI3" s="581">
        <f>SUM(W14:W33,AB3:AB32,AG3:AG13)</f>
        <v>1162.5</v>
      </c>
      <c r="AJ3" s="571">
        <v>41122</v>
      </c>
      <c r="AK3" s="530">
        <v>0.3</v>
      </c>
      <c r="AL3" s="691">
        <v>19.8</v>
      </c>
      <c r="AM3" s="581">
        <f>SUM(AA14:AA32,AF3:AF33,AK3:AK13)</f>
        <v>146.5</v>
      </c>
      <c r="AN3" s="581">
        <f>SUM(AB14:AB32,AG3:AG33,AL3:AL13)</f>
        <v>1170.7000000000003</v>
      </c>
      <c r="AO3" s="564">
        <v>41153</v>
      </c>
      <c r="AP3" s="412">
        <v>0</v>
      </c>
      <c r="AQ3" s="677">
        <v>21.1</v>
      </c>
      <c r="AR3" s="581">
        <f>SUM(AF15:AF33,AK3:AK33,AP3:AP13)</f>
        <v>53.2</v>
      </c>
      <c r="AS3" s="581">
        <f>SUM(AG15:AG33,AL3:AL33,AQ3:AQ13)</f>
        <v>1246.5999999999999</v>
      </c>
      <c r="AT3" s="164">
        <v>41183</v>
      </c>
      <c r="AU3" s="532">
        <v>0</v>
      </c>
      <c r="AV3" s="654">
        <v>21.8</v>
      </c>
      <c r="AW3" s="581">
        <f>SUM(AK15:AK33,AP3:AP32,AU3:AU13)</f>
        <v>20.6</v>
      </c>
      <c r="AX3" s="581">
        <f>SUM(AL15:AL33,AQ3:AQ32,AV3:AV13)</f>
        <v>1306.8999999999996</v>
      </c>
      <c r="AY3" s="572">
        <v>41214</v>
      </c>
      <c r="AZ3" s="534">
        <v>0</v>
      </c>
      <c r="BA3" s="667">
        <v>23.2</v>
      </c>
      <c r="BB3" s="581">
        <f>SUM(AP14:AP32,AU3:AU33,AZ3:AZ12)</f>
        <v>145.89999999999998</v>
      </c>
      <c r="BC3" s="582">
        <f>SUM(AQ14:AQ32,AV3:AV33,BA3:BA12)</f>
        <v>1343.2999999999997</v>
      </c>
      <c r="BD3" s="564">
        <v>41244</v>
      </c>
      <c r="BE3" s="412">
        <v>0</v>
      </c>
      <c r="BF3" s="677">
        <v>23.7</v>
      </c>
      <c r="BG3" s="583">
        <f>SUM(AU14:AU33,AZ3:AZ32,BE3:BE13)</f>
        <v>241.10000000000005</v>
      </c>
      <c r="BH3" s="584">
        <f>SUM(AV14:AV33,BA3:BA32,BF3:BF13)</f>
        <v>1418.6000000000001</v>
      </c>
    </row>
    <row r="4" spans="1:60" x14ac:dyDescent="0.2">
      <c r="A4" s="161">
        <v>40910</v>
      </c>
      <c r="B4" s="693">
        <v>12.1</v>
      </c>
      <c r="C4" s="695">
        <v>21</v>
      </c>
      <c r="D4" s="585">
        <f>SUM('2010'!AZ14:AZ32,'2010'!BE3:BE33)</f>
        <v>403.90000000000003</v>
      </c>
      <c r="E4" s="585">
        <f>SUM('2010'!BA14:BA32,'2010'!BF3:BF33)</f>
        <v>1167.9000000000003</v>
      </c>
      <c r="F4" s="664">
        <v>40941</v>
      </c>
      <c r="G4" s="702">
        <v>9.3000000000000007</v>
      </c>
      <c r="H4" s="703">
        <v>25.2</v>
      </c>
      <c r="I4" s="585">
        <f>SUM('2010'!BE15:BE33)</f>
        <v>237.40000000000003</v>
      </c>
      <c r="J4" s="585">
        <f>SUM('2010'!BF16:BF33)</f>
        <v>418.39999999999992</v>
      </c>
      <c r="K4" s="612">
        <v>40970</v>
      </c>
      <c r="L4" s="704">
        <v>0</v>
      </c>
      <c r="M4" s="695">
        <v>26.5</v>
      </c>
      <c r="N4" s="602">
        <f>SUM(B6:B33,G3:G30,L3:L5)</f>
        <v>502.5</v>
      </c>
      <c r="O4" s="602">
        <f>SUM(C6:C33,H3:H30,M3:M5)</f>
        <v>1417.5999999999997</v>
      </c>
      <c r="P4" s="114">
        <v>41001</v>
      </c>
      <c r="Q4" s="704">
        <v>0</v>
      </c>
      <c r="R4" s="719">
        <v>22.8</v>
      </c>
      <c r="S4" s="608">
        <f>SUM(G5:G31,L3:L33,Q3:Q5)</f>
        <v>448.99999999999994</v>
      </c>
      <c r="T4" s="608">
        <f>SUM(H5:H31,M3:M33,R3:R5)</f>
        <v>1503.1</v>
      </c>
      <c r="U4" s="564">
        <v>41031</v>
      </c>
      <c r="V4" s="412">
        <v>0</v>
      </c>
      <c r="W4" s="665">
        <v>16.7</v>
      </c>
      <c r="X4" s="512">
        <f>SUM(L7:L33,Q3:Q32,V3:V5)</f>
        <v>406</v>
      </c>
      <c r="Y4" s="512">
        <f>SUM(M7:M33,R3:R32,W3:W5)</f>
        <v>1374.5</v>
      </c>
      <c r="Z4" s="571">
        <v>41062</v>
      </c>
      <c r="AA4" s="733">
        <v>4</v>
      </c>
      <c r="AB4" s="734">
        <v>20.5</v>
      </c>
      <c r="AC4" s="554">
        <f>SUM(Q6:Q32,V3:V33,AA3:AA4)</f>
        <v>242.60000000000002</v>
      </c>
      <c r="AD4" s="554">
        <f>SUM(R6:R32,W3:W33,AB3:AB4)</f>
        <v>1257.4000000000003</v>
      </c>
      <c r="AE4" s="164">
        <v>41092</v>
      </c>
      <c r="AF4" s="693">
        <v>0</v>
      </c>
      <c r="AG4" s="695">
        <v>22.2</v>
      </c>
      <c r="AH4" s="554">
        <f>SUM(V6:V33,AA3:AA32,AF3:AF5)</f>
        <v>271.60000000000002</v>
      </c>
      <c r="AI4" s="554">
        <f>SUM(W6:W33,AB3:AB32,AG3:AG5)</f>
        <v>1173.1999999999998</v>
      </c>
      <c r="AJ4" s="571">
        <v>41123</v>
      </c>
      <c r="AK4" s="530">
        <v>0</v>
      </c>
      <c r="AL4" s="691">
        <v>20.9</v>
      </c>
      <c r="AM4" s="554">
        <f>SUM(AA6:AA32,AF3:AF33,AK3:AK5)</f>
        <v>269.89999999999998</v>
      </c>
      <c r="AN4" s="554">
        <f>SUM(AB6:AB32,AG3:AG33,AL3:AL5)</f>
        <v>1149.2</v>
      </c>
      <c r="AO4" s="564">
        <v>41154</v>
      </c>
      <c r="AP4" s="718">
        <v>0</v>
      </c>
      <c r="AQ4" s="719">
        <v>22.9</v>
      </c>
      <c r="AR4" s="554">
        <f>SUM(AF6:AF33,AK3:AK33,AP3:AP5)</f>
        <v>53.6</v>
      </c>
      <c r="AS4" s="554">
        <f>SUM(AG6:AG33,AL3:AL33,AQ3:AQ5)</f>
        <v>1228.6999999999998</v>
      </c>
      <c r="AT4" s="164">
        <v>41184</v>
      </c>
      <c r="AU4" s="532">
        <v>0</v>
      </c>
      <c r="AV4" s="654">
        <v>24.4</v>
      </c>
      <c r="AW4" s="554">
        <f>SUM(AK6:AK33,AP3:AP32,AU3:AU5)</f>
        <v>5</v>
      </c>
      <c r="AX4" s="554">
        <f>SUM(AL6:AL33,AQ3:AQ32,AV3:AV5)</f>
        <v>1296.7</v>
      </c>
      <c r="AY4" s="572">
        <v>41215</v>
      </c>
      <c r="AZ4" s="534">
        <v>0</v>
      </c>
      <c r="BA4" s="668">
        <v>20.7</v>
      </c>
      <c r="BB4" s="554">
        <f>SUM(AP6:AP32,AU3:AU33,AZ3:AZ5)</f>
        <v>132.5</v>
      </c>
      <c r="BC4" s="518">
        <f>SUM(AQ6:AQ32,AV3:AV33,BA3:BA5)</f>
        <v>1370.7000000000005</v>
      </c>
      <c r="BD4" s="564">
        <v>41245</v>
      </c>
      <c r="BE4" s="412">
        <v>13.3</v>
      </c>
      <c r="BF4" s="665">
        <v>24.9</v>
      </c>
      <c r="BG4" s="573">
        <f>SUM(AU7:AU33,AZ3:AZ32,BE3:BE6)</f>
        <v>234.8</v>
      </c>
      <c r="BH4" s="574">
        <f>SUM(AV7:AV33,BA3:BA32,BF3:BF5)</f>
        <v>1370.2</v>
      </c>
    </row>
    <row r="5" spans="1:60" x14ac:dyDescent="0.2">
      <c r="A5" s="161">
        <v>40911</v>
      </c>
      <c r="B5" s="693">
        <v>0</v>
      </c>
      <c r="C5" s="695">
        <v>23.5</v>
      </c>
      <c r="D5" s="586">
        <f>SUM(D3:D4)</f>
        <v>482.30000000000007</v>
      </c>
      <c r="E5" s="586">
        <f>SUM(E3:E4)</f>
        <v>1417.8000000000004</v>
      </c>
      <c r="F5" s="664">
        <v>40942</v>
      </c>
      <c r="G5" s="702">
        <v>0</v>
      </c>
      <c r="H5" s="703">
        <v>27.1</v>
      </c>
      <c r="I5" s="661">
        <f>SUM(I3:I4)</f>
        <v>567.79999999999995</v>
      </c>
      <c r="J5" s="591">
        <f>SUM(J3:J4)</f>
        <v>1378.1000000000001</v>
      </c>
      <c r="K5" s="612">
        <v>40971</v>
      </c>
      <c r="L5" s="704">
        <v>16.600000000000001</v>
      </c>
      <c r="M5" s="695">
        <v>24.8</v>
      </c>
      <c r="N5" s="603">
        <f>SUM(N3:N4)</f>
        <v>1057.3</v>
      </c>
      <c r="O5" s="603">
        <f>SUM(O3:O4)</f>
        <v>2869.7999999999993</v>
      </c>
      <c r="P5" s="114">
        <v>41002</v>
      </c>
      <c r="Q5" s="722">
        <v>0</v>
      </c>
      <c r="R5" s="723">
        <v>23.7</v>
      </c>
      <c r="S5" s="610">
        <f>SUM(S3:S4)</f>
        <v>903.8</v>
      </c>
      <c r="T5" s="610">
        <f>SUM(T3:T4)</f>
        <v>2982.0999999999995</v>
      </c>
      <c r="U5" s="564">
        <v>41032</v>
      </c>
      <c r="V5" s="685">
        <v>0</v>
      </c>
      <c r="W5" s="686">
        <v>18.2</v>
      </c>
      <c r="X5" s="512">
        <f>SUM(X3:X4)</f>
        <v>731</v>
      </c>
      <c r="Y5" s="512">
        <f>SUM(Y3:Y4)</f>
        <v>2718.8</v>
      </c>
      <c r="Z5" s="571">
        <v>41063</v>
      </c>
      <c r="AA5" s="718">
        <v>0</v>
      </c>
      <c r="AB5" s="719">
        <v>22.4</v>
      </c>
      <c r="AC5" s="554">
        <f>SUM(AC3:AC4)</f>
        <v>594.29999999999995</v>
      </c>
      <c r="AD5" s="559">
        <f>SUM(AD3:AD4)</f>
        <v>2478.4000000000005</v>
      </c>
      <c r="AE5" s="164">
        <v>41093</v>
      </c>
      <c r="AF5" s="740">
        <v>0</v>
      </c>
      <c r="AG5" s="741">
        <v>22.2</v>
      </c>
      <c r="AH5" s="554">
        <f>SUM(AH3:AH4)</f>
        <v>543.20000000000005</v>
      </c>
      <c r="AI5" s="518">
        <f>SUM(AI3:AI4)</f>
        <v>2335.6999999999998</v>
      </c>
      <c r="AJ5" s="571">
        <v>41124</v>
      </c>
      <c r="AK5" s="646">
        <v>0</v>
      </c>
      <c r="AL5" s="669">
        <v>22.5</v>
      </c>
      <c r="AM5" s="554">
        <f>SUM(AM3:AM4)</f>
        <v>416.4</v>
      </c>
      <c r="AN5" s="518">
        <f>SUM(AN3:AN4)</f>
        <v>2319.9000000000005</v>
      </c>
      <c r="AO5" s="564">
        <v>41155</v>
      </c>
      <c r="AP5" s="646">
        <v>0</v>
      </c>
      <c r="AQ5" s="669">
        <v>20.9</v>
      </c>
      <c r="AR5" s="554">
        <f>SUM(AR3:AR4)</f>
        <v>106.80000000000001</v>
      </c>
      <c r="AS5" s="518">
        <f>SUM(AS3:AS4)</f>
        <v>2475.2999999999997</v>
      </c>
      <c r="AT5" s="164">
        <v>41185</v>
      </c>
      <c r="AU5" s="646">
        <v>0</v>
      </c>
      <c r="AV5" s="669">
        <v>26.1</v>
      </c>
      <c r="AW5" s="554">
        <f>SUM(AW3:AW4)</f>
        <v>25.6</v>
      </c>
      <c r="AX5" s="518">
        <f>SUM(AX3:AX4)</f>
        <v>2603.5999999999995</v>
      </c>
      <c r="AY5" s="572">
        <v>41216</v>
      </c>
      <c r="AZ5" s="646">
        <v>0</v>
      </c>
      <c r="BA5" s="669">
        <v>20.3</v>
      </c>
      <c r="BB5" s="554">
        <f>SUM(BB3:BB4)</f>
        <v>278.39999999999998</v>
      </c>
      <c r="BC5" s="518">
        <f>SUM(BC3:BC4)</f>
        <v>2714</v>
      </c>
      <c r="BD5" s="564">
        <v>41246</v>
      </c>
      <c r="BE5" s="718">
        <v>2.4</v>
      </c>
      <c r="BF5" s="719">
        <v>24.7</v>
      </c>
      <c r="BG5" s="573">
        <f>SUM(BG3:BG4)</f>
        <v>475.90000000000009</v>
      </c>
      <c r="BH5" s="574">
        <f>SUM(BH3:BH4)</f>
        <v>2788.8</v>
      </c>
    </row>
    <row r="6" spans="1:60" x14ac:dyDescent="0.2">
      <c r="A6" s="161">
        <v>40912</v>
      </c>
      <c r="B6" s="693">
        <v>0</v>
      </c>
      <c r="C6" s="695">
        <v>24.8</v>
      </c>
      <c r="D6" s="133">
        <f>SUM('2010'!AZ6:AZ32,'2010'!BE3:BE33)</f>
        <v>441.9</v>
      </c>
      <c r="E6" s="133">
        <f>SUM('2010'!BA6:BA32,'2010'!BF3:BF33)</f>
        <v>1347.8999999999999</v>
      </c>
      <c r="F6" s="664">
        <v>40943</v>
      </c>
      <c r="G6" s="702">
        <v>0</v>
      </c>
      <c r="H6" s="703">
        <v>27.7</v>
      </c>
      <c r="I6" s="662">
        <f>SUM('2010'!BE7:BE33)</f>
        <v>299.2</v>
      </c>
      <c r="J6" s="590">
        <f>SUM('2010'!BF7:BF33)</f>
        <v>642.4</v>
      </c>
      <c r="K6" s="612">
        <v>40972</v>
      </c>
      <c r="L6" s="704">
        <v>0</v>
      </c>
      <c r="M6" s="695">
        <v>24.9</v>
      </c>
      <c r="N6" s="602"/>
      <c r="O6" s="602"/>
      <c r="P6" s="114">
        <v>41003</v>
      </c>
      <c r="Q6" s="474">
        <v>13.3</v>
      </c>
      <c r="R6" s="682">
        <v>24.5</v>
      </c>
      <c r="S6" s="608"/>
      <c r="T6" s="608"/>
      <c r="U6" s="564">
        <v>41033</v>
      </c>
      <c r="V6" s="412">
        <v>0</v>
      </c>
      <c r="W6" s="665">
        <v>19.7</v>
      </c>
      <c r="X6" s="512"/>
      <c r="Y6" s="512"/>
      <c r="Z6" s="571">
        <v>41064</v>
      </c>
      <c r="AA6" s="718">
        <v>0</v>
      </c>
      <c r="AB6" s="719">
        <v>23.2</v>
      </c>
      <c r="AC6" s="554"/>
      <c r="AD6" s="559"/>
      <c r="AE6" s="164">
        <v>41094</v>
      </c>
      <c r="AF6" s="718">
        <v>0</v>
      </c>
      <c r="AG6" s="719">
        <v>20.7</v>
      </c>
      <c r="AH6" s="554"/>
      <c r="AI6" s="518"/>
      <c r="AJ6" s="571">
        <v>41125</v>
      </c>
      <c r="AK6" s="530">
        <v>0</v>
      </c>
      <c r="AL6" s="691">
        <v>22.9</v>
      </c>
      <c r="AM6" s="554"/>
      <c r="AN6" s="518"/>
      <c r="AO6" s="564">
        <v>41156</v>
      </c>
      <c r="AP6" s="412">
        <v>0</v>
      </c>
      <c r="AQ6" s="677">
        <v>18.100000000000001</v>
      </c>
      <c r="AR6" s="554"/>
      <c r="AS6" s="518"/>
      <c r="AT6" s="164">
        <v>41186</v>
      </c>
      <c r="AU6" s="532">
        <v>0</v>
      </c>
      <c r="AV6" s="654">
        <v>24.2</v>
      </c>
      <c r="AW6" s="554"/>
      <c r="AX6" s="518"/>
      <c r="AY6" s="572">
        <v>41217</v>
      </c>
      <c r="AZ6" s="534">
        <v>0</v>
      </c>
      <c r="BA6" s="668">
        <v>22.3</v>
      </c>
      <c r="BB6" s="523"/>
      <c r="BC6" s="489"/>
      <c r="BD6" s="564">
        <v>41247</v>
      </c>
      <c r="BE6" s="646">
        <v>0</v>
      </c>
      <c r="BF6" s="669">
        <v>25.8</v>
      </c>
      <c r="BG6" s="575"/>
      <c r="BH6" s="576"/>
    </row>
    <row r="7" spans="1:60" x14ac:dyDescent="0.2">
      <c r="A7" s="161">
        <v>40913</v>
      </c>
      <c r="B7" s="693">
        <v>0</v>
      </c>
      <c r="C7" s="695">
        <v>23.2</v>
      </c>
      <c r="D7" s="133">
        <f>SUM(B3:B5)</f>
        <v>49.7</v>
      </c>
      <c r="E7" s="133">
        <f>SUM(C3:C5)</f>
        <v>66</v>
      </c>
      <c r="F7" s="664">
        <v>40944</v>
      </c>
      <c r="G7" s="702">
        <v>0</v>
      </c>
      <c r="H7" s="703">
        <v>28.2</v>
      </c>
      <c r="I7" s="133">
        <f>SUM(B3:B33,G3:G4)</f>
        <v>321.89999999999998</v>
      </c>
      <c r="J7" s="133">
        <f>SUM(C3:C33,H3:H4)</f>
        <v>739.30000000000007</v>
      </c>
      <c r="K7" s="612">
        <v>40973</v>
      </c>
      <c r="L7" s="704">
        <v>0</v>
      </c>
      <c r="M7" s="695">
        <v>25.3</v>
      </c>
      <c r="N7" s="602">
        <f>N3/60</f>
        <v>9.2466666666666661</v>
      </c>
      <c r="O7" s="602">
        <f>O3/60</f>
        <v>24.20333333333333</v>
      </c>
      <c r="P7" s="114">
        <v>41004</v>
      </c>
      <c r="Q7" s="474">
        <v>0</v>
      </c>
      <c r="R7" s="682">
        <v>26.3</v>
      </c>
      <c r="S7" s="608"/>
      <c r="T7" s="608"/>
      <c r="U7" s="564">
        <v>41034</v>
      </c>
      <c r="V7" s="412">
        <v>0</v>
      </c>
      <c r="W7" s="665">
        <v>20.100000000000001</v>
      </c>
      <c r="X7" s="512"/>
      <c r="Y7" s="512"/>
      <c r="Z7" s="571">
        <v>41065</v>
      </c>
      <c r="AA7" s="718">
        <v>32.6</v>
      </c>
      <c r="AB7" s="719">
        <v>18.3</v>
      </c>
      <c r="AC7" s="554"/>
      <c r="AD7" s="559"/>
      <c r="AE7" s="164">
        <v>41095</v>
      </c>
      <c r="AF7" s="693">
        <v>0</v>
      </c>
      <c r="AG7" s="695">
        <v>22</v>
      </c>
      <c r="AH7" s="554"/>
      <c r="AI7" s="518"/>
      <c r="AJ7" s="571">
        <v>41126</v>
      </c>
      <c r="AK7" s="530">
        <v>0</v>
      </c>
      <c r="AL7" s="691">
        <v>19.2</v>
      </c>
      <c r="AM7" s="554"/>
      <c r="AN7" s="518"/>
      <c r="AO7" s="564">
        <v>41157</v>
      </c>
      <c r="AP7" s="412">
        <v>0</v>
      </c>
      <c r="AQ7" s="677">
        <v>21.7</v>
      </c>
      <c r="AR7" s="554"/>
      <c r="AS7" s="518"/>
      <c r="AT7" s="164">
        <v>41187</v>
      </c>
      <c r="AU7" s="532">
        <v>0</v>
      </c>
      <c r="AV7" s="654">
        <v>22.5</v>
      </c>
      <c r="AW7" s="554"/>
      <c r="AX7" s="518"/>
      <c r="AY7" s="572">
        <v>41218</v>
      </c>
      <c r="AZ7" s="771">
        <v>0</v>
      </c>
      <c r="BA7" s="772">
        <v>23.1</v>
      </c>
      <c r="BB7" s="523"/>
      <c r="BC7" s="268"/>
      <c r="BD7" s="564">
        <v>41248</v>
      </c>
      <c r="BE7" s="412">
        <v>0</v>
      </c>
      <c r="BF7" s="665">
        <v>27.3</v>
      </c>
      <c r="BG7" s="575"/>
      <c r="BH7" s="577"/>
    </row>
    <row r="8" spans="1:60" ht="13.5" thickBot="1" x14ac:dyDescent="0.25">
      <c r="A8" s="161">
        <v>40914</v>
      </c>
      <c r="B8" s="693">
        <v>8.4</v>
      </c>
      <c r="C8" s="695">
        <v>22.8</v>
      </c>
      <c r="D8" s="586">
        <f>SUM(D6:D7)</f>
        <v>491.59999999999997</v>
      </c>
      <c r="E8" s="586">
        <f>SUM(E6:E7)</f>
        <v>1413.8999999999999</v>
      </c>
      <c r="F8" s="664">
        <v>40945</v>
      </c>
      <c r="G8" s="702">
        <v>0</v>
      </c>
      <c r="H8" s="703">
        <v>28.7</v>
      </c>
      <c r="I8" s="661">
        <f>SUM(I6:I7)</f>
        <v>621.09999999999991</v>
      </c>
      <c r="J8" s="591">
        <f>SUM(J6:J7)</f>
        <v>1381.7</v>
      </c>
      <c r="K8" s="612">
        <v>40974</v>
      </c>
      <c r="L8" s="704">
        <v>0</v>
      </c>
      <c r="M8" s="695">
        <v>25.3</v>
      </c>
      <c r="N8" s="602">
        <f>N4/59</f>
        <v>8.5169491525423737</v>
      </c>
      <c r="O8" s="602">
        <f>O4/59</f>
        <v>24.027118644067791</v>
      </c>
      <c r="P8" s="114">
        <v>41005</v>
      </c>
      <c r="Q8" s="474">
        <v>0</v>
      </c>
      <c r="R8" s="682">
        <v>25.9</v>
      </c>
      <c r="S8" s="608">
        <f>S3/60</f>
        <v>7.5799999999999992</v>
      </c>
      <c r="T8" s="608">
        <f>T3/60</f>
        <v>24.649999999999995</v>
      </c>
      <c r="U8" s="564">
        <v>41035</v>
      </c>
      <c r="V8" s="412">
        <v>0</v>
      </c>
      <c r="W8" s="665">
        <v>19.7</v>
      </c>
      <c r="X8" s="512">
        <f>X3/59</f>
        <v>5.5084745762711851</v>
      </c>
      <c r="Y8" s="512">
        <f>Y3/59</f>
        <v>22.784745762711864</v>
      </c>
      <c r="Z8" s="571">
        <v>41066</v>
      </c>
      <c r="AA8" s="718">
        <v>35.4</v>
      </c>
      <c r="AB8" s="719">
        <v>17.3</v>
      </c>
      <c r="AC8" s="554">
        <f>AC3/60</f>
        <v>5.8616666666666664</v>
      </c>
      <c r="AD8" s="559">
        <f>AD3/60</f>
        <v>20.350000000000001</v>
      </c>
      <c r="AE8" s="164">
        <v>41096</v>
      </c>
      <c r="AF8" s="693">
        <v>0</v>
      </c>
      <c r="AG8" s="695">
        <v>21.6</v>
      </c>
      <c r="AH8" s="554">
        <f>AH3/60</f>
        <v>4.5266666666666673</v>
      </c>
      <c r="AI8" s="518">
        <f>AI3/60</f>
        <v>19.375</v>
      </c>
      <c r="AJ8" s="571">
        <v>41127</v>
      </c>
      <c r="AK8" s="530">
        <v>0</v>
      </c>
      <c r="AL8" s="691">
        <v>18</v>
      </c>
      <c r="AM8" s="554">
        <f>AM3/60</f>
        <v>2.4416666666666669</v>
      </c>
      <c r="AN8" s="518">
        <f>AN3/60</f>
        <v>19.51166666666667</v>
      </c>
      <c r="AO8" s="564">
        <v>41158</v>
      </c>
      <c r="AP8" s="412">
        <v>0</v>
      </c>
      <c r="AQ8" s="677">
        <v>22.9</v>
      </c>
      <c r="AR8" s="554">
        <f>AR3/60</f>
        <v>0.88666666666666671</v>
      </c>
      <c r="AS8" s="518">
        <f>AS3/60</f>
        <v>20.776666666666664</v>
      </c>
      <c r="AT8" s="164">
        <v>41188</v>
      </c>
      <c r="AU8" s="532">
        <v>15.6</v>
      </c>
      <c r="AV8" s="654">
        <v>24.1</v>
      </c>
      <c r="AW8" s="554">
        <f>AW3/59</f>
        <v>0.3491525423728814</v>
      </c>
      <c r="AX8" s="518">
        <f>AX3/59</f>
        <v>22.150847457627112</v>
      </c>
      <c r="AY8" s="572">
        <v>41219</v>
      </c>
      <c r="AZ8" s="534">
        <v>0</v>
      </c>
      <c r="BA8" s="668">
        <v>23.5</v>
      </c>
      <c r="BB8" s="554">
        <f>BB3/59</f>
        <v>2.4728813559322029</v>
      </c>
      <c r="BC8" s="518">
        <f>BC3/59</f>
        <v>22.767796610169487</v>
      </c>
      <c r="BD8" s="564">
        <v>41249</v>
      </c>
      <c r="BE8" s="412">
        <v>3.5</v>
      </c>
      <c r="BF8" s="665">
        <v>27.3</v>
      </c>
      <c r="BG8" s="573">
        <f>BG3/60</f>
        <v>4.0183333333333344</v>
      </c>
      <c r="BH8" s="574">
        <f>BH3/60</f>
        <v>23.643333333333334</v>
      </c>
    </row>
    <row r="9" spans="1:60" ht="13.5" thickBot="1" x14ac:dyDescent="0.25">
      <c r="A9" s="161">
        <v>40915</v>
      </c>
      <c r="B9" s="693">
        <v>0</v>
      </c>
      <c r="C9" s="695">
        <v>23.4</v>
      </c>
      <c r="D9" s="239">
        <f>D5/60</f>
        <v>8.038333333333334</v>
      </c>
      <c r="E9" s="239">
        <f>E5/60</f>
        <v>23.630000000000006</v>
      </c>
      <c r="F9" s="664">
        <v>40946</v>
      </c>
      <c r="G9" s="702">
        <v>0</v>
      </c>
      <c r="H9" s="703">
        <v>27.9</v>
      </c>
      <c r="I9" s="662">
        <f>I5/59</f>
        <v>9.6237288135593211</v>
      </c>
      <c r="J9" s="590">
        <f>J5/59</f>
        <v>23.357627118644071</v>
      </c>
      <c r="K9" s="612">
        <v>40975</v>
      </c>
      <c r="L9" s="704">
        <v>0</v>
      </c>
      <c r="M9" s="695">
        <v>24.2</v>
      </c>
      <c r="N9" s="604">
        <f>SUM(N7:N8)/2</f>
        <v>8.8818079096045199</v>
      </c>
      <c r="O9" s="605">
        <f>SUM(O7:O8)/2</f>
        <v>24.115225988700558</v>
      </c>
      <c r="P9" s="114">
        <v>41006</v>
      </c>
      <c r="Q9" s="474">
        <v>0</v>
      </c>
      <c r="R9" s="682">
        <v>25</v>
      </c>
      <c r="S9" s="608">
        <f>S4/60</f>
        <v>7.4833333333333325</v>
      </c>
      <c r="T9" s="608">
        <f>T4/60</f>
        <v>25.051666666666666</v>
      </c>
      <c r="U9" s="564">
        <v>41036</v>
      </c>
      <c r="V9" s="412">
        <v>0</v>
      </c>
      <c r="W9" s="665">
        <v>20.399999999999999</v>
      </c>
      <c r="X9" s="512">
        <f>X4/59</f>
        <v>6.8813559322033901</v>
      </c>
      <c r="Y9" s="512">
        <f>Y4/59</f>
        <v>23.296610169491526</v>
      </c>
      <c r="Z9" s="571">
        <v>41067</v>
      </c>
      <c r="AA9" s="718">
        <v>40.4</v>
      </c>
      <c r="AB9" s="719">
        <v>15.3</v>
      </c>
      <c r="AC9" s="555">
        <f>AC4/59</f>
        <v>4.1118644067796613</v>
      </c>
      <c r="AD9" s="560">
        <f>AD4/59</f>
        <v>21.311864406779666</v>
      </c>
      <c r="AE9" s="164">
        <v>41097</v>
      </c>
      <c r="AF9" s="693">
        <v>0</v>
      </c>
      <c r="AG9" s="695">
        <v>20</v>
      </c>
      <c r="AH9" s="555">
        <f>AH4/60</f>
        <v>4.5266666666666673</v>
      </c>
      <c r="AI9" s="525">
        <f>AI4/60</f>
        <v>19.553333333333331</v>
      </c>
      <c r="AJ9" s="571">
        <v>41128</v>
      </c>
      <c r="AK9" s="530">
        <v>0</v>
      </c>
      <c r="AL9" s="691">
        <v>17.7</v>
      </c>
      <c r="AM9" s="555">
        <f>AM4/60</f>
        <v>4.4983333333333331</v>
      </c>
      <c r="AN9" s="525">
        <f>AN4/60</f>
        <v>19.153333333333332</v>
      </c>
      <c r="AO9" s="564">
        <v>41159</v>
      </c>
      <c r="AP9" s="412">
        <v>0</v>
      </c>
      <c r="AQ9" s="677">
        <v>23.6</v>
      </c>
      <c r="AR9" s="555">
        <f>AR4/61</f>
        <v>0.878688524590164</v>
      </c>
      <c r="AS9" s="525">
        <f>AS4/61</f>
        <v>20.142622950819668</v>
      </c>
      <c r="AT9" s="164">
        <v>41189</v>
      </c>
      <c r="AU9" s="532">
        <v>0</v>
      </c>
      <c r="AV9" s="654">
        <v>24.6</v>
      </c>
      <c r="AW9" s="555">
        <f>AW4/60</f>
        <v>8.3333333333333329E-2</v>
      </c>
      <c r="AX9" s="525">
        <f>AX4/60</f>
        <v>21.611666666666668</v>
      </c>
      <c r="AY9" s="572">
        <v>41220</v>
      </c>
      <c r="AZ9" s="534">
        <v>0</v>
      </c>
      <c r="BA9" s="668">
        <v>24</v>
      </c>
      <c r="BB9" s="555">
        <f>BB4/60</f>
        <v>2.2083333333333335</v>
      </c>
      <c r="BC9" s="525">
        <f>BC4/60</f>
        <v>22.84500000000001</v>
      </c>
      <c r="BD9" s="564">
        <v>41250</v>
      </c>
      <c r="BE9" s="412">
        <v>14</v>
      </c>
      <c r="BF9" s="665">
        <v>28.6</v>
      </c>
      <c r="BG9" s="578">
        <f>BG4/60</f>
        <v>3.9133333333333336</v>
      </c>
      <c r="BH9" s="579">
        <f>BH4/60</f>
        <v>22.836666666666666</v>
      </c>
    </row>
    <row r="10" spans="1:60" ht="13.5" thickBot="1" x14ac:dyDescent="0.25">
      <c r="A10" s="161">
        <v>40916</v>
      </c>
      <c r="B10" s="693">
        <v>3.4</v>
      </c>
      <c r="C10" s="695">
        <v>24.4</v>
      </c>
      <c r="D10" s="239">
        <f>D8/60</f>
        <v>8.1933333333333334</v>
      </c>
      <c r="E10" s="239">
        <f>E8/60</f>
        <v>23.564999999999998</v>
      </c>
      <c r="F10" s="664">
        <v>40947</v>
      </c>
      <c r="G10" s="702">
        <v>8.4</v>
      </c>
      <c r="H10" s="703">
        <v>27.2</v>
      </c>
      <c r="I10" s="662">
        <f>I8/57</f>
        <v>10.896491228070174</v>
      </c>
      <c r="J10" s="590">
        <f>J8/57</f>
        <v>24.240350877192984</v>
      </c>
      <c r="K10" s="612">
        <v>40976</v>
      </c>
      <c r="L10" s="704">
        <v>0</v>
      </c>
      <c r="M10" s="695">
        <v>24.1</v>
      </c>
      <c r="N10" s="457"/>
      <c r="O10" s="493"/>
      <c r="P10" s="114">
        <v>41007</v>
      </c>
      <c r="Q10" s="474">
        <v>0</v>
      </c>
      <c r="R10" s="682">
        <v>24.8</v>
      </c>
      <c r="S10" s="604">
        <f>SUM(S8:S9)/2</f>
        <v>7.5316666666666663</v>
      </c>
      <c r="T10" s="609">
        <f>SUM(T8:T9)/2</f>
        <v>24.85083333333333</v>
      </c>
      <c r="U10" s="564">
        <v>41037</v>
      </c>
      <c r="V10" s="687">
        <v>0</v>
      </c>
      <c r="W10" s="665">
        <v>19</v>
      </c>
      <c r="X10" s="633">
        <f>SUM(X8:X9)/2</f>
        <v>6.1949152542372872</v>
      </c>
      <c r="Y10" s="450">
        <f>SUM(Y8:Y9)/2</f>
        <v>23.040677966101697</v>
      </c>
      <c r="Z10" s="571">
        <v>41068</v>
      </c>
      <c r="AA10" s="718">
        <v>15</v>
      </c>
      <c r="AB10" s="719">
        <v>13.9</v>
      </c>
      <c r="AC10" s="633">
        <f>SUM(AC8:AC9)/2</f>
        <v>4.9867655367231638</v>
      </c>
      <c r="AD10" s="634">
        <f>SUM(AD8:AD9)/2</f>
        <v>20.830932203389835</v>
      </c>
      <c r="AE10" s="164">
        <v>41098</v>
      </c>
      <c r="AF10" s="728">
        <v>0</v>
      </c>
      <c r="AG10" s="695">
        <v>14.4</v>
      </c>
      <c r="AH10" s="633">
        <f>SUM(AH8:AH9)/2</f>
        <v>4.5266666666666673</v>
      </c>
      <c r="AI10" s="450">
        <f>SUM(AI8:AI9)/2</f>
        <v>19.464166666666664</v>
      </c>
      <c r="AJ10" s="571">
        <v>41129</v>
      </c>
      <c r="AK10" s="530">
        <v>0</v>
      </c>
      <c r="AL10" s="691">
        <v>18.899999999999999</v>
      </c>
      <c r="AM10" s="633">
        <f>SUM(AM8:AM9)/2</f>
        <v>3.4699999999999998</v>
      </c>
      <c r="AN10" s="450">
        <f>SUM(AN8:AN9)/2</f>
        <v>19.332500000000003</v>
      </c>
      <c r="AO10" s="564">
        <v>41160</v>
      </c>
      <c r="AP10" s="412">
        <v>0</v>
      </c>
      <c r="AQ10" s="677">
        <v>26.4</v>
      </c>
      <c r="AR10" s="633">
        <f>SUM(AR8:AR9)/2</f>
        <v>0.88267759562841541</v>
      </c>
      <c r="AS10" s="450">
        <f>SUM(AS8:AS9)/2</f>
        <v>20.459644808743164</v>
      </c>
      <c r="AT10" s="164">
        <v>41190</v>
      </c>
      <c r="AU10" s="532">
        <v>0</v>
      </c>
      <c r="AV10" s="654">
        <v>23</v>
      </c>
      <c r="AW10" s="633">
        <f>SUM(AW8:AW9)/2</f>
        <v>0.21624293785310736</v>
      </c>
      <c r="AX10" s="450">
        <f>SUM(AX8:AX9)/2</f>
        <v>21.88125706214689</v>
      </c>
      <c r="AY10" s="572">
        <v>41221</v>
      </c>
      <c r="AZ10" s="534">
        <v>0</v>
      </c>
      <c r="BA10" s="668">
        <v>23.2</v>
      </c>
      <c r="BB10" s="633">
        <f>SUM(BB8:BB9)/2</f>
        <v>2.340607344632768</v>
      </c>
      <c r="BC10" s="450">
        <f>SUM(BC8:BC9)/2</f>
        <v>22.806398305084748</v>
      </c>
      <c r="BD10" s="564">
        <v>41251</v>
      </c>
      <c r="BE10" s="412">
        <v>0</v>
      </c>
      <c r="BF10" s="665">
        <v>27.7</v>
      </c>
      <c r="BG10" s="450">
        <f>SUM(BG8:BG9)/2</f>
        <v>3.9658333333333342</v>
      </c>
      <c r="BH10" s="450">
        <f>SUM(BH8:BH9)/2</f>
        <v>23.240000000000002</v>
      </c>
    </row>
    <row r="11" spans="1:60" ht="13.5" thickBot="1" x14ac:dyDescent="0.25">
      <c r="A11" s="161">
        <v>40917</v>
      </c>
      <c r="B11" s="693">
        <v>0</v>
      </c>
      <c r="C11" s="695">
        <v>23.8</v>
      </c>
      <c r="D11" s="450">
        <f>SUM(D9:D10)/2</f>
        <v>8.1158333333333346</v>
      </c>
      <c r="E11" s="450">
        <f>SUM(E9:E10)/2</f>
        <v>23.597500000000004</v>
      </c>
      <c r="F11" s="664">
        <v>40948</v>
      </c>
      <c r="G11" s="702">
        <v>0</v>
      </c>
      <c r="H11" s="703">
        <v>27.6</v>
      </c>
      <c r="I11" s="633">
        <f>SUM(I9:I10)/2</f>
        <v>10.260110020814746</v>
      </c>
      <c r="J11" s="450">
        <f>SUM(J9:J10)/2</f>
        <v>23.798988997918528</v>
      </c>
      <c r="K11" s="612">
        <v>40977</v>
      </c>
      <c r="L11" s="704">
        <v>0</v>
      </c>
      <c r="M11" s="695">
        <v>24.9</v>
      </c>
      <c r="N11" s="457"/>
      <c r="O11" s="268"/>
      <c r="P11" s="114">
        <v>41008</v>
      </c>
      <c r="Q11" s="474">
        <v>0</v>
      </c>
      <c r="R11" s="682">
        <v>23.2</v>
      </c>
      <c r="S11" s="500"/>
      <c r="T11" s="458"/>
      <c r="U11" s="564">
        <v>41038</v>
      </c>
      <c r="V11" s="412">
        <v>0</v>
      </c>
      <c r="W11" s="665">
        <v>20.5</v>
      </c>
      <c r="X11" s="456"/>
      <c r="Y11" s="458"/>
      <c r="Z11" s="571">
        <v>41069</v>
      </c>
      <c r="AA11" s="724">
        <v>0</v>
      </c>
      <c r="AB11" s="725">
        <v>15.3</v>
      </c>
      <c r="AC11" s="457"/>
      <c r="AD11" s="268"/>
      <c r="AE11" s="164">
        <v>41099</v>
      </c>
      <c r="AF11" s="693">
        <v>0</v>
      </c>
      <c r="AG11" s="695">
        <v>16</v>
      </c>
      <c r="AH11" s="456"/>
      <c r="AI11" s="458"/>
      <c r="AJ11" s="571">
        <v>41130</v>
      </c>
      <c r="AK11" s="530">
        <v>0</v>
      </c>
      <c r="AL11" s="691">
        <v>19.8</v>
      </c>
      <c r="AM11" s="457"/>
      <c r="AN11" s="458"/>
      <c r="AO11" s="564">
        <v>41161</v>
      </c>
      <c r="AP11" s="412">
        <v>0</v>
      </c>
      <c r="AQ11" s="677">
        <v>26.2</v>
      </c>
      <c r="AR11" s="456"/>
      <c r="AS11" s="458"/>
      <c r="AT11" s="164">
        <v>41191</v>
      </c>
      <c r="AU11" s="532">
        <v>0</v>
      </c>
      <c r="AV11" s="654">
        <v>25.8</v>
      </c>
      <c r="AW11" s="456"/>
      <c r="AX11" s="268"/>
      <c r="AY11" s="572">
        <v>41222</v>
      </c>
      <c r="AZ11" s="535">
        <v>5.2</v>
      </c>
      <c r="BA11" s="671">
        <v>21.1</v>
      </c>
      <c r="BB11" s="523"/>
      <c r="BC11" s="268"/>
      <c r="BD11" s="564">
        <v>41252</v>
      </c>
      <c r="BE11" s="412">
        <v>4.4000000000000004</v>
      </c>
      <c r="BF11" s="665">
        <v>24.7</v>
      </c>
      <c r="BG11" s="456"/>
      <c r="BH11" s="268"/>
    </row>
    <row r="12" spans="1:60" ht="14.25" thickTop="1" thickBot="1" x14ac:dyDescent="0.25">
      <c r="A12" s="161">
        <v>40918</v>
      </c>
      <c r="B12" s="696">
        <v>1.4</v>
      </c>
      <c r="C12" s="697">
        <v>20.8</v>
      </c>
      <c r="D12" s="456"/>
      <c r="E12" s="268"/>
      <c r="F12" s="664">
        <v>40949</v>
      </c>
      <c r="G12" s="711">
        <v>0.1</v>
      </c>
      <c r="H12" s="712">
        <v>26</v>
      </c>
      <c r="I12" s="457"/>
      <c r="J12" s="268"/>
      <c r="K12" s="612">
        <v>40978</v>
      </c>
      <c r="L12" s="704">
        <v>0</v>
      </c>
      <c r="M12" s="695">
        <v>22.9</v>
      </c>
      <c r="N12" s="457"/>
      <c r="O12" s="268"/>
      <c r="P12" s="114">
        <v>41009</v>
      </c>
      <c r="Q12" s="474">
        <v>0</v>
      </c>
      <c r="R12" s="682">
        <v>23.6</v>
      </c>
      <c r="S12" s="500"/>
      <c r="T12" s="458"/>
      <c r="U12" s="564">
        <v>41039</v>
      </c>
      <c r="V12" s="412">
        <v>0</v>
      </c>
      <c r="W12" s="665">
        <v>21.3</v>
      </c>
      <c r="X12" s="456"/>
      <c r="Y12" s="458"/>
      <c r="Z12" s="648">
        <v>41070</v>
      </c>
      <c r="AA12" s="739">
        <v>0</v>
      </c>
      <c r="AB12" s="736">
        <v>17.600000000000001</v>
      </c>
      <c r="AC12" s="457"/>
      <c r="AD12" s="268"/>
      <c r="AE12" s="164">
        <v>41100</v>
      </c>
      <c r="AF12" s="693">
        <v>0</v>
      </c>
      <c r="AG12" s="695">
        <v>17.899999999999999</v>
      </c>
      <c r="AH12" s="456"/>
      <c r="AI12" s="268"/>
      <c r="AJ12" s="571">
        <v>41131</v>
      </c>
      <c r="AK12" s="530">
        <v>0</v>
      </c>
      <c r="AL12" s="691">
        <v>21.1</v>
      </c>
      <c r="AM12" s="457"/>
      <c r="AN12" s="268"/>
      <c r="AO12" s="564">
        <v>41162</v>
      </c>
      <c r="AP12" s="724">
        <v>0</v>
      </c>
      <c r="AQ12" s="725">
        <v>25.7</v>
      </c>
      <c r="AR12" s="456"/>
      <c r="AS12" s="458"/>
      <c r="AT12" s="164">
        <v>41192</v>
      </c>
      <c r="AU12" s="652">
        <v>0</v>
      </c>
      <c r="AV12" s="672">
        <v>26.6</v>
      </c>
      <c r="AW12" s="456"/>
      <c r="AX12" s="268"/>
      <c r="AY12" s="742">
        <v>41223</v>
      </c>
      <c r="AZ12" s="692">
        <v>8.1999999999999993</v>
      </c>
      <c r="BA12" s="743">
        <v>23.6</v>
      </c>
      <c r="BB12" s="523"/>
      <c r="BC12" s="268"/>
      <c r="BD12" s="564">
        <v>41253</v>
      </c>
      <c r="BE12" s="413">
        <v>0</v>
      </c>
      <c r="BF12" s="688">
        <v>26.7</v>
      </c>
      <c r="BG12" s="456"/>
      <c r="BH12" s="268"/>
    </row>
    <row r="13" spans="1:60" ht="14.25" thickTop="1" thickBot="1" x14ac:dyDescent="0.25">
      <c r="A13" s="269">
        <v>40919</v>
      </c>
      <c r="B13" s="698">
        <v>15.5</v>
      </c>
      <c r="C13" s="699">
        <v>20.7</v>
      </c>
      <c r="D13" s="456"/>
      <c r="E13" s="268"/>
      <c r="F13" s="664">
        <v>40950</v>
      </c>
      <c r="G13" s="702">
        <v>30.9</v>
      </c>
      <c r="H13" s="703">
        <v>23.4</v>
      </c>
      <c r="I13" s="486"/>
      <c r="J13" s="458"/>
      <c r="K13" s="612">
        <v>40979</v>
      </c>
      <c r="L13" s="714">
        <v>28</v>
      </c>
      <c r="M13" s="697">
        <v>23.1</v>
      </c>
      <c r="N13" s="457"/>
      <c r="O13" s="458"/>
      <c r="P13" s="114">
        <v>41010</v>
      </c>
      <c r="Q13" s="720">
        <v>1</v>
      </c>
      <c r="R13" s="721">
        <v>23</v>
      </c>
      <c r="S13" s="500"/>
      <c r="T13" s="458"/>
      <c r="U13" s="564">
        <v>41040</v>
      </c>
      <c r="V13" s="731">
        <v>0</v>
      </c>
      <c r="W13" s="732">
        <v>22.7</v>
      </c>
      <c r="X13" s="456"/>
      <c r="Y13" s="458"/>
      <c r="Z13" s="648">
        <v>41071</v>
      </c>
      <c r="AA13" s="737">
        <v>0</v>
      </c>
      <c r="AB13" s="738">
        <v>16.600000000000001</v>
      </c>
      <c r="AC13" s="457"/>
      <c r="AD13" s="268"/>
      <c r="AE13" s="164">
        <v>41101</v>
      </c>
      <c r="AF13" s="690">
        <v>0</v>
      </c>
      <c r="AG13" s="689">
        <v>20.100000000000001</v>
      </c>
      <c r="AH13" s="459"/>
      <c r="AI13" s="268"/>
      <c r="AJ13" s="571">
        <v>41132</v>
      </c>
      <c r="AK13" s="670">
        <v>0</v>
      </c>
      <c r="AL13" s="678">
        <v>21.4</v>
      </c>
      <c r="AM13" s="457"/>
      <c r="AN13" s="480"/>
      <c r="AO13" s="564">
        <v>41163</v>
      </c>
      <c r="AP13" s="670">
        <v>0</v>
      </c>
      <c r="AQ13" s="678">
        <v>23.6</v>
      </c>
      <c r="AR13" s="521"/>
      <c r="AS13" s="458"/>
      <c r="AT13" s="164">
        <v>41193</v>
      </c>
      <c r="AU13" s="692">
        <v>0</v>
      </c>
      <c r="AV13" s="744">
        <v>21.1</v>
      </c>
      <c r="AW13" s="745"/>
      <c r="AX13" s="745"/>
      <c r="AY13" s="651">
        <v>41224</v>
      </c>
      <c r="AZ13" s="726">
        <v>7.8</v>
      </c>
      <c r="BA13" s="726">
        <v>25.7</v>
      </c>
      <c r="BB13" s="523"/>
      <c r="BC13" s="268"/>
      <c r="BD13" s="746">
        <v>41254</v>
      </c>
      <c r="BE13" s="747">
        <v>0</v>
      </c>
      <c r="BF13" s="748">
        <v>28</v>
      </c>
      <c r="BG13" s="456"/>
      <c r="BH13" s="268"/>
    </row>
    <row r="14" spans="1:60" ht="14.25" thickTop="1" thickBot="1" x14ac:dyDescent="0.25">
      <c r="A14" s="161">
        <v>40920</v>
      </c>
      <c r="B14" s="693">
        <v>1.2</v>
      </c>
      <c r="C14" s="694">
        <v>22.1</v>
      </c>
      <c r="D14" s="457"/>
      <c r="E14" s="268"/>
      <c r="F14" s="664">
        <v>40951</v>
      </c>
      <c r="G14" s="702">
        <v>0</v>
      </c>
      <c r="H14" s="703">
        <v>22.5</v>
      </c>
      <c r="I14" s="486"/>
      <c r="J14" s="268"/>
      <c r="K14" s="713">
        <v>40980</v>
      </c>
      <c r="L14" s="716">
        <v>53</v>
      </c>
      <c r="M14" s="717">
        <v>23.8</v>
      </c>
      <c r="N14" s="457"/>
      <c r="O14" s="458"/>
      <c r="P14" s="114">
        <v>41011</v>
      </c>
      <c r="Q14" s="718">
        <v>19.2</v>
      </c>
      <c r="R14" s="719">
        <v>23.1</v>
      </c>
      <c r="S14" s="500"/>
      <c r="T14" s="268"/>
      <c r="U14" s="564">
        <v>41041</v>
      </c>
      <c r="V14" s="735">
        <v>1.8</v>
      </c>
      <c r="W14" s="725">
        <v>19.899999999999999</v>
      </c>
      <c r="X14" s="456"/>
      <c r="Y14" s="511"/>
      <c r="Z14" s="571">
        <v>41072</v>
      </c>
      <c r="AA14" s="726">
        <v>22</v>
      </c>
      <c r="AB14" s="727">
        <v>18.100000000000001</v>
      </c>
      <c r="AC14" s="488"/>
      <c r="AD14" s="268"/>
      <c r="AE14" s="164">
        <v>41102</v>
      </c>
      <c r="AF14" s="704">
        <v>0.4</v>
      </c>
      <c r="AG14" s="697">
        <v>17.600000000000001</v>
      </c>
      <c r="AH14" s="456"/>
      <c r="AI14" s="268"/>
      <c r="AJ14" s="571">
        <v>41133</v>
      </c>
      <c r="AK14" s="649">
        <v>0</v>
      </c>
      <c r="AL14" s="691">
        <v>22.7</v>
      </c>
      <c r="AM14" s="520"/>
      <c r="AN14" s="480"/>
      <c r="AO14" s="564">
        <v>41164</v>
      </c>
      <c r="AP14" s="531">
        <v>0</v>
      </c>
      <c r="AQ14" s="679">
        <v>23.1</v>
      </c>
      <c r="AR14" s="456"/>
      <c r="AS14" s="268"/>
      <c r="AT14" s="164">
        <v>41194</v>
      </c>
      <c r="AU14" s="653">
        <v>16.8</v>
      </c>
      <c r="AV14" s="654">
        <v>18.3</v>
      </c>
      <c r="AW14" s="456"/>
      <c r="AX14" s="268"/>
      <c r="AY14" s="572">
        <v>41225</v>
      </c>
      <c r="AZ14" s="767">
        <v>37.799999999999997</v>
      </c>
      <c r="BA14" s="768">
        <v>22.8</v>
      </c>
      <c r="BB14" s="523"/>
      <c r="BC14" s="268"/>
      <c r="BD14" s="564">
        <v>41255</v>
      </c>
      <c r="BE14" s="726">
        <v>0</v>
      </c>
      <c r="BF14" s="726">
        <v>27.7</v>
      </c>
      <c r="BG14" s="456"/>
      <c r="BH14" s="268"/>
    </row>
    <row r="15" spans="1:60" ht="13.5" thickTop="1" x14ac:dyDescent="0.2">
      <c r="A15" s="161">
        <v>40921</v>
      </c>
      <c r="B15" s="693">
        <v>4.0999999999999996</v>
      </c>
      <c r="C15" s="694">
        <v>23.9</v>
      </c>
      <c r="D15" s="456"/>
      <c r="E15" s="458"/>
      <c r="F15" s="664">
        <v>40952</v>
      </c>
      <c r="G15" s="702">
        <v>10</v>
      </c>
      <c r="H15" s="703">
        <v>22.1</v>
      </c>
      <c r="I15" s="486"/>
      <c r="J15" s="268"/>
      <c r="K15" s="612">
        <v>40981</v>
      </c>
      <c r="L15" s="715">
        <v>15</v>
      </c>
      <c r="M15" s="694">
        <v>24</v>
      </c>
      <c r="N15" s="457"/>
      <c r="O15" s="268"/>
      <c r="P15" s="114">
        <v>41012</v>
      </c>
      <c r="Q15" s="474">
        <v>33.799999999999997</v>
      </c>
      <c r="R15" s="682">
        <v>24.5</v>
      </c>
      <c r="S15" s="500"/>
      <c r="T15" s="458"/>
      <c r="U15" s="564">
        <v>41042</v>
      </c>
      <c r="V15" s="412">
        <v>0.4</v>
      </c>
      <c r="W15" s="677">
        <v>18</v>
      </c>
      <c r="X15" s="456"/>
      <c r="Y15" s="458"/>
      <c r="Z15" s="571">
        <v>41073</v>
      </c>
      <c r="AA15" s="726">
        <v>0</v>
      </c>
      <c r="AB15" s="727">
        <v>19.100000000000001</v>
      </c>
      <c r="AC15" s="500"/>
      <c r="AD15" s="268"/>
      <c r="AE15" s="164">
        <v>41103</v>
      </c>
      <c r="AF15" s="693">
        <v>4.8</v>
      </c>
      <c r="AG15" s="695">
        <v>16.2</v>
      </c>
      <c r="AH15" s="459"/>
      <c r="AI15" s="458"/>
      <c r="AJ15" s="571">
        <v>41134</v>
      </c>
      <c r="AK15" s="530">
        <v>0</v>
      </c>
      <c r="AL15" s="680">
        <v>21.4</v>
      </c>
      <c r="AM15" s="486"/>
      <c r="AN15" s="480"/>
      <c r="AO15" s="564">
        <v>41165</v>
      </c>
      <c r="AP15" s="531">
        <v>0</v>
      </c>
      <c r="AQ15" s="679">
        <v>20.6</v>
      </c>
      <c r="AR15" s="456"/>
      <c r="AS15" s="458"/>
      <c r="AT15" s="164">
        <v>41195</v>
      </c>
      <c r="AU15" s="533">
        <v>0</v>
      </c>
      <c r="AV15" s="674">
        <v>17.5</v>
      </c>
      <c r="AW15" s="456"/>
      <c r="AX15" s="268"/>
      <c r="AY15" s="572">
        <v>41226</v>
      </c>
      <c r="AZ15" s="534">
        <v>6.7</v>
      </c>
      <c r="BA15" s="668">
        <v>19.2</v>
      </c>
      <c r="BB15" s="523"/>
      <c r="BC15" s="268"/>
      <c r="BD15" s="564">
        <v>41256</v>
      </c>
      <c r="BE15" s="412">
        <v>0</v>
      </c>
      <c r="BF15" s="412">
        <v>26.7</v>
      </c>
      <c r="BG15" s="456"/>
      <c r="BH15" s="268"/>
    </row>
    <row r="16" spans="1:60" ht="15" x14ac:dyDescent="0.2">
      <c r="A16" s="161">
        <v>40922</v>
      </c>
      <c r="B16" s="693">
        <v>0</v>
      </c>
      <c r="C16" s="695">
        <v>23.6</v>
      </c>
      <c r="D16" s="456"/>
      <c r="E16" s="268"/>
      <c r="F16" s="664">
        <v>40953</v>
      </c>
      <c r="G16" s="702">
        <v>46</v>
      </c>
      <c r="H16" s="703">
        <v>23.7</v>
      </c>
      <c r="I16" s="486"/>
      <c r="J16" s="458"/>
      <c r="K16" s="612">
        <v>40982</v>
      </c>
      <c r="L16" s="704">
        <v>19.100000000000001</v>
      </c>
      <c r="M16" s="695">
        <v>25.5</v>
      </c>
      <c r="N16" s="457"/>
      <c r="O16" s="458"/>
      <c r="P16" s="114">
        <v>41013</v>
      </c>
      <c r="Q16" s="474">
        <v>0</v>
      </c>
      <c r="R16" s="682">
        <v>25</v>
      </c>
      <c r="S16" s="500"/>
      <c r="T16" s="458"/>
      <c r="U16" s="564">
        <v>41043</v>
      </c>
      <c r="V16" s="412">
        <v>0.4</v>
      </c>
      <c r="W16" s="665">
        <v>16.5</v>
      </c>
      <c r="X16" s="456"/>
      <c r="Y16" s="458"/>
      <c r="Z16" s="571">
        <v>41074</v>
      </c>
      <c r="AA16" s="724">
        <v>0</v>
      </c>
      <c r="AB16" s="725">
        <v>20.7</v>
      </c>
      <c r="AC16" s="500"/>
      <c r="AD16" s="268"/>
      <c r="AE16" s="164">
        <v>41104</v>
      </c>
      <c r="AF16" s="693">
        <v>0</v>
      </c>
      <c r="AG16" s="695">
        <v>15.8</v>
      </c>
      <c r="AH16" s="456"/>
      <c r="AI16" s="458"/>
      <c r="AJ16" s="571">
        <v>41135</v>
      </c>
      <c r="AK16" s="530">
        <v>0</v>
      </c>
      <c r="AL16" s="681">
        <v>20.399999999999999</v>
      </c>
      <c r="AM16" s="486"/>
      <c r="AN16" s="458"/>
      <c r="AO16" s="564">
        <v>41166</v>
      </c>
      <c r="AP16" s="531">
        <v>0</v>
      </c>
      <c r="AQ16" s="679">
        <v>21.3</v>
      </c>
      <c r="AR16" s="456"/>
      <c r="AS16" s="458"/>
      <c r="AT16" s="164">
        <v>41196</v>
      </c>
      <c r="AU16" s="472">
        <v>0</v>
      </c>
      <c r="AV16" s="674">
        <v>16.899999999999999</v>
      </c>
      <c r="AW16" s="456"/>
      <c r="AX16" s="268"/>
      <c r="AY16" s="572">
        <v>41227</v>
      </c>
      <c r="AZ16" s="534">
        <v>0</v>
      </c>
      <c r="BA16" s="668">
        <v>17.600000000000001</v>
      </c>
      <c r="BB16" s="523"/>
      <c r="BC16" s="524"/>
      <c r="BD16" s="564">
        <v>41257</v>
      </c>
      <c r="BE16" s="412">
        <v>11</v>
      </c>
      <c r="BF16" s="665">
        <v>23.4</v>
      </c>
      <c r="BG16" s="456"/>
      <c r="BH16" s="458"/>
    </row>
    <row r="17" spans="1:60" x14ac:dyDescent="0.2">
      <c r="A17" s="161">
        <v>40923</v>
      </c>
      <c r="B17" s="693">
        <v>8.1999999999999993</v>
      </c>
      <c r="C17" s="695">
        <v>21.8</v>
      </c>
      <c r="D17" s="456"/>
      <c r="E17" s="458"/>
      <c r="F17" s="664">
        <v>40954</v>
      </c>
      <c r="G17" s="702">
        <v>1</v>
      </c>
      <c r="H17" s="703">
        <v>25.2</v>
      </c>
      <c r="I17" s="486"/>
      <c r="J17" s="458"/>
      <c r="K17" s="612">
        <v>40983</v>
      </c>
      <c r="L17" s="704">
        <v>0</v>
      </c>
      <c r="M17" s="695">
        <v>24.5</v>
      </c>
      <c r="N17" s="457"/>
      <c r="O17" s="458"/>
      <c r="P17" s="114">
        <v>41014</v>
      </c>
      <c r="Q17" s="474">
        <v>0</v>
      </c>
      <c r="R17" s="682">
        <v>24.7</v>
      </c>
      <c r="S17" s="500"/>
      <c r="T17" s="458"/>
      <c r="U17" s="564">
        <v>41044</v>
      </c>
      <c r="V17" s="412">
        <v>15</v>
      </c>
      <c r="W17" s="665">
        <v>16.100000000000001</v>
      </c>
      <c r="X17" s="456"/>
      <c r="Y17" s="458"/>
      <c r="Z17" s="571">
        <v>41075</v>
      </c>
      <c r="AA17" s="724">
        <v>0</v>
      </c>
      <c r="AB17" s="725">
        <v>21</v>
      </c>
      <c r="AC17" s="500"/>
      <c r="AD17" s="268"/>
      <c r="AE17" s="164">
        <v>41105</v>
      </c>
      <c r="AF17" s="693">
        <v>0</v>
      </c>
      <c r="AG17" s="695">
        <v>14.7</v>
      </c>
      <c r="AH17" s="456"/>
      <c r="AI17" s="458"/>
      <c r="AJ17" s="571">
        <v>41136</v>
      </c>
      <c r="AK17" s="530">
        <v>0</v>
      </c>
      <c r="AL17" s="681">
        <v>21.8</v>
      </c>
      <c r="AM17" s="486"/>
      <c r="AN17" s="458"/>
      <c r="AO17" s="564">
        <v>41167</v>
      </c>
      <c r="AP17" s="412">
        <v>0</v>
      </c>
      <c r="AQ17" s="665">
        <v>23.4</v>
      </c>
      <c r="AR17" s="456"/>
      <c r="AS17" s="458"/>
      <c r="AT17" s="164">
        <v>41197</v>
      </c>
      <c r="AU17" s="472">
        <v>0</v>
      </c>
      <c r="AV17" s="675">
        <v>19</v>
      </c>
      <c r="AW17" s="456"/>
      <c r="AX17" s="268"/>
      <c r="AY17" s="572">
        <v>41228</v>
      </c>
      <c r="AZ17" s="534">
        <v>0</v>
      </c>
      <c r="BA17" s="668">
        <v>18.600000000000001</v>
      </c>
      <c r="BB17" s="523"/>
      <c r="BC17" s="458"/>
      <c r="BD17" s="564">
        <v>41258</v>
      </c>
      <c r="BE17" s="412">
        <v>114.3</v>
      </c>
      <c r="BF17" s="665">
        <v>22.1</v>
      </c>
      <c r="BG17" s="456"/>
      <c r="BH17" s="458"/>
    </row>
    <row r="18" spans="1:60" x14ac:dyDescent="0.2">
      <c r="A18" s="161">
        <v>40924</v>
      </c>
      <c r="B18" s="693">
        <v>75.900000000000006</v>
      </c>
      <c r="C18" s="695">
        <v>21.7</v>
      </c>
      <c r="D18" s="456"/>
      <c r="E18" s="458"/>
      <c r="F18" s="664">
        <v>40955</v>
      </c>
      <c r="G18" s="702">
        <v>0</v>
      </c>
      <c r="H18" s="703">
        <v>24.8</v>
      </c>
      <c r="I18" s="486"/>
      <c r="J18" s="458"/>
      <c r="K18" s="612">
        <v>40984</v>
      </c>
      <c r="L18" s="704">
        <v>41.4</v>
      </c>
      <c r="M18" s="695">
        <v>22.3</v>
      </c>
      <c r="N18" s="457"/>
      <c r="O18" s="458"/>
      <c r="P18" s="114">
        <v>41015</v>
      </c>
      <c r="Q18" s="474">
        <v>0</v>
      </c>
      <c r="R18" s="682">
        <v>22.2</v>
      </c>
      <c r="S18" s="500"/>
      <c r="T18" s="458"/>
      <c r="U18" s="564">
        <v>41045</v>
      </c>
      <c r="V18" s="412">
        <v>1.6</v>
      </c>
      <c r="W18" s="665">
        <v>17.2</v>
      </c>
      <c r="X18" s="456"/>
      <c r="Y18" s="458"/>
      <c r="Z18" s="571">
        <v>41076</v>
      </c>
      <c r="AA18" s="724">
        <v>0</v>
      </c>
      <c r="AB18" s="725">
        <v>20.7</v>
      </c>
      <c r="AC18" s="500"/>
      <c r="AD18" s="268"/>
      <c r="AE18" s="164">
        <v>41106</v>
      </c>
      <c r="AF18" s="693">
        <v>4.2</v>
      </c>
      <c r="AG18" s="695">
        <v>13.7</v>
      </c>
      <c r="AH18" s="456"/>
      <c r="AI18" s="458"/>
      <c r="AJ18" s="571">
        <v>41137</v>
      </c>
      <c r="AK18" s="530">
        <v>0</v>
      </c>
      <c r="AL18" s="681">
        <v>20.6</v>
      </c>
      <c r="AM18" s="486"/>
      <c r="AN18" s="458"/>
      <c r="AO18" s="564">
        <v>41168</v>
      </c>
      <c r="AP18" s="412">
        <v>0</v>
      </c>
      <c r="AQ18" s="665">
        <v>26.2</v>
      </c>
      <c r="AR18" s="456"/>
      <c r="AS18" s="458"/>
      <c r="AT18" s="164">
        <v>41198</v>
      </c>
      <c r="AU18" s="472">
        <v>0</v>
      </c>
      <c r="AV18" s="675">
        <v>21.4</v>
      </c>
      <c r="AW18" s="456"/>
      <c r="AX18" s="268"/>
      <c r="AY18" s="572">
        <v>41229</v>
      </c>
      <c r="AZ18" s="534">
        <v>0</v>
      </c>
      <c r="BA18" s="668">
        <v>19.600000000000001</v>
      </c>
      <c r="BB18" s="523"/>
      <c r="BC18" s="458"/>
      <c r="BD18" s="564">
        <v>41259</v>
      </c>
      <c r="BE18" s="412">
        <v>56.4</v>
      </c>
      <c r="BF18" s="665">
        <v>23.2</v>
      </c>
      <c r="BG18" s="456"/>
      <c r="BH18" s="458"/>
    </row>
    <row r="19" spans="1:60" x14ac:dyDescent="0.2">
      <c r="A19" s="161">
        <v>40925</v>
      </c>
      <c r="B19" s="693">
        <v>7.4</v>
      </c>
      <c r="C19" s="695">
        <v>21.2</v>
      </c>
      <c r="D19" s="456"/>
      <c r="E19" s="458"/>
      <c r="F19" s="664">
        <v>40956</v>
      </c>
      <c r="G19" s="702">
        <v>0</v>
      </c>
      <c r="H19" s="703">
        <v>24.1</v>
      </c>
      <c r="I19" s="486"/>
      <c r="J19" s="458"/>
      <c r="K19" s="612">
        <v>40985</v>
      </c>
      <c r="L19" s="704">
        <v>0.1</v>
      </c>
      <c r="M19" s="695">
        <v>22</v>
      </c>
      <c r="N19" s="457"/>
      <c r="O19" s="458"/>
      <c r="P19" s="114">
        <v>41016</v>
      </c>
      <c r="Q19" s="474">
        <v>0</v>
      </c>
      <c r="R19" s="682">
        <v>22.3</v>
      </c>
      <c r="S19" s="500"/>
      <c r="T19" s="458"/>
      <c r="U19" s="564">
        <v>41046</v>
      </c>
      <c r="V19" s="412">
        <v>5.5</v>
      </c>
      <c r="W19" s="665">
        <v>17.7</v>
      </c>
      <c r="X19" s="456"/>
      <c r="Y19" s="458"/>
      <c r="Z19" s="571">
        <v>41077</v>
      </c>
      <c r="AA19" s="724">
        <v>0</v>
      </c>
      <c r="AB19" s="725">
        <v>19.3</v>
      </c>
      <c r="AC19" s="500"/>
      <c r="AD19" s="268"/>
      <c r="AE19" s="164">
        <v>41107</v>
      </c>
      <c r="AF19" s="693">
        <v>21.2</v>
      </c>
      <c r="AG19" s="695">
        <v>15.2</v>
      </c>
      <c r="AH19" s="456"/>
      <c r="AI19" s="458"/>
      <c r="AJ19" s="571">
        <v>41138</v>
      </c>
      <c r="AK19" s="530">
        <v>0</v>
      </c>
      <c r="AL19" s="681">
        <v>20.9</v>
      </c>
      <c r="AM19" s="486"/>
      <c r="AN19" s="458"/>
      <c r="AO19" s="564">
        <v>41169</v>
      </c>
      <c r="AP19" s="412">
        <v>0</v>
      </c>
      <c r="AQ19" s="665">
        <v>27.2</v>
      </c>
      <c r="AR19" s="456"/>
      <c r="AS19" s="458"/>
      <c r="AT19" s="164">
        <v>41199</v>
      </c>
      <c r="AU19" s="472">
        <v>7.6</v>
      </c>
      <c r="AV19" s="675">
        <v>21.3</v>
      </c>
      <c r="AW19" s="456"/>
      <c r="AX19" s="268"/>
      <c r="AY19" s="572">
        <v>41230</v>
      </c>
      <c r="AZ19" s="534">
        <v>0</v>
      </c>
      <c r="BA19" s="668">
        <v>20.2</v>
      </c>
      <c r="BB19" s="523"/>
      <c r="BC19" s="458"/>
      <c r="BD19" s="564">
        <v>41260</v>
      </c>
      <c r="BE19" s="412">
        <v>10</v>
      </c>
      <c r="BF19" s="665">
        <v>21.9</v>
      </c>
      <c r="BG19" s="456"/>
      <c r="BH19" s="458"/>
    </row>
    <row r="20" spans="1:60" x14ac:dyDescent="0.2">
      <c r="A20" s="161">
        <v>40926</v>
      </c>
      <c r="B20" s="693">
        <v>15.1</v>
      </c>
      <c r="C20" s="695">
        <v>21.6</v>
      </c>
      <c r="D20" s="456"/>
      <c r="E20" s="458"/>
      <c r="F20" s="664">
        <v>40957</v>
      </c>
      <c r="G20" s="702">
        <v>15.8</v>
      </c>
      <c r="H20" s="703">
        <v>25.1</v>
      </c>
      <c r="I20" s="486"/>
      <c r="J20" s="458"/>
      <c r="K20" s="612">
        <v>40986</v>
      </c>
      <c r="L20" s="704">
        <v>0</v>
      </c>
      <c r="M20" s="695">
        <v>21.5</v>
      </c>
      <c r="N20" s="457"/>
      <c r="O20" s="458"/>
      <c r="P20" s="114">
        <v>41017</v>
      </c>
      <c r="Q20" s="474">
        <v>0</v>
      </c>
      <c r="R20" s="682">
        <v>22.3</v>
      </c>
      <c r="S20" s="500"/>
      <c r="T20" s="458"/>
      <c r="U20" s="564">
        <v>41047</v>
      </c>
      <c r="V20" s="412">
        <v>0.6</v>
      </c>
      <c r="W20" s="665">
        <v>18.2</v>
      </c>
      <c r="X20" s="456"/>
      <c r="Y20" s="458"/>
      <c r="Z20" s="571">
        <v>41078</v>
      </c>
      <c r="AA20" s="724">
        <v>0</v>
      </c>
      <c r="AB20" s="725">
        <v>19.7</v>
      </c>
      <c r="AC20" s="500"/>
      <c r="AD20" s="268"/>
      <c r="AE20" s="164">
        <v>41108</v>
      </c>
      <c r="AF20" s="693">
        <v>22</v>
      </c>
      <c r="AG20" s="695">
        <v>14.3</v>
      </c>
      <c r="AH20" s="456"/>
      <c r="AI20" s="458"/>
      <c r="AJ20" s="571">
        <v>41139</v>
      </c>
      <c r="AK20" s="530">
        <v>0</v>
      </c>
      <c r="AL20" s="681">
        <v>20.9</v>
      </c>
      <c r="AM20" s="486"/>
      <c r="AN20" s="458"/>
      <c r="AO20" s="564">
        <v>41170</v>
      </c>
      <c r="AP20" s="412">
        <v>0</v>
      </c>
      <c r="AQ20" s="665">
        <v>29.1</v>
      </c>
      <c r="AR20" s="456"/>
      <c r="AS20" s="458"/>
      <c r="AT20" s="164">
        <v>41200</v>
      </c>
      <c r="AU20" s="472">
        <v>0</v>
      </c>
      <c r="AV20" s="675">
        <v>23.2</v>
      </c>
      <c r="AW20" s="456"/>
      <c r="AX20" s="268"/>
      <c r="AY20" s="572">
        <v>41231</v>
      </c>
      <c r="AZ20" s="534">
        <v>0</v>
      </c>
      <c r="BA20" s="668">
        <v>21</v>
      </c>
      <c r="BB20" s="523"/>
      <c r="BC20" s="458"/>
      <c r="BD20" s="564">
        <v>41261</v>
      </c>
      <c r="BE20" s="412">
        <v>8.5</v>
      </c>
      <c r="BF20" s="665">
        <v>24.2</v>
      </c>
      <c r="BG20" s="456"/>
      <c r="BH20" s="458"/>
    </row>
    <row r="21" spans="1:60" x14ac:dyDescent="0.2">
      <c r="A21" s="161">
        <v>40927</v>
      </c>
      <c r="B21" s="693">
        <v>26.8</v>
      </c>
      <c r="C21" s="695">
        <v>22.3</v>
      </c>
      <c r="D21" s="456"/>
      <c r="E21" s="458"/>
      <c r="F21" s="664">
        <v>40958</v>
      </c>
      <c r="G21" s="702">
        <v>0</v>
      </c>
      <c r="H21" s="703">
        <v>26.1</v>
      </c>
      <c r="I21" s="486"/>
      <c r="J21" s="458"/>
      <c r="K21" s="612">
        <v>40987</v>
      </c>
      <c r="L21" s="704">
        <v>0</v>
      </c>
      <c r="M21" s="695">
        <v>21.9</v>
      </c>
      <c r="N21" s="457"/>
      <c r="O21" s="458"/>
      <c r="P21" s="114">
        <v>41018</v>
      </c>
      <c r="Q21" s="474">
        <v>0</v>
      </c>
      <c r="R21" s="682">
        <v>22.5</v>
      </c>
      <c r="S21" s="500"/>
      <c r="T21" s="458"/>
      <c r="U21" s="564">
        <v>41048</v>
      </c>
      <c r="V21" s="412">
        <v>0</v>
      </c>
      <c r="W21" s="665">
        <v>17.600000000000001</v>
      </c>
      <c r="X21" s="456"/>
      <c r="Y21" s="458"/>
      <c r="Z21" s="571">
        <v>41079</v>
      </c>
      <c r="AA21" s="724">
        <v>0</v>
      </c>
      <c r="AB21" s="725">
        <v>19.3</v>
      </c>
      <c r="AC21" s="500"/>
      <c r="AD21" s="268"/>
      <c r="AE21" s="164">
        <v>41109</v>
      </c>
      <c r="AF21" s="693">
        <v>0</v>
      </c>
      <c r="AG21" s="695">
        <v>15.1</v>
      </c>
      <c r="AH21" s="456"/>
      <c r="AI21" s="458"/>
      <c r="AJ21" s="571">
        <v>41140</v>
      </c>
      <c r="AK21" s="530">
        <v>0</v>
      </c>
      <c r="AL21" s="681">
        <v>20.5</v>
      </c>
      <c r="AM21" s="486"/>
      <c r="AN21" s="458"/>
      <c r="AO21" s="564">
        <v>41171</v>
      </c>
      <c r="AP21" s="412">
        <v>0</v>
      </c>
      <c r="AQ21" s="665">
        <v>27.9</v>
      </c>
      <c r="AR21" s="456"/>
      <c r="AS21" s="458"/>
      <c r="AT21" s="164">
        <v>41201</v>
      </c>
      <c r="AU21" s="472">
        <v>0</v>
      </c>
      <c r="AV21" s="675">
        <v>20.6</v>
      </c>
      <c r="AW21" s="456"/>
      <c r="AX21" s="268"/>
      <c r="AY21" s="572">
        <v>41232</v>
      </c>
      <c r="AZ21" s="534">
        <v>0</v>
      </c>
      <c r="BA21" s="668">
        <v>22.6</v>
      </c>
      <c r="BB21" s="523"/>
      <c r="BC21" s="458"/>
      <c r="BD21" s="564">
        <v>41262</v>
      </c>
      <c r="BE21" s="412">
        <v>0</v>
      </c>
      <c r="BF21" s="665">
        <v>25.2</v>
      </c>
      <c r="BG21" s="456"/>
      <c r="BH21" s="458"/>
    </row>
    <row r="22" spans="1:60" x14ac:dyDescent="0.2">
      <c r="A22" s="161">
        <v>40928</v>
      </c>
      <c r="B22" s="693">
        <v>11.6</v>
      </c>
      <c r="C22" s="695">
        <v>22</v>
      </c>
      <c r="D22" s="456"/>
      <c r="E22" s="458"/>
      <c r="F22" s="664">
        <v>40959</v>
      </c>
      <c r="G22" s="702">
        <v>0</v>
      </c>
      <c r="H22" s="703">
        <v>26</v>
      </c>
      <c r="I22" s="486"/>
      <c r="J22" s="458"/>
      <c r="K22" s="612">
        <v>40988</v>
      </c>
      <c r="L22" s="704">
        <v>0</v>
      </c>
      <c r="M22" s="695">
        <v>23.5</v>
      </c>
      <c r="N22" s="457"/>
      <c r="O22" s="458"/>
      <c r="P22" s="114">
        <v>41019</v>
      </c>
      <c r="Q22" s="474">
        <v>0</v>
      </c>
      <c r="R22" s="682">
        <v>22.5</v>
      </c>
      <c r="S22" s="500"/>
      <c r="T22" s="458"/>
      <c r="U22" s="564">
        <v>41049</v>
      </c>
      <c r="V22" s="412">
        <v>0</v>
      </c>
      <c r="W22" s="665">
        <v>18.2</v>
      </c>
      <c r="X22" s="456"/>
      <c r="Y22" s="458"/>
      <c r="Z22" s="571">
        <v>41080</v>
      </c>
      <c r="AA22" s="724">
        <v>43.6</v>
      </c>
      <c r="AB22" s="725">
        <v>18</v>
      </c>
      <c r="AC22" s="500"/>
      <c r="AD22" s="268"/>
      <c r="AE22" s="164">
        <v>41110</v>
      </c>
      <c r="AF22" s="693">
        <v>0</v>
      </c>
      <c r="AG22" s="695">
        <v>16.8</v>
      </c>
      <c r="AH22" s="456"/>
      <c r="AI22" s="458"/>
      <c r="AJ22" s="571">
        <v>41141</v>
      </c>
      <c r="AK22" s="530">
        <v>0</v>
      </c>
      <c r="AL22" s="681">
        <v>21</v>
      </c>
      <c r="AM22" s="486"/>
      <c r="AN22" s="458"/>
      <c r="AO22" s="564">
        <v>41172</v>
      </c>
      <c r="AP22" s="412">
        <v>0</v>
      </c>
      <c r="AQ22" s="665">
        <v>21.5</v>
      </c>
      <c r="AR22" s="456"/>
      <c r="AS22" s="458"/>
      <c r="AT22" s="164">
        <v>41202</v>
      </c>
      <c r="AU22" s="472">
        <v>0</v>
      </c>
      <c r="AV22" s="675">
        <v>20.3</v>
      </c>
      <c r="AW22" s="456"/>
      <c r="AX22" s="268"/>
      <c r="AY22" s="572">
        <v>41233</v>
      </c>
      <c r="AZ22" s="534">
        <v>0</v>
      </c>
      <c r="BA22" s="668">
        <v>23.7</v>
      </c>
      <c r="BB22" s="523"/>
      <c r="BC22" s="458"/>
      <c r="BD22" s="564">
        <v>41263</v>
      </c>
      <c r="BE22" s="412">
        <v>31.3</v>
      </c>
      <c r="BF22" s="665">
        <v>26.2</v>
      </c>
      <c r="BG22" s="456"/>
      <c r="BH22" s="458"/>
    </row>
    <row r="23" spans="1:60" x14ac:dyDescent="0.2">
      <c r="A23" s="161">
        <v>40929</v>
      </c>
      <c r="B23" s="693">
        <v>0</v>
      </c>
      <c r="C23" s="695">
        <v>21.9</v>
      </c>
      <c r="D23" s="456"/>
      <c r="E23" s="458"/>
      <c r="F23" s="664">
        <v>40960</v>
      </c>
      <c r="G23" s="702">
        <v>0</v>
      </c>
      <c r="H23" s="703">
        <v>24.3</v>
      </c>
      <c r="I23" s="486"/>
      <c r="J23" s="458"/>
      <c r="K23" s="612">
        <v>40989</v>
      </c>
      <c r="L23" s="704">
        <v>0</v>
      </c>
      <c r="M23" s="695">
        <v>25.3</v>
      </c>
      <c r="N23" s="457"/>
      <c r="O23" s="458"/>
      <c r="P23" s="114">
        <v>41020</v>
      </c>
      <c r="Q23" s="474">
        <v>23.6</v>
      </c>
      <c r="R23" s="682">
        <v>20.3</v>
      </c>
      <c r="S23" s="500"/>
      <c r="T23" s="458"/>
      <c r="U23" s="564">
        <v>41050</v>
      </c>
      <c r="V23" s="412">
        <v>0</v>
      </c>
      <c r="W23" s="665">
        <v>18.8</v>
      </c>
      <c r="X23" s="456"/>
      <c r="Y23" s="458"/>
      <c r="Z23" s="571">
        <v>41081</v>
      </c>
      <c r="AA23" s="724">
        <v>7.6</v>
      </c>
      <c r="AB23" s="725">
        <v>16.399999999999999</v>
      </c>
      <c r="AC23" s="500"/>
      <c r="AD23" s="268"/>
      <c r="AE23" s="164">
        <v>41111</v>
      </c>
      <c r="AF23" s="693">
        <v>0</v>
      </c>
      <c r="AG23" s="695">
        <v>19.100000000000001</v>
      </c>
      <c r="AH23" s="456"/>
      <c r="AI23" s="458"/>
      <c r="AJ23" s="571">
        <v>41142</v>
      </c>
      <c r="AK23" s="530">
        <v>0</v>
      </c>
      <c r="AL23" s="681">
        <v>22.7</v>
      </c>
      <c r="AM23" s="486"/>
      <c r="AN23" s="458"/>
      <c r="AO23" s="564">
        <v>41173</v>
      </c>
      <c r="AP23" s="412">
        <v>0</v>
      </c>
      <c r="AQ23" s="665">
        <v>18.600000000000001</v>
      </c>
      <c r="AR23" s="456"/>
      <c r="AS23" s="458"/>
      <c r="AT23" s="164">
        <v>41203</v>
      </c>
      <c r="AU23" s="472">
        <v>2</v>
      </c>
      <c r="AV23" s="675">
        <v>24.8</v>
      </c>
      <c r="AW23" s="456"/>
      <c r="AX23" s="268"/>
      <c r="AY23" s="572">
        <v>41234</v>
      </c>
      <c r="AZ23" s="534">
        <v>2.4</v>
      </c>
      <c r="BA23" s="668">
        <v>24.1</v>
      </c>
      <c r="BB23" s="523"/>
      <c r="BC23" s="458"/>
      <c r="BD23" s="564">
        <v>41264</v>
      </c>
      <c r="BE23" s="412">
        <v>23.1</v>
      </c>
      <c r="BF23" s="665">
        <v>25.4</v>
      </c>
      <c r="BG23" s="456"/>
      <c r="BH23" s="458"/>
    </row>
    <row r="24" spans="1:60" x14ac:dyDescent="0.2">
      <c r="A24" s="161">
        <v>40930</v>
      </c>
      <c r="B24" s="693">
        <v>7.7</v>
      </c>
      <c r="C24" s="695">
        <v>22.1</v>
      </c>
      <c r="D24" s="456"/>
      <c r="E24" s="458"/>
      <c r="F24" s="664">
        <v>40961</v>
      </c>
      <c r="G24" s="702">
        <v>0</v>
      </c>
      <c r="H24" s="703">
        <v>24.8</v>
      </c>
      <c r="I24" s="486"/>
      <c r="J24" s="458"/>
      <c r="K24" s="612">
        <v>40990</v>
      </c>
      <c r="L24" s="704">
        <v>0</v>
      </c>
      <c r="M24" s="695">
        <v>25.8</v>
      </c>
      <c r="N24" s="457"/>
      <c r="O24" s="458"/>
      <c r="P24" s="114">
        <v>41021</v>
      </c>
      <c r="Q24" s="474">
        <v>5.7</v>
      </c>
      <c r="R24" s="682">
        <v>19</v>
      </c>
      <c r="S24" s="500"/>
      <c r="T24" s="458"/>
      <c r="U24" s="564">
        <v>41051</v>
      </c>
      <c r="V24" s="412">
        <v>0</v>
      </c>
      <c r="W24" s="665">
        <v>18.899999999999999</v>
      </c>
      <c r="X24" s="456"/>
      <c r="Y24" s="458"/>
      <c r="Z24" s="571">
        <v>41082</v>
      </c>
      <c r="AA24" s="724">
        <v>19.7</v>
      </c>
      <c r="AB24" s="725">
        <v>17.8</v>
      </c>
      <c r="AC24" s="500"/>
      <c r="AD24" s="268"/>
      <c r="AE24" s="164">
        <v>41112</v>
      </c>
      <c r="AF24" s="693">
        <v>0</v>
      </c>
      <c r="AG24" s="695">
        <v>21.8</v>
      </c>
      <c r="AH24" s="456"/>
      <c r="AI24" s="458"/>
      <c r="AJ24" s="571">
        <v>41143</v>
      </c>
      <c r="AK24" s="530">
        <v>0</v>
      </c>
      <c r="AL24" s="681">
        <v>22.8</v>
      </c>
      <c r="AM24" s="486"/>
      <c r="AN24" s="458"/>
      <c r="AO24" s="564">
        <v>41174</v>
      </c>
      <c r="AP24" s="412">
        <v>5</v>
      </c>
      <c r="AQ24" s="665">
        <v>18.8</v>
      </c>
      <c r="AR24" s="456"/>
      <c r="AS24" s="458"/>
      <c r="AT24" s="164">
        <v>41204</v>
      </c>
      <c r="AU24" s="472">
        <v>0</v>
      </c>
      <c r="AV24" s="675">
        <v>26.4</v>
      </c>
      <c r="AW24" s="456"/>
      <c r="AX24" s="268"/>
      <c r="AY24" s="572">
        <v>41235</v>
      </c>
      <c r="AZ24" s="534">
        <v>0</v>
      </c>
      <c r="BA24" s="668">
        <v>24.5</v>
      </c>
      <c r="BB24" s="523"/>
      <c r="BC24" s="458"/>
      <c r="BD24" s="564">
        <v>41265</v>
      </c>
      <c r="BE24" s="412">
        <v>12.5</v>
      </c>
      <c r="BF24" s="665">
        <v>23.6</v>
      </c>
      <c r="BG24" s="456"/>
      <c r="BH24" s="458"/>
    </row>
    <row r="25" spans="1:60" x14ac:dyDescent="0.2">
      <c r="A25" s="161">
        <v>40931</v>
      </c>
      <c r="B25" s="693">
        <v>0.6</v>
      </c>
      <c r="C25" s="695">
        <v>22.9</v>
      </c>
      <c r="D25" s="456"/>
      <c r="E25" s="458"/>
      <c r="F25" s="664">
        <v>40962</v>
      </c>
      <c r="G25" s="702">
        <v>0</v>
      </c>
      <c r="H25" s="703">
        <v>23.7</v>
      </c>
      <c r="I25" s="486"/>
      <c r="J25" s="458"/>
      <c r="K25" s="612">
        <v>40991</v>
      </c>
      <c r="L25" s="704">
        <v>23.4</v>
      </c>
      <c r="M25" s="695">
        <v>22.9</v>
      </c>
      <c r="N25" s="457"/>
      <c r="O25" s="458"/>
      <c r="P25" s="114">
        <v>41022</v>
      </c>
      <c r="Q25" s="474">
        <v>0.3</v>
      </c>
      <c r="R25" s="682">
        <v>20.8</v>
      </c>
      <c r="S25" s="500"/>
      <c r="T25" s="458"/>
      <c r="U25" s="564">
        <v>41052</v>
      </c>
      <c r="V25" s="412">
        <v>4.8</v>
      </c>
      <c r="W25" s="665">
        <v>19</v>
      </c>
      <c r="X25" s="456"/>
      <c r="Y25" s="458"/>
      <c r="Z25" s="571">
        <v>41083</v>
      </c>
      <c r="AA25" s="724">
        <v>0</v>
      </c>
      <c r="AB25" s="725">
        <v>16.5</v>
      </c>
      <c r="AC25" s="500"/>
      <c r="AD25" s="268"/>
      <c r="AE25" s="164">
        <v>41113</v>
      </c>
      <c r="AF25" s="693">
        <v>0</v>
      </c>
      <c r="AG25" s="695">
        <v>22.9</v>
      </c>
      <c r="AH25" s="456"/>
      <c r="AI25" s="458"/>
      <c r="AJ25" s="571">
        <v>41144</v>
      </c>
      <c r="AK25" s="530">
        <v>0</v>
      </c>
      <c r="AL25" s="681">
        <v>20.9</v>
      </c>
      <c r="AM25" s="486"/>
      <c r="AN25" s="458"/>
      <c r="AO25" s="564">
        <v>41175</v>
      </c>
      <c r="AP25" s="412">
        <v>0</v>
      </c>
      <c r="AQ25" s="665">
        <v>18</v>
      </c>
      <c r="AR25" s="456"/>
      <c r="AS25" s="458"/>
      <c r="AT25" s="164">
        <v>41205</v>
      </c>
      <c r="AU25" s="472">
        <v>7.2</v>
      </c>
      <c r="AV25" s="675">
        <v>22.9</v>
      </c>
      <c r="AW25" s="456"/>
      <c r="AX25" s="268"/>
      <c r="AY25" s="572">
        <v>41236</v>
      </c>
      <c r="AZ25" s="534">
        <v>0</v>
      </c>
      <c r="BA25" s="668">
        <v>26.1</v>
      </c>
      <c r="BB25" s="523"/>
      <c r="BC25" s="458"/>
      <c r="BD25" s="564">
        <v>41266</v>
      </c>
      <c r="BE25" s="412">
        <v>7</v>
      </c>
      <c r="BF25" s="665">
        <v>23.8</v>
      </c>
      <c r="BG25" s="456"/>
      <c r="BH25" s="458"/>
    </row>
    <row r="26" spans="1:60" x14ac:dyDescent="0.2">
      <c r="A26" s="161">
        <v>40932</v>
      </c>
      <c r="B26" s="693">
        <v>6.2</v>
      </c>
      <c r="C26" s="695">
        <v>24.2</v>
      </c>
      <c r="D26" s="456"/>
      <c r="E26" s="458"/>
      <c r="F26" s="664">
        <v>40963</v>
      </c>
      <c r="G26" s="702">
        <v>18.899999999999999</v>
      </c>
      <c r="H26" s="703">
        <v>24</v>
      </c>
      <c r="I26" s="486"/>
      <c r="J26" s="458"/>
      <c r="K26" s="612">
        <v>40992</v>
      </c>
      <c r="L26" s="704">
        <v>0</v>
      </c>
      <c r="M26" s="695">
        <v>24</v>
      </c>
      <c r="N26" s="457"/>
      <c r="O26" s="458"/>
      <c r="P26" s="114">
        <v>41023</v>
      </c>
      <c r="Q26" s="474">
        <v>0</v>
      </c>
      <c r="R26" s="682">
        <v>21</v>
      </c>
      <c r="S26" s="500"/>
      <c r="T26" s="458"/>
      <c r="U26" s="564">
        <v>41053</v>
      </c>
      <c r="V26" s="412">
        <v>0</v>
      </c>
      <c r="W26" s="665">
        <v>19.5</v>
      </c>
      <c r="X26" s="456"/>
      <c r="Y26" s="458"/>
      <c r="Z26" s="571">
        <v>41084</v>
      </c>
      <c r="AA26" s="724">
        <v>0</v>
      </c>
      <c r="AB26" s="725">
        <v>18.399999999999999</v>
      </c>
      <c r="AC26" s="500"/>
      <c r="AD26" s="268"/>
      <c r="AE26" s="164">
        <v>41114</v>
      </c>
      <c r="AF26" s="693">
        <v>0</v>
      </c>
      <c r="AG26" s="695">
        <v>22.6</v>
      </c>
      <c r="AH26" s="456"/>
      <c r="AI26" s="458"/>
      <c r="AJ26" s="571">
        <v>41145</v>
      </c>
      <c r="AK26" s="530">
        <v>0</v>
      </c>
      <c r="AL26" s="681">
        <v>21.5</v>
      </c>
      <c r="AM26" s="486"/>
      <c r="AN26" s="458"/>
      <c r="AO26" s="564">
        <v>41176</v>
      </c>
      <c r="AP26" s="412">
        <v>0</v>
      </c>
      <c r="AQ26" s="665">
        <v>19.399999999999999</v>
      </c>
      <c r="AR26" s="456"/>
      <c r="AS26" s="458"/>
      <c r="AT26" s="164">
        <v>41206</v>
      </c>
      <c r="AU26" s="472">
        <v>12.5</v>
      </c>
      <c r="AV26" s="675">
        <v>22.9</v>
      </c>
      <c r="AW26" s="456"/>
      <c r="AX26" s="268"/>
      <c r="AY26" s="572">
        <v>41237</v>
      </c>
      <c r="AZ26" s="534">
        <v>0</v>
      </c>
      <c r="BA26" s="668">
        <v>25.1</v>
      </c>
      <c r="BB26" s="523"/>
      <c r="BC26" s="458"/>
      <c r="BD26" s="564">
        <v>41267</v>
      </c>
      <c r="BE26" s="412">
        <v>0</v>
      </c>
      <c r="BF26" s="665">
        <v>26.3</v>
      </c>
      <c r="BG26" s="456"/>
      <c r="BH26" s="458"/>
    </row>
    <row r="27" spans="1:60" x14ac:dyDescent="0.2">
      <c r="A27" s="161">
        <v>40933</v>
      </c>
      <c r="B27" s="693">
        <v>0</v>
      </c>
      <c r="C27" s="695">
        <v>25.3</v>
      </c>
      <c r="D27" s="456"/>
      <c r="E27" s="458"/>
      <c r="F27" s="664">
        <v>40964</v>
      </c>
      <c r="G27" s="702">
        <v>10.6</v>
      </c>
      <c r="H27" s="703">
        <v>24.8</v>
      </c>
      <c r="I27" s="486"/>
      <c r="J27" s="458"/>
      <c r="K27" s="612">
        <v>40993</v>
      </c>
      <c r="L27" s="704">
        <v>24.4</v>
      </c>
      <c r="M27" s="695">
        <v>24</v>
      </c>
      <c r="N27" s="457"/>
      <c r="O27" s="458"/>
      <c r="P27" s="114">
        <v>41024</v>
      </c>
      <c r="Q27" s="474">
        <v>0</v>
      </c>
      <c r="R27" s="682">
        <v>22.9</v>
      </c>
      <c r="S27" s="500"/>
      <c r="T27" s="458"/>
      <c r="U27" s="564">
        <v>41054</v>
      </c>
      <c r="V27" s="412">
        <v>21.2</v>
      </c>
      <c r="W27" s="665">
        <v>19.899999999999999</v>
      </c>
      <c r="X27" s="456"/>
      <c r="Y27" s="458"/>
      <c r="Z27" s="571">
        <v>41085</v>
      </c>
      <c r="AA27" s="724">
        <v>0</v>
      </c>
      <c r="AB27" s="725">
        <v>16.399999999999999</v>
      </c>
      <c r="AC27" s="500"/>
      <c r="AD27" s="268"/>
      <c r="AE27" s="164">
        <v>41115</v>
      </c>
      <c r="AF27" s="693">
        <v>0</v>
      </c>
      <c r="AG27" s="695">
        <v>21.4</v>
      </c>
      <c r="AH27" s="456"/>
      <c r="AI27" s="458"/>
      <c r="AJ27" s="571">
        <v>41146</v>
      </c>
      <c r="AK27" s="530">
        <v>0</v>
      </c>
      <c r="AL27" s="681">
        <v>21.9</v>
      </c>
      <c r="AM27" s="486"/>
      <c r="AN27" s="458"/>
      <c r="AO27" s="564">
        <v>41177</v>
      </c>
      <c r="AP27" s="412">
        <v>0</v>
      </c>
      <c r="AQ27" s="665">
        <v>20.9</v>
      </c>
      <c r="AR27" s="456"/>
      <c r="AS27" s="458"/>
      <c r="AT27" s="164">
        <v>41207</v>
      </c>
      <c r="AU27" s="472">
        <v>0</v>
      </c>
      <c r="AV27" s="675">
        <v>22.9</v>
      </c>
      <c r="AW27" s="456"/>
      <c r="AX27" s="268"/>
      <c r="AY27" s="572">
        <v>41238</v>
      </c>
      <c r="AZ27" s="534">
        <v>6.2</v>
      </c>
      <c r="BA27" s="668">
        <v>20.7</v>
      </c>
      <c r="BB27" s="523"/>
      <c r="BC27" s="458"/>
      <c r="BD27" s="564">
        <v>41268</v>
      </c>
      <c r="BE27" s="412">
        <v>22.6</v>
      </c>
      <c r="BF27" s="665">
        <v>27.6</v>
      </c>
      <c r="BG27" s="456"/>
      <c r="BH27" s="458"/>
    </row>
    <row r="28" spans="1:60" x14ac:dyDescent="0.2">
      <c r="A28" s="161">
        <v>40934</v>
      </c>
      <c r="B28" s="693">
        <v>11.2</v>
      </c>
      <c r="C28" s="695">
        <v>20.9</v>
      </c>
      <c r="D28" s="456"/>
      <c r="E28" s="458"/>
      <c r="F28" s="664">
        <v>40965</v>
      </c>
      <c r="G28" s="702">
        <v>9</v>
      </c>
      <c r="H28" s="703">
        <v>26.6</v>
      </c>
      <c r="I28" s="486"/>
      <c r="J28" s="458"/>
      <c r="K28" s="612">
        <v>40994</v>
      </c>
      <c r="L28" s="704">
        <v>0</v>
      </c>
      <c r="M28" s="695">
        <v>26</v>
      </c>
      <c r="N28" s="457"/>
      <c r="O28" s="458"/>
      <c r="P28" s="114">
        <v>41025</v>
      </c>
      <c r="Q28" s="474">
        <v>0</v>
      </c>
      <c r="R28" s="682">
        <v>22.1</v>
      </c>
      <c r="S28" s="500"/>
      <c r="T28" s="458"/>
      <c r="U28" s="564">
        <v>41055</v>
      </c>
      <c r="V28" s="412">
        <v>0</v>
      </c>
      <c r="W28" s="665">
        <v>20</v>
      </c>
      <c r="X28" s="456"/>
      <c r="Y28" s="458"/>
      <c r="Z28" s="571">
        <v>41086</v>
      </c>
      <c r="AA28" s="724">
        <v>0</v>
      </c>
      <c r="AB28" s="725">
        <v>17.399999999999999</v>
      </c>
      <c r="AC28" s="500"/>
      <c r="AD28" s="268"/>
      <c r="AE28" s="164">
        <v>41116</v>
      </c>
      <c r="AF28" s="693">
        <v>0</v>
      </c>
      <c r="AG28" s="695">
        <v>22.5</v>
      </c>
      <c r="AH28" s="456"/>
      <c r="AI28" s="458"/>
      <c r="AJ28" s="571">
        <v>41147</v>
      </c>
      <c r="AK28" s="530">
        <v>0</v>
      </c>
      <c r="AL28" s="681">
        <v>21.3</v>
      </c>
      <c r="AM28" s="486"/>
      <c r="AN28" s="458"/>
      <c r="AO28" s="564">
        <v>41178</v>
      </c>
      <c r="AP28" s="412">
        <v>0</v>
      </c>
      <c r="AQ28" s="665">
        <v>12.8</v>
      </c>
      <c r="AR28" s="456"/>
      <c r="AS28" s="458"/>
      <c r="AT28" s="164">
        <v>41208</v>
      </c>
      <c r="AU28" s="472">
        <v>0</v>
      </c>
      <c r="AV28" s="675">
        <v>23</v>
      </c>
      <c r="AW28" s="456"/>
      <c r="AX28" s="268"/>
      <c r="AY28" s="572">
        <v>41239</v>
      </c>
      <c r="AZ28" s="534">
        <v>0.8</v>
      </c>
      <c r="BA28" s="668">
        <v>19.7</v>
      </c>
      <c r="BB28" s="523"/>
      <c r="BC28" s="458"/>
      <c r="BD28" s="564">
        <v>41269</v>
      </c>
      <c r="BE28" s="412">
        <v>0</v>
      </c>
      <c r="BF28" s="665">
        <v>29</v>
      </c>
      <c r="BG28" s="456"/>
      <c r="BH28" s="458"/>
    </row>
    <row r="29" spans="1:60" x14ac:dyDescent="0.2">
      <c r="A29" s="161">
        <v>40935</v>
      </c>
      <c r="B29" s="693">
        <v>13</v>
      </c>
      <c r="C29" s="695">
        <v>17.8</v>
      </c>
      <c r="D29" s="456"/>
      <c r="E29" s="458"/>
      <c r="F29" s="664">
        <v>40966</v>
      </c>
      <c r="G29" s="702">
        <v>39</v>
      </c>
      <c r="H29" s="703">
        <v>24.5</v>
      </c>
      <c r="I29" s="486"/>
      <c r="J29" s="458"/>
      <c r="K29" s="612">
        <v>40995</v>
      </c>
      <c r="L29" s="704">
        <v>0</v>
      </c>
      <c r="M29" s="695">
        <v>25.2</v>
      </c>
      <c r="N29" s="457"/>
      <c r="O29" s="458"/>
      <c r="P29" s="114">
        <v>41026</v>
      </c>
      <c r="Q29" s="474">
        <v>14.6</v>
      </c>
      <c r="R29" s="682">
        <v>27.3</v>
      </c>
      <c r="S29" s="500"/>
      <c r="T29" s="458"/>
      <c r="U29" s="564">
        <v>41056</v>
      </c>
      <c r="V29" s="412">
        <v>0</v>
      </c>
      <c r="W29" s="665">
        <v>20.3</v>
      </c>
      <c r="X29" s="456"/>
      <c r="Y29" s="458"/>
      <c r="Z29" s="571">
        <v>41087</v>
      </c>
      <c r="AA29" s="724">
        <v>0</v>
      </c>
      <c r="AB29" s="725">
        <v>18.3</v>
      </c>
      <c r="AC29" s="500"/>
      <c r="AD29" s="268"/>
      <c r="AE29" s="164">
        <v>41117</v>
      </c>
      <c r="AF29" s="693">
        <v>0</v>
      </c>
      <c r="AG29" s="695">
        <v>21.4</v>
      </c>
      <c r="AH29" s="456"/>
      <c r="AI29" s="458"/>
      <c r="AJ29" s="571">
        <v>41148</v>
      </c>
      <c r="AK29" s="530">
        <v>0</v>
      </c>
      <c r="AL29" s="681">
        <v>20.100000000000001</v>
      </c>
      <c r="AM29" s="486"/>
      <c r="AN29" s="458"/>
      <c r="AO29" s="564">
        <v>41179</v>
      </c>
      <c r="AP29" s="412">
        <v>0</v>
      </c>
      <c r="AQ29" s="665">
        <v>13.1</v>
      </c>
      <c r="AR29" s="456"/>
      <c r="AS29" s="458"/>
      <c r="AT29" s="164">
        <v>41209</v>
      </c>
      <c r="AU29" s="472">
        <v>0</v>
      </c>
      <c r="AV29" s="675">
        <v>26.4</v>
      </c>
      <c r="AW29" s="456"/>
      <c r="AX29" s="268"/>
      <c r="AY29" s="572">
        <v>41240</v>
      </c>
      <c r="AZ29" s="534">
        <v>0</v>
      </c>
      <c r="BA29" s="668">
        <v>21.5</v>
      </c>
      <c r="BB29" s="523"/>
      <c r="BC29" s="458"/>
      <c r="BD29" s="564">
        <v>41270</v>
      </c>
      <c r="BE29" s="412">
        <v>0</v>
      </c>
      <c r="BF29" s="665">
        <v>26.1</v>
      </c>
      <c r="BG29" s="456"/>
      <c r="BH29" s="458"/>
    </row>
    <row r="30" spans="1:60" x14ac:dyDescent="0.2">
      <c r="A30" s="161">
        <v>40936</v>
      </c>
      <c r="B30" s="693">
        <v>45.2</v>
      </c>
      <c r="C30" s="695">
        <v>19.899999999999999</v>
      </c>
      <c r="D30" s="456"/>
      <c r="E30" s="458"/>
      <c r="F30" s="664">
        <v>40967</v>
      </c>
      <c r="G30" s="704">
        <v>24</v>
      </c>
      <c r="H30" s="695">
        <v>27.1</v>
      </c>
      <c r="I30" s="486"/>
      <c r="J30" s="458"/>
      <c r="K30" s="612">
        <v>40996</v>
      </c>
      <c r="L30" s="704">
        <v>14.3</v>
      </c>
      <c r="M30" s="695">
        <v>19.2</v>
      </c>
      <c r="N30" s="457"/>
      <c r="O30" s="458"/>
      <c r="P30" s="114">
        <v>41027</v>
      </c>
      <c r="Q30" s="474">
        <v>1.8</v>
      </c>
      <c r="R30" s="682">
        <v>23.6</v>
      </c>
      <c r="S30" s="500"/>
      <c r="T30" s="458"/>
      <c r="U30" s="564">
        <v>41057</v>
      </c>
      <c r="V30" s="412">
        <v>0</v>
      </c>
      <c r="W30" s="665">
        <v>22.2</v>
      </c>
      <c r="X30" s="456"/>
      <c r="Y30" s="458"/>
      <c r="Z30" s="571">
        <v>41088</v>
      </c>
      <c r="AA30" s="724">
        <v>0</v>
      </c>
      <c r="AB30" s="725">
        <v>19.600000000000001</v>
      </c>
      <c r="AC30" s="500"/>
      <c r="AD30" s="268"/>
      <c r="AE30" s="164">
        <v>41118</v>
      </c>
      <c r="AF30" s="693">
        <v>0</v>
      </c>
      <c r="AG30" s="695">
        <v>21.1</v>
      </c>
      <c r="AH30" s="456"/>
      <c r="AI30" s="458"/>
      <c r="AJ30" s="571">
        <v>41149</v>
      </c>
      <c r="AK30" s="530">
        <v>0</v>
      </c>
      <c r="AL30" s="681">
        <v>19.100000000000001</v>
      </c>
      <c r="AM30" s="486"/>
      <c r="AN30" s="458"/>
      <c r="AO30" s="564">
        <v>41180</v>
      </c>
      <c r="AP30" s="412">
        <v>0</v>
      </c>
      <c r="AQ30" s="665">
        <v>15.9</v>
      </c>
      <c r="AR30" s="456"/>
      <c r="AS30" s="458"/>
      <c r="AT30" s="164">
        <v>41210</v>
      </c>
      <c r="AU30" s="472">
        <v>2.6</v>
      </c>
      <c r="AV30" s="675">
        <v>26.7</v>
      </c>
      <c r="AW30" s="456"/>
      <c r="AX30" s="268"/>
      <c r="AY30" s="572">
        <v>41241</v>
      </c>
      <c r="AZ30" s="534">
        <v>14.3</v>
      </c>
      <c r="BA30" s="668">
        <v>23.8</v>
      </c>
      <c r="BB30" s="523"/>
      <c r="BC30" s="458"/>
      <c r="BD30" s="564">
        <v>41271</v>
      </c>
      <c r="BE30" s="412">
        <v>1.6</v>
      </c>
      <c r="BF30" s="665">
        <v>26.6</v>
      </c>
      <c r="BG30" s="456"/>
      <c r="BH30" s="458"/>
    </row>
    <row r="31" spans="1:60" ht="13.5" thickBot="1" x14ac:dyDescent="0.25">
      <c r="A31" s="161">
        <v>40937</v>
      </c>
      <c r="B31" s="693">
        <v>0</v>
      </c>
      <c r="C31" s="695">
        <v>21.9</v>
      </c>
      <c r="D31" s="456"/>
      <c r="E31" s="458"/>
      <c r="F31" s="569">
        <v>40968</v>
      </c>
      <c r="G31" s="705">
        <v>0</v>
      </c>
      <c r="H31" s="706">
        <v>28.6</v>
      </c>
      <c r="I31" s="487"/>
      <c r="J31" s="458"/>
      <c r="K31" s="612">
        <v>40997</v>
      </c>
      <c r="L31" s="704">
        <v>0</v>
      </c>
      <c r="M31" s="695">
        <v>20.6</v>
      </c>
      <c r="N31" s="457"/>
      <c r="O31" s="458"/>
      <c r="P31" s="114">
        <v>41028</v>
      </c>
      <c r="Q31" s="474">
        <v>9.1999999999999993</v>
      </c>
      <c r="R31" s="682">
        <v>20</v>
      </c>
      <c r="S31" s="500"/>
      <c r="T31" s="458"/>
      <c r="U31" s="564">
        <v>41058</v>
      </c>
      <c r="V31" s="412">
        <v>0</v>
      </c>
      <c r="W31" s="665">
        <v>23.1</v>
      </c>
      <c r="X31" s="456"/>
      <c r="Y31" s="458"/>
      <c r="Z31" s="571">
        <v>41089</v>
      </c>
      <c r="AA31" s="724">
        <v>0</v>
      </c>
      <c r="AB31" s="725">
        <v>20.9</v>
      </c>
      <c r="AC31" s="500"/>
      <c r="AD31" s="268"/>
      <c r="AE31" s="164">
        <v>41119</v>
      </c>
      <c r="AF31" s="693">
        <v>0</v>
      </c>
      <c r="AG31" s="695">
        <v>23.2</v>
      </c>
      <c r="AH31" s="456"/>
      <c r="AI31" s="458"/>
      <c r="AJ31" s="571">
        <v>41150</v>
      </c>
      <c r="AK31" s="530">
        <v>0</v>
      </c>
      <c r="AL31" s="681">
        <v>19.5</v>
      </c>
      <c r="AM31" s="486"/>
      <c r="AN31" s="458"/>
      <c r="AO31" s="564">
        <v>41181</v>
      </c>
      <c r="AP31" s="412">
        <v>0</v>
      </c>
      <c r="AQ31" s="665">
        <v>17</v>
      </c>
      <c r="AR31" s="456"/>
      <c r="AS31" s="458"/>
      <c r="AT31" s="164">
        <v>41211</v>
      </c>
      <c r="AU31" s="472">
        <v>63.2</v>
      </c>
      <c r="AV31" s="675">
        <v>26.2</v>
      </c>
      <c r="AW31" s="456"/>
      <c r="AX31" s="268"/>
      <c r="AY31" s="572">
        <v>41242</v>
      </c>
      <c r="AZ31" s="534">
        <v>2.2000000000000002</v>
      </c>
      <c r="BA31" s="668">
        <v>24.1</v>
      </c>
      <c r="BB31" s="523"/>
      <c r="BC31" s="458"/>
      <c r="BD31" s="564">
        <v>41272</v>
      </c>
      <c r="BE31" s="412">
        <v>0</v>
      </c>
      <c r="BF31" s="665">
        <v>25.4</v>
      </c>
      <c r="BG31" s="456"/>
      <c r="BH31" s="458"/>
    </row>
    <row r="32" spans="1:60" ht="13.5" thickBot="1" x14ac:dyDescent="0.25">
      <c r="A32" s="161">
        <v>40938</v>
      </c>
      <c r="B32" s="693">
        <v>0</v>
      </c>
      <c r="C32" s="695">
        <v>21.6</v>
      </c>
      <c r="D32" s="456"/>
      <c r="E32" s="458"/>
      <c r="F32" s="212" t="s">
        <v>4</v>
      </c>
      <c r="G32" s="468">
        <f>AVERAGE(G4:G31)</f>
        <v>7.9642857142857144</v>
      </c>
      <c r="H32" s="468">
        <f>AVERAGE(H3:H31)</f>
        <v>25.53793103448276</v>
      </c>
      <c r="I32" s="488"/>
      <c r="J32" s="458"/>
      <c r="K32" s="612">
        <v>40998</v>
      </c>
      <c r="L32" s="704">
        <v>0</v>
      </c>
      <c r="M32" s="695">
        <v>21.6</v>
      </c>
      <c r="N32" s="457"/>
      <c r="O32" s="458"/>
      <c r="P32" s="114">
        <v>41029</v>
      </c>
      <c r="Q32" s="683">
        <v>33.4</v>
      </c>
      <c r="R32" s="684">
        <v>16</v>
      </c>
      <c r="S32" s="500"/>
      <c r="T32" s="458"/>
      <c r="U32" s="564">
        <v>41059</v>
      </c>
      <c r="V32" s="412">
        <v>0</v>
      </c>
      <c r="W32" s="665">
        <v>23.7</v>
      </c>
      <c r="X32" s="456"/>
      <c r="Y32" s="458"/>
      <c r="Z32" s="571">
        <v>41090</v>
      </c>
      <c r="AA32" s="724">
        <v>0</v>
      </c>
      <c r="AB32" s="725">
        <v>21.6</v>
      </c>
      <c r="AC32" s="500"/>
      <c r="AD32" s="268"/>
      <c r="AE32" s="164">
        <v>41120</v>
      </c>
      <c r="AF32" s="693">
        <v>0</v>
      </c>
      <c r="AG32" s="695">
        <v>17.5</v>
      </c>
      <c r="AH32" s="456"/>
      <c r="AI32" s="458"/>
      <c r="AJ32" s="571">
        <v>41151</v>
      </c>
      <c r="AK32" s="530">
        <v>0</v>
      </c>
      <c r="AL32" s="681">
        <v>18.399999999999999</v>
      </c>
      <c r="AM32" s="486"/>
      <c r="AN32" s="458"/>
      <c r="AO32" s="564">
        <v>41182</v>
      </c>
      <c r="AP32" s="412">
        <v>0</v>
      </c>
      <c r="AQ32" s="665">
        <v>19.3</v>
      </c>
      <c r="AR32" s="456"/>
      <c r="AS32" s="458"/>
      <c r="AT32" s="164">
        <v>41212</v>
      </c>
      <c r="AU32" s="474">
        <v>0</v>
      </c>
      <c r="AV32" s="676">
        <v>29.4</v>
      </c>
      <c r="AW32" s="456"/>
      <c r="AX32" s="268"/>
      <c r="AY32" s="572">
        <v>41243</v>
      </c>
      <c r="AZ32" s="535">
        <v>0</v>
      </c>
      <c r="BA32" s="671">
        <v>23.6</v>
      </c>
      <c r="BB32" s="523"/>
      <c r="BC32" s="458"/>
      <c r="BD32" s="564">
        <v>41273</v>
      </c>
      <c r="BE32" s="412">
        <v>60.2</v>
      </c>
      <c r="BF32" s="665">
        <v>23.4</v>
      </c>
      <c r="BG32" s="456"/>
      <c r="BH32" s="458"/>
    </row>
    <row r="33" spans="1:60" ht="13.5" thickBot="1" x14ac:dyDescent="0.25">
      <c r="A33" s="161">
        <v>40939</v>
      </c>
      <c r="B33" s="696">
        <v>0</v>
      </c>
      <c r="C33" s="697">
        <v>21.9</v>
      </c>
      <c r="D33" s="456"/>
      <c r="E33" s="458"/>
      <c r="F33" s="74"/>
      <c r="G33" s="74"/>
      <c r="H33" s="280"/>
      <c r="I33" s="488"/>
      <c r="J33" s="458"/>
      <c r="K33" s="613">
        <v>40999</v>
      </c>
      <c r="L33" s="709">
        <v>0</v>
      </c>
      <c r="M33" s="710">
        <v>22.9</v>
      </c>
      <c r="N33" s="457"/>
      <c r="O33" s="458"/>
      <c r="P33" s="544" t="s">
        <v>4</v>
      </c>
      <c r="Q33" s="729">
        <f>AVERAGE(Q3:Q32)</f>
        <v>5.1966666666666672</v>
      </c>
      <c r="R33" s="730">
        <f>AVERAGE(R3:R32)</f>
        <v>22.913333333333334</v>
      </c>
      <c r="S33" s="459"/>
      <c r="T33" s="458"/>
      <c r="U33" s="564">
        <v>41060</v>
      </c>
      <c r="V33" s="413">
        <v>0</v>
      </c>
      <c r="W33" s="688">
        <v>19.899999999999999</v>
      </c>
      <c r="X33" s="456"/>
      <c r="Y33" s="458"/>
      <c r="Z33" s="202" t="s">
        <v>4</v>
      </c>
      <c r="AA33" s="643">
        <f>AVERAGE(AA3:AA32)</f>
        <v>7.3433333333333328</v>
      </c>
      <c r="AB33" s="644">
        <f>AVERAGE(AB3:AB32)</f>
        <v>18.639999999999997</v>
      </c>
      <c r="AC33" s="459"/>
      <c r="AD33" s="458"/>
      <c r="AE33" s="164">
        <v>41121</v>
      </c>
      <c r="AF33" s="693">
        <v>0.7</v>
      </c>
      <c r="AG33" s="695">
        <v>17.8</v>
      </c>
      <c r="AH33" s="456"/>
      <c r="AI33" s="458"/>
      <c r="AJ33" s="571">
        <v>41152</v>
      </c>
      <c r="AK33" s="530">
        <v>0</v>
      </c>
      <c r="AL33" s="681">
        <v>19.8</v>
      </c>
      <c r="AM33" s="486"/>
      <c r="AN33" s="458"/>
      <c r="AO33" s="209" t="s">
        <v>4</v>
      </c>
      <c r="AP33" s="635">
        <f>AVERAGE(AP3:AP32)</f>
        <v>0.16666666666666666</v>
      </c>
      <c r="AQ33" s="638">
        <f>AVERAGE(AQ3:AQ32)</f>
        <v>21.573333333333327</v>
      </c>
      <c r="AR33" s="459"/>
      <c r="AS33" s="458"/>
      <c r="AT33" s="164">
        <v>41213</v>
      </c>
      <c r="AU33" s="475">
        <v>0</v>
      </c>
      <c r="AV33" s="676">
        <v>29.9</v>
      </c>
      <c r="AW33" s="456"/>
      <c r="AX33" s="458"/>
      <c r="AY33" s="202" t="s">
        <v>4</v>
      </c>
      <c r="AZ33" s="635">
        <f>AVERAGE(AZ3:AZ32)</f>
        <v>3.0533333333333337</v>
      </c>
      <c r="BA33" s="639">
        <f>AVERAGE(BA2:BA32)</f>
        <v>22.306666666666672</v>
      </c>
      <c r="BB33" s="459"/>
      <c r="BC33" s="458"/>
      <c r="BD33" s="564">
        <v>41274</v>
      </c>
      <c r="BE33" s="658">
        <v>6.3</v>
      </c>
      <c r="BF33" s="666">
        <v>25</v>
      </c>
      <c r="BG33" s="456"/>
      <c r="BH33" s="458"/>
    </row>
    <row r="34" spans="1:60" ht="13.5" thickBot="1" x14ac:dyDescent="0.25">
      <c r="A34" s="202" t="s">
        <v>4</v>
      </c>
      <c r="B34" s="204">
        <f>AVERAGE(B3:B33)</f>
        <v>10.083870967741934</v>
      </c>
      <c r="C34" s="546">
        <f>AVERAGE(C3:C33)</f>
        <v>22.274193548387096</v>
      </c>
      <c r="D34" s="459"/>
      <c r="E34" s="458"/>
      <c r="I34" s="489"/>
      <c r="J34" s="458"/>
      <c r="K34" s="209" t="s">
        <v>4</v>
      </c>
      <c r="L34" s="246">
        <f>AVERAGE(L3:L33)</f>
        <v>7.5903225806451617</v>
      </c>
      <c r="M34" s="638">
        <f>AVERAGE(M3:M33)</f>
        <v>23.945161290322584</v>
      </c>
      <c r="N34" s="373"/>
      <c r="U34" s="209" t="s">
        <v>4</v>
      </c>
      <c r="V34" s="635">
        <f>AVERAGE(V3:V33)</f>
        <v>2.6677419354838707</v>
      </c>
      <c r="W34" s="638">
        <f>AVERAGE(W3:W33)</f>
        <v>19.319354838709682</v>
      </c>
      <c r="X34" s="459"/>
      <c r="Y34" s="458"/>
      <c r="AC34" s="489"/>
      <c r="AD34" s="458"/>
      <c r="AE34" s="206" t="s">
        <v>4</v>
      </c>
      <c r="AF34" s="636">
        <f>AVERAGE(AF3:AF33)</f>
        <v>1.7193548387096775</v>
      </c>
      <c r="AG34" s="637">
        <f>AVERAGE(AG3:AG33)</f>
        <v>19.009677419354837</v>
      </c>
      <c r="AH34" s="459"/>
      <c r="AI34" s="458"/>
      <c r="AJ34" s="202" t="s">
        <v>4</v>
      </c>
      <c r="AK34" s="246">
        <f>AVERAGE(AK3:AK33)</f>
        <v>9.6774193548387101E-3</v>
      </c>
      <c r="AL34" s="639">
        <f>AVERAGE(AL3:AL33)</f>
        <v>20.658064516129027</v>
      </c>
      <c r="AM34" s="487"/>
      <c r="AN34" s="458"/>
      <c r="AR34" s="522"/>
      <c r="AS34" s="489"/>
      <c r="AT34" s="206" t="s">
        <v>4</v>
      </c>
      <c r="AU34" s="635">
        <f>AVERAGE(AU3:AU33)</f>
        <v>4.112903225806452</v>
      </c>
      <c r="AV34" s="640">
        <f>AVERAGE(AV2:AV33)</f>
        <v>23.361290322580647</v>
      </c>
      <c r="AW34" s="459"/>
      <c r="AX34" s="458"/>
      <c r="BB34" s="489"/>
      <c r="BC34" s="458"/>
      <c r="BD34" s="209" t="s">
        <v>4</v>
      </c>
      <c r="BE34" s="635">
        <f>AVERAGE(BE3:BE33)</f>
        <v>12.980645161290326</v>
      </c>
      <c r="BF34" s="246">
        <f>AVERAGE(BF3:BF33)</f>
        <v>25.554838709677412</v>
      </c>
      <c r="BG34" s="459"/>
      <c r="BH34" s="458"/>
    </row>
    <row r="35" spans="1:60" x14ac:dyDescent="0.2">
      <c r="BD35" s="154"/>
      <c r="BE35" s="154"/>
    </row>
    <row r="36" spans="1:60" x14ac:dyDescent="0.2">
      <c r="BD36" s="154"/>
      <c r="BE36" s="154"/>
    </row>
    <row r="37" spans="1:60" x14ac:dyDescent="0.2">
      <c r="BD37" s="154"/>
      <c r="BE37" s="154"/>
    </row>
    <row r="38" spans="1:60" x14ac:dyDescent="0.2">
      <c r="BD38" s="154"/>
      <c r="BE38" s="154"/>
    </row>
    <row r="39" spans="1:60" x14ac:dyDescent="0.2">
      <c r="BD39" s="154"/>
      <c r="BE39" s="154"/>
    </row>
    <row r="40" spans="1:60" x14ac:dyDescent="0.2">
      <c r="T40" s="270"/>
      <c r="U40" s="281"/>
      <c r="V40" s="281"/>
      <c r="BD40" s="154"/>
      <c r="BE40" s="154"/>
    </row>
    <row r="41" spans="1:60" x14ac:dyDescent="0.2">
      <c r="T41" s="270"/>
      <c r="U41" s="281"/>
      <c r="V41" s="281"/>
      <c r="BD41" s="154"/>
      <c r="BE41" s="154"/>
    </row>
    <row r="42" spans="1:60" x14ac:dyDescent="0.2">
      <c r="T42" s="270"/>
      <c r="U42" s="281"/>
      <c r="V42" s="281"/>
      <c r="BD42" s="154"/>
      <c r="BE42" s="154"/>
    </row>
    <row r="43" spans="1:60" x14ac:dyDescent="0.2">
      <c r="T43" s="270"/>
      <c r="U43" s="281"/>
      <c r="V43" s="281"/>
      <c r="AL43" s="281">
        <f>(24.6+21.3)/2</f>
        <v>22.950000000000003</v>
      </c>
      <c r="BD43" s="154"/>
      <c r="BE43" s="154"/>
    </row>
    <row r="44" spans="1:60" x14ac:dyDescent="0.2">
      <c r="T44" s="270"/>
      <c r="U44" s="281"/>
      <c r="V44" s="281"/>
      <c r="BD44" s="154"/>
      <c r="BE44" s="154"/>
    </row>
    <row r="45" spans="1:60" x14ac:dyDescent="0.2">
      <c r="T45" s="270"/>
      <c r="U45" s="281"/>
      <c r="V45" s="281"/>
      <c r="BD45" s="154"/>
      <c r="BE45" s="154"/>
    </row>
    <row r="46" spans="1:60" x14ac:dyDescent="0.2">
      <c r="T46" s="270"/>
      <c r="U46" s="281"/>
      <c r="V46" s="281"/>
      <c r="BD46" s="154"/>
      <c r="BE46" s="154"/>
    </row>
    <row r="47" spans="1:60" x14ac:dyDescent="0.2">
      <c r="T47" s="270"/>
      <c r="U47" s="281"/>
      <c r="V47" s="281"/>
      <c r="BD47" s="154"/>
      <c r="BE47" s="154"/>
    </row>
    <row r="48" spans="1:60" x14ac:dyDescent="0.2">
      <c r="T48" s="270"/>
      <c r="U48" s="281"/>
      <c r="V48" s="281"/>
      <c r="BD48" s="154"/>
      <c r="BE48" s="154"/>
    </row>
    <row r="49" spans="20:57" x14ac:dyDescent="0.2">
      <c r="T49" s="270"/>
      <c r="U49" s="281"/>
      <c r="V49" s="281"/>
      <c r="BD49" s="154"/>
      <c r="BE49" s="154"/>
    </row>
    <row r="50" spans="20:57" x14ac:dyDescent="0.2">
      <c r="T50" s="270"/>
      <c r="U50" s="281"/>
      <c r="V50" s="281"/>
      <c r="BD50" s="154"/>
      <c r="BE50" s="154"/>
    </row>
    <row r="51" spans="20:57" x14ac:dyDescent="0.2">
      <c r="T51" s="270"/>
      <c r="U51" s="281"/>
      <c r="V51" s="281"/>
      <c r="BD51" s="154"/>
      <c r="BE51" s="154"/>
    </row>
    <row r="52" spans="20:57" x14ac:dyDescent="0.2">
      <c r="T52" s="270"/>
      <c r="U52" s="281"/>
      <c r="V52" s="281"/>
      <c r="BD52" s="154"/>
      <c r="BE52" s="154"/>
    </row>
    <row r="53" spans="20:57" x14ac:dyDescent="0.2">
      <c r="T53" s="270"/>
      <c r="U53" s="281"/>
      <c r="V53" s="281"/>
      <c r="BD53" s="154"/>
      <c r="BE53" s="154"/>
    </row>
    <row r="54" spans="20:57" x14ac:dyDescent="0.2">
      <c r="T54" s="270"/>
      <c r="U54" s="281"/>
      <c r="V54" s="281"/>
      <c r="BD54" s="154"/>
      <c r="BE54" s="154"/>
    </row>
    <row r="55" spans="20:57" x14ac:dyDescent="0.2">
      <c r="T55" s="270"/>
      <c r="U55" s="141"/>
      <c r="V55" s="141"/>
      <c r="BD55" s="154"/>
      <c r="BE55" s="154"/>
    </row>
    <row r="56" spans="20:57" x14ac:dyDescent="0.2">
      <c r="T56" s="270"/>
      <c r="U56" s="281"/>
      <c r="V56" s="281"/>
      <c r="BD56" s="154"/>
      <c r="BE56" s="154"/>
    </row>
    <row r="57" spans="20:57" x14ac:dyDescent="0.2">
      <c r="T57" s="270"/>
      <c r="U57" s="281"/>
      <c r="V57" s="281"/>
      <c r="BD57" s="154"/>
      <c r="BE57" s="154"/>
    </row>
    <row r="58" spans="20:57" x14ac:dyDescent="0.2">
      <c r="T58" s="270"/>
      <c r="U58" s="281"/>
      <c r="V58" s="281"/>
      <c r="BD58" s="154"/>
      <c r="BE58" s="154"/>
    </row>
    <row r="59" spans="20:57" x14ac:dyDescent="0.2">
      <c r="T59" s="270"/>
      <c r="U59" s="141"/>
      <c r="V59" s="141"/>
      <c r="BD59" s="154"/>
      <c r="BE59" s="154"/>
    </row>
    <row r="60" spans="20:57" x14ac:dyDescent="0.2">
      <c r="T60" s="270"/>
      <c r="BD60" s="154"/>
      <c r="BE60" s="154"/>
    </row>
    <row r="61" spans="20:57" x14ac:dyDescent="0.2">
      <c r="BD61" s="154"/>
      <c r="BE61" s="154"/>
    </row>
    <row r="62" spans="20:57" x14ac:dyDescent="0.2">
      <c r="BD62" s="154"/>
      <c r="BE62" s="154"/>
    </row>
    <row r="63" spans="20:57" x14ac:dyDescent="0.2">
      <c r="BD63" s="154"/>
      <c r="BE63" s="154"/>
    </row>
    <row r="64" spans="20:57" x14ac:dyDescent="0.2">
      <c r="BD64" s="154"/>
      <c r="BE64" s="154"/>
    </row>
    <row r="65" spans="56:57" x14ac:dyDescent="0.2">
      <c r="BD65" s="154"/>
      <c r="BE65" s="154"/>
    </row>
    <row r="66" spans="56:57" x14ac:dyDescent="0.2">
      <c r="BD66" s="154"/>
      <c r="BE66" s="154"/>
    </row>
    <row r="67" spans="56:57" x14ac:dyDescent="0.2">
      <c r="BD67" s="154"/>
      <c r="BE67" s="154"/>
    </row>
    <row r="68" spans="56:57" x14ac:dyDescent="0.2">
      <c r="BD68" s="154"/>
      <c r="BE68" s="154"/>
    </row>
    <row r="69" spans="56:57" x14ac:dyDescent="0.2">
      <c r="BD69" s="154"/>
      <c r="BE69" s="154"/>
    </row>
    <row r="70" spans="56:57" x14ac:dyDescent="0.2">
      <c r="BD70" s="154"/>
      <c r="BE70" s="154"/>
    </row>
    <row r="71" spans="56:57" x14ac:dyDescent="0.2">
      <c r="BD71" s="154"/>
      <c r="BE71" s="154"/>
    </row>
    <row r="72" spans="56:57" x14ac:dyDescent="0.2">
      <c r="BD72" s="154"/>
      <c r="BE72" s="154"/>
    </row>
    <row r="73" spans="56:57" x14ac:dyDescent="0.2">
      <c r="BD73" s="154"/>
      <c r="BE73" s="154"/>
    </row>
    <row r="74" spans="56:57" x14ac:dyDescent="0.2">
      <c r="BD74" s="154"/>
      <c r="BE74" s="154"/>
    </row>
    <row r="75" spans="56:57" x14ac:dyDescent="0.2">
      <c r="BD75" s="154"/>
      <c r="BE75" s="154"/>
    </row>
    <row r="76" spans="56:57" x14ac:dyDescent="0.2">
      <c r="BD76" s="154"/>
      <c r="BE76" s="154"/>
    </row>
    <row r="77" spans="56:57" x14ac:dyDescent="0.2">
      <c r="BD77" s="154"/>
      <c r="BE77" s="154"/>
    </row>
    <row r="78" spans="56:57" x14ac:dyDescent="0.2">
      <c r="BD78" s="154"/>
      <c r="BE78" s="154"/>
    </row>
    <row r="79" spans="56:57" x14ac:dyDescent="0.2">
      <c r="BD79" s="154"/>
      <c r="BE79" s="154"/>
    </row>
    <row r="80" spans="56:57" x14ac:dyDescent="0.2">
      <c r="BD80" s="154"/>
      <c r="BE80" s="154"/>
    </row>
    <row r="81" spans="56:57" x14ac:dyDescent="0.2">
      <c r="BD81" s="154"/>
      <c r="BE81" s="154"/>
    </row>
    <row r="82" spans="56:57" x14ac:dyDescent="0.2">
      <c r="BD82" s="154"/>
      <c r="BE82" s="154"/>
    </row>
    <row r="83" spans="56:57" x14ac:dyDescent="0.2">
      <c r="BD83" s="154"/>
      <c r="BE83" s="154"/>
    </row>
    <row r="84" spans="56:57" x14ac:dyDescent="0.2">
      <c r="BD84" s="154"/>
      <c r="BE84" s="154"/>
    </row>
    <row r="85" spans="56:57" x14ac:dyDescent="0.2">
      <c r="BD85" s="154"/>
      <c r="BE85" s="154"/>
    </row>
    <row r="86" spans="56:57" x14ac:dyDescent="0.2">
      <c r="BD86" s="154"/>
      <c r="BE86" s="154"/>
    </row>
    <row r="87" spans="56:57" x14ac:dyDescent="0.2">
      <c r="BD87" s="154"/>
      <c r="BE87" s="154"/>
    </row>
    <row r="88" spans="56:57" x14ac:dyDescent="0.2">
      <c r="BD88" s="154"/>
      <c r="BE88" s="154"/>
    </row>
    <row r="89" spans="56:57" x14ac:dyDescent="0.2">
      <c r="BD89" s="154"/>
      <c r="BE89" s="154"/>
    </row>
    <row r="90" spans="56:57" x14ac:dyDescent="0.2">
      <c r="BD90" s="154"/>
      <c r="BE90" s="154"/>
    </row>
    <row r="91" spans="56:57" x14ac:dyDescent="0.2">
      <c r="BD91" s="154"/>
      <c r="BE91" s="154"/>
    </row>
    <row r="92" spans="56:57" x14ac:dyDescent="0.2">
      <c r="BD92" s="154"/>
      <c r="BE92" s="154"/>
    </row>
    <row r="93" spans="56:57" x14ac:dyDescent="0.2">
      <c r="BD93" s="154"/>
      <c r="BE93" s="154"/>
    </row>
    <row r="94" spans="56:57" x14ac:dyDescent="0.2">
      <c r="BD94" s="154"/>
      <c r="BE94" s="154"/>
    </row>
    <row r="95" spans="56:57" x14ac:dyDescent="0.2">
      <c r="BD95" s="154"/>
      <c r="BE95" s="154"/>
    </row>
    <row r="96" spans="56:57" x14ac:dyDescent="0.2">
      <c r="BD96" s="154"/>
      <c r="BE96" s="154"/>
    </row>
    <row r="97" spans="56:57" x14ac:dyDescent="0.2">
      <c r="BD97" s="154"/>
      <c r="BE97" s="154"/>
    </row>
    <row r="98" spans="56:57" x14ac:dyDescent="0.2">
      <c r="BD98" s="154"/>
      <c r="BE98" s="154"/>
    </row>
    <row r="99" spans="56:57" x14ac:dyDescent="0.2">
      <c r="BD99" s="154"/>
      <c r="BE99" s="154"/>
    </row>
    <row r="100" spans="56:57" x14ac:dyDescent="0.2">
      <c r="BD100" s="154"/>
      <c r="BE100" s="154"/>
    </row>
    <row r="101" spans="56:57" x14ac:dyDescent="0.2">
      <c r="BD101" s="154"/>
      <c r="BE101" s="154"/>
    </row>
    <row r="102" spans="56:57" x14ac:dyDescent="0.2">
      <c r="BD102" s="154"/>
      <c r="BE102" s="154"/>
    </row>
    <row r="103" spans="56:57" x14ac:dyDescent="0.2">
      <c r="BD103" s="154"/>
      <c r="BE103" s="154"/>
    </row>
    <row r="104" spans="56:57" x14ac:dyDescent="0.2">
      <c r="BD104" s="154"/>
      <c r="BE104" s="154"/>
    </row>
    <row r="105" spans="56:57" x14ac:dyDescent="0.2">
      <c r="BD105" s="154"/>
      <c r="BE105" s="154"/>
    </row>
    <row r="106" spans="56:57" x14ac:dyDescent="0.2">
      <c r="BD106" s="154"/>
      <c r="BE106" s="154"/>
    </row>
    <row r="107" spans="56:57" x14ac:dyDescent="0.2">
      <c r="BD107" s="154"/>
      <c r="BE107" s="154"/>
    </row>
    <row r="108" spans="56:57" x14ac:dyDescent="0.2">
      <c r="BD108" s="154"/>
      <c r="BE108" s="154"/>
    </row>
    <row r="109" spans="56:57" x14ac:dyDescent="0.2">
      <c r="BD109" s="154"/>
      <c r="BE109" s="154"/>
    </row>
    <row r="110" spans="56:57" x14ac:dyDescent="0.2">
      <c r="BD110" s="154"/>
      <c r="BE110" s="154"/>
    </row>
    <row r="111" spans="56:57" x14ac:dyDescent="0.2">
      <c r="BD111" s="154"/>
      <c r="BE111" s="154"/>
    </row>
    <row r="112" spans="56:57" x14ac:dyDescent="0.2">
      <c r="BD112" s="154"/>
      <c r="BE112" s="154"/>
    </row>
    <row r="113" spans="56:57" x14ac:dyDescent="0.2">
      <c r="BD113" s="154"/>
      <c r="BE113" s="154"/>
    </row>
    <row r="114" spans="56:57" x14ac:dyDescent="0.2">
      <c r="BD114" s="154"/>
      <c r="BE114" s="154"/>
    </row>
    <row r="115" spans="56:57" x14ac:dyDescent="0.2">
      <c r="BD115" s="154"/>
      <c r="BE115" s="154"/>
    </row>
    <row r="116" spans="56:57" x14ac:dyDescent="0.2">
      <c r="BD116" s="154"/>
      <c r="BE116" s="154"/>
    </row>
    <row r="117" spans="56:57" x14ac:dyDescent="0.2">
      <c r="BD117" s="154"/>
      <c r="BE117" s="154"/>
    </row>
    <row r="118" spans="56:57" x14ac:dyDescent="0.2">
      <c r="BD118" s="154"/>
      <c r="BE118" s="154"/>
    </row>
    <row r="119" spans="56:57" x14ac:dyDescent="0.2">
      <c r="BD119" s="154"/>
      <c r="BE119" s="154"/>
    </row>
    <row r="120" spans="56:57" x14ac:dyDescent="0.2">
      <c r="BD120" s="154"/>
      <c r="BE120" s="154"/>
    </row>
    <row r="121" spans="56:57" x14ac:dyDescent="0.2">
      <c r="BD121" s="154"/>
      <c r="BE121" s="154"/>
    </row>
    <row r="122" spans="56:57" x14ac:dyDescent="0.2">
      <c r="BD122" s="154"/>
      <c r="BE122" s="154"/>
    </row>
    <row r="123" spans="56:57" x14ac:dyDescent="0.2">
      <c r="BD123" s="154"/>
      <c r="BE123" s="154"/>
    </row>
    <row r="124" spans="56:57" x14ac:dyDescent="0.2">
      <c r="BD124" s="154"/>
      <c r="BE124" s="154"/>
    </row>
    <row r="125" spans="56:57" x14ac:dyDescent="0.2">
      <c r="BD125" s="154"/>
      <c r="BE125" s="154"/>
    </row>
    <row r="126" spans="56:57" x14ac:dyDescent="0.2">
      <c r="BD126" s="154"/>
      <c r="BE126" s="154"/>
    </row>
    <row r="127" spans="56:57" x14ac:dyDescent="0.2">
      <c r="BD127" s="154"/>
      <c r="BE127" s="154"/>
    </row>
    <row r="128" spans="56:57" x14ac:dyDescent="0.2">
      <c r="BD128" s="154"/>
      <c r="BE128" s="154"/>
    </row>
    <row r="129" spans="56:57" x14ac:dyDescent="0.2">
      <c r="BD129" s="154"/>
      <c r="BE129" s="154"/>
    </row>
    <row r="130" spans="56:57" x14ac:dyDescent="0.2">
      <c r="BD130" s="154"/>
      <c r="BE130" s="154"/>
    </row>
    <row r="131" spans="56:57" x14ac:dyDescent="0.2">
      <c r="BD131" s="154"/>
      <c r="BE131" s="154"/>
    </row>
    <row r="132" spans="56:57" x14ac:dyDescent="0.2">
      <c r="BD132" s="154"/>
      <c r="BE132" s="154"/>
    </row>
    <row r="133" spans="56:57" x14ac:dyDescent="0.2">
      <c r="BD133" s="154"/>
      <c r="BE133" s="154"/>
    </row>
    <row r="134" spans="56:57" x14ac:dyDescent="0.2">
      <c r="BD134" s="154"/>
      <c r="BE134" s="154"/>
    </row>
    <row r="135" spans="56:57" x14ac:dyDescent="0.2">
      <c r="BD135" s="154"/>
      <c r="BE135" s="154"/>
    </row>
    <row r="136" spans="56:57" x14ac:dyDescent="0.2">
      <c r="BD136" s="154"/>
      <c r="BE136" s="154"/>
    </row>
    <row r="137" spans="56:57" x14ac:dyDescent="0.2">
      <c r="BD137" s="154"/>
      <c r="BE137" s="154"/>
    </row>
    <row r="138" spans="56:57" x14ac:dyDescent="0.2">
      <c r="BD138" s="154"/>
      <c r="BE138" s="154"/>
    </row>
    <row r="139" spans="56:57" x14ac:dyDescent="0.2">
      <c r="BD139" s="154"/>
      <c r="BE139" s="154"/>
    </row>
    <row r="140" spans="56:57" x14ac:dyDescent="0.2">
      <c r="BD140" s="154"/>
      <c r="BE140" s="154"/>
    </row>
    <row r="141" spans="56:57" x14ac:dyDescent="0.2">
      <c r="BD141" s="154"/>
      <c r="BE141" s="154"/>
    </row>
    <row r="142" spans="56:57" x14ac:dyDescent="0.2">
      <c r="BD142" s="154"/>
      <c r="BE142" s="154"/>
    </row>
    <row r="143" spans="56:57" x14ac:dyDescent="0.2">
      <c r="BD143" s="154"/>
      <c r="BE143" s="154"/>
    </row>
    <row r="144" spans="56:57" x14ac:dyDescent="0.2">
      <c r="BD144" s="154"/>
      <c r="BE144" s="154"/>
    </row>
    <row r="145" spans="56:57" x14ac:dyDescent="0.2">
      <c r="BD145" s="154"/>
      <c r="BE145" s="154"/>
    </row>
    <row r="146" spans="56:57" x14ac:dyDescent="0.2">
      <c r="BD146" s="154"/>
      <c r="BE146" s="154"/>
    </row>
    <row r="147" spans="56:57" x14ac:dyDescent="0.2">
      <c r="BD147" s="154"/>
      <c r="BE147" s="154"/>
    </row>
    <row r="148" spans="56:57" x14ac:dyDescent="0.2">
      <c r="BD148" s="154"/>
      <c r="BE148" s="154"/>
    </row>
    <row r="149" spans="56:57" x14ac:dyDescent="0.2">
      <c r="BD149" s="154"/>
      <c r="BE149" s="154"/>
    </row>
    <row r="150" spans="56:57" x14ac:dyDescent="0.2">
      <c r="BD150" s="154"/>
      <c r="BE150" s="154"/>
    </row>
    <row r="151" spans="56:57" x14ac:dyDescent="0.2">
      <c r="BD151" s="154"/>
      <c r="BE151" s="154"/>
    </row>
    <row r="152" spans="56:57" x14ac:dyDescent="0.2">
      <c r="BD152" s="154"/>
      <c r="BE152" s="154"/>
    </row>
    <row r="153" spans="56:57" x14ac:dyDescent="0.2">
      <c r="BD153" s="154"/>
      <c r="BE153" s="154"/>
    </row>
    <row r="154" spans="56:57" x14ac:dyDescent="0.2">
      <c r="BD154" s="154"/>
      <c r="BE154" s="154"/>
    </row>
    <row r="155" spans="56:57" x14ac:dyDescent="0.2">
      <c r="BD155" s="154"/>
      <c r="BE155" s="154"/>
    </row>
    <row r="156" spans="56:57" x14ac:dyDescent="0.2">
      <c r="BD156" s="154"/>
      <c r="BE156" s="154"/>
    </row>
    <row r="157" spans="56:57" x14ac:dyDescent="0.2">
      <c r="BD157" s="154"/>
      <c r="BE157" s="154"/>
    </row>
    <row r="158" spans="56:57" x14ac:dyDescent="0.2">
      <c r="BD158" s="154"/>
      <c r="BE158" s="154"/>
    </row>
    <row r="159" spans="56:57" x14ac:dyDescent="0.2">
      <c r="BD159" s="154"/>
      <c r="BE159" s="154"/>
    </row>
    <row r="160" spans="56:57" x14ac:dyDescent="0.2">
      <c r="BD160" s="154"/>
      <c r="BE160" s="154"/>
    </row>
    <row r="161" spans="56:57" x14ac:dyDescent="0.2">
      <c r="BD161" s="154"/>
      <c r="BE161" s="154"/>
    </row>
    <row r="162" spans="56:57" x14ac:dyDescent="0.2">
      <c r="BD162" s="154"/>
      <c r="BE162" s="154"/>
    </row>
    <row r="163" spans="56:57" x14ac:dyDescent="0.2">
      <c r="BD163" s="154"/>
      <c r="BE163" s="154"/>
    </row>
    <row r="164" spans="56:57" x14ac:dyDescent="0.2">
      <c r="BD164" s="154"/>
      <c r="BE164" s="154"/>
    </row>
    <row r="165" spans="56:57" x14ac:dyDescent="0.2">
      <c r="BD165" s="154"/>
      <c r="BE165" s="154"/>
    </row>
    <row r="166" spans="56:57" x14ac:dyDescent="0.2">
      <c r="BD166" s="154"/>
      <c r="BE166" s="154"/>
    </row>
    <row r="167" spans="56:57" x14ac:dyDescent="0.2">
      <c r="BD167" s="154"/>
      <c r="BE167" s="154"/>
    </row>
    <row r="168" spans="56:57" x14ac:dyDescent="0.2">
      <c r="BD168" s="154"/>
      <c r="BE168" s="154"/>
    </row>
    <row r="169" spans="56:57" x14ac:dyDescent="0.2">
      <c r="BD169" s="154"/>
      <c r="BE169" s="154"/>
    </row>
    <row r="170" spans="56:57" x14ac:dyDescent="0.2">
      <c r="BD170" s="154"/>
      <c r="BE170" s="154"/>
    </row>
    <row r="171" spans="56:57" x14ac:dyDescent="0.2">
      <c r="BD171" s="154"/>
      <c r="BE171" s="154"/>
    </row>
    <row r="172" spans="56:57" x14ac:dyDescent="0.2">
      <c r="BD172" s="154"/>
      <c r="BE172" s="154"/>
    </row>
    <row r="173" spans="56:57" x14ac:dyDescent="0.2">
      <c r="BD173" s="154"/>
      <c r="BE173" s="154"/>
    </row>
    <row r="174" spans="56:57" x14ac:dyDescent="0.2">
      <c r="BD174" s="154"/>
      <c r="BE174" s="154"/>
    </row>
    <row r="175" spans="56:57" x14ac:dyDescent="0.2">
      <c r="BD175" s="154"/>
      <c r="BE175" s="154"/>
    </row>
    <row r="176" spans="56:57" x14ac:dyDescent="0.2">
      <c r="BD176" s="154"/>
      <c r="BE176" s="154"/>
    </row>
    <row r="177" spans="56:57" x14ac:dyDescent="0.2">
      <c r="BD177" s="154"/>
      <c r="BE177" s="154"/>
    </row>
    <row r="178" spans="56:57" x14ac:dyDescent="0.2">
      <c r="BD178" s="154"/>
      <c r="BE178" s="154"/>
    </row>
    <row r="179" spans="56:57" x14ac:dyDescent="0.2">
      <c r="BD179" s="154"/>
      <c r="BE179" s="154"/>
    </row>
    <row r="180" spans="56:57" x14ac:dyDescent="0.2">
      <c r="BD180" s="154"/>
      <c r="BE180" s="154"/>
    </row>
    <row r="181" spans="56:57" x14ac:dyDescent="0.2">
      <c r="BD181" s="154"/>
      <c r="BE181" s="154"/>
    </row>
    <row r="182" spans="56:57" x14ac:dyDescent="0.2">
      <c r="BD182" s="154"/>
      <c r="BE182" s="154"/>
    </row>
    <row r="183" spans="56:57" x14ac:dyDescent="0.2">
      <c r="BD183" s="154"/>
      <c r="BE183" s="154"/>
    </row>
    <row r="184" spans="56:57" x14ac:dyDescent="0.2">
      <c r="BD184" s="154"/>
      <c r="BE184" s="154"/>
    </row>
    <row r="185" spans="56:57" x14ac:dyDescent="0.2">
      <c r="BD185" s="154"/>
      <c r="BE185" s="154"/>
    </row>
    <row r="186" spans="56:57" x14ac:dyDescent="0.2">
      <c r="BD186" s="154"/>
      <c r="BE186" s="154"/>
    </row>
    <row r="187" spans="56:57" x14ac:dyDescent="0.2">
      <c r="BD187" s="154"/>
      <c r="BE187" s="154"/>
    </row>
    <row r="188" spans="56:57" x14ac:dyDescent="0.2">
      <c r="BD188" s="154"/>
      <c r="BE188" s="154"/>
    </row>
    <row r="189" spans="56:57" x14ac:dyDescent="0.2">
      <c r="BD189" s="154"/>
      <c r="BE189" s="154"/>
    </row>
    <row r="190" spans="56:57" x14ac:dyDescent="0.2">
      <c r="BD190" s="154"/>
      <c r="BE190" s="154"/>
    </row>
    <row r="191" spans="56:57" x14ac:dyDescent="0.2">
      <c r="BD191" s="154"/>
      <c r="BE191" s="154"/>
    </row>
    <row r="192" spans="56:57" x14ac:dyDescent="0.2">
      <c r="BD192" s="154"/>
      <c r="BE192" s="154"/>
    </row>
    <row r="193" spans="56:57" x14ac:dyDescent="0.2">
      <c r="BD193" s="154"/>
      <c r="BE193" s="154"/>
    </row>
    <row r="194" spans="56:57" x14ac:dyDescent="0.2">
      <c r="BD194" s="154"/>
      <c r="BE194" s="154"/>
    </row>
    <row r="195" spans="56:57" x14ac:dyDescent="0.2">
      <c r="BD195" s="154"/>
      <c r="BE195" s="154"/>
    </row>
    <row r="196" spans="56:57" x14ac:dyDescent="0.2">
      <c r="BD196" s="154"/>
      <c r="BE196" s="154"/>
    </row>
    <row r="197" spans="56:57" x14ac:dyDescent="0.2">
      <c r="BD197" s="154"/>
      <c r="BE197" s="154"/>
    </row>
    <row r="198" spans="56:57" x14ac:dyDescent="0.2">
      <c r="BD198" s="154"/>
      <c r="BE198" s="154"/>
    </row>
    <row r="199" spans="56:57" x14ac:dyDescent="0.2">
      <c r="BD199" s="154"/>
      <c r="BE199" s="154"/>
    </row>
    <row r="200" spans="56:57" x14ac:dyDescent="0.2">
      <c r="BD200" s="154"/>
      <c r="BE200" s="154"/>
    </row>
    <row r="201" spans="56:57" x14ac:dyDescent="0.2">
      <c r="BD201" s="154"/>
      <c r="BE201" s="154"/>
    </row>
    <row r="202" spans="56:57" x14ac:dyDescent="0.2">
      <c r="BD202" s="154"/>
      <c r="BE202" s="154"/>
    </row>
    <row r="203" spans="56:57" x14ac:dyDescent="0.2">
      <c r="BD203" s="154"/>
      <c r="BE203" s="154"/>
    </row>
    <row r="204" spans="56:57" x14ac:dyDescent="0.2">
      <c r="BD204" s="154"/>
      <c r="BE204" s="154"/>
    </row>
    <row r="205" spans="56:57" x14ac:dyDescent="0.2">
      <c r="BD205" s="154"/>
      <c r="BE205" s="154"/>
    </row>
    <row r="206" spans="56:57" x14ac:dyDescent="0.2">
      <c r="BD206" s="154"/>
      <c r="BE206" s="154"/>
    </row>
    <row r="207" spans="56:57" x14ac:dyDescent="0.2">
      <c r="BD207" s="154"/>
      <c r="BE207" s="154"/>
    </row>
    <row r="208" spans="56:57" x14ac:dyDescent="0.2">
      <c r="BD208" s="154"/>
      <c r="BE208" s="154"/>
    </row>
    <row r="209" spans="56:57" x14ac:dyDescent="0.2">
      <c r="BD209" s="154"/>
      <c r="BE209" s="154"/>
    </row>
    <row r="210" spans="56:57" x14ac:dyDescent="0.2">
      <c r="BD210" s="154"/>
      <c r="BE210" s="154"/>
    </row>
    <row r="211" spans="56:57" x14ac:dyDescent="0.2">
      <c r="BD211" s="154"/>
      <c r="BE211" s="154"/>
    </row>
    <row r="212" spans="56:57" x14ac:dyDescent="0.2">
      <c r="BD212" s="154"/>
      <c r="BE212" s="154"/>
    </row>
    <row r="213" spans="56:57" x14ac:dyDescent="0.2">
      <c r="BD213" s="154"/>
      <c r="BE213" s="154"/>
    </row>
    <row r="214" spans="56:57" x14ac:dyDescent="0.2">
      <c r="BD214" s="154"/>
      <c r="BE214" s="154"/>
    </row>
    <row r="215" spans="56:57" x14ac:dyDescent="0.2">
      <c r="BD215" s="154"/>
      <c r="BE215" s="154"/>
    </row>
    <row r="216" spans="56:57" x14ac:dyDescent="0.2">
      <c r="BD216" s="154"/>
      <c r="BE216" s="154"/>
    </row>
    <row r="217" spans="56:57" x14ac:dyDescent="0.2">
      <c r="BD217" s="154"/>
      <c r="BE217" s="154"/>
    </row>
    <row r="218" spans="56:57" x14ac:dyDescent="0.2">
      <c r="BD218" s="154"/>
      <c r="BE218" s="154"/>
    </row>
    <row r="219" spans="56:57" x14ac:dyDescent="0.2">
      <c r="BD219" s="154"/>
      <c r="BE219" s="154"/>
    </row>
    <row r="220" spans="56:57" x14ac:dyDescent="0.2">
      <c r="BD220" s="154"/>
      <c r="BE220" s="154"/>
    </row>
    <row r="221" spans="56:57" x14ac:dyDescent="0.2">
      <c r="BD221" s="154"/>
      <c r="BE221" s="154"/>
    </row>
    <row r="222" spans="56:57" x14ac:dyDescent="0.2">
      <c r="BD222" s="154"/>
      <c r="BE222" s="154"/>
    </row>
    <row r="223" spans="56:57" x14ac:dyDescent="0.2">
      <c r="BD223" s="154"/>
      <c r="BE223" s="154"/>
    </row>
    <row r="224" spans="56:57" x14ac:dyDescent="0.2">
      <c r="BD224" s="154"/>
      <c r="BE224" s="154"/>
    </row>
    <row r="225" spans="56:57" x14ac:dyDescent="0.2">
      <c r="BD225" s="154"/>
      <c r="BE225" s="154"/>
    </row>
    <row r="226" spans="56:57" x14ac:dyDescent="0.2">
      <c r="BD226" s="154"/>
      <c r="BE226" s="154"/>
    </row>
    <row r="227" spans="56:57" x14ac:dyDescent="0.2">
      <c r="BD227" s="154"/>
      <c r="BE227" s="154"/>
    </row>
    <row r="228" spans="56:57" x14ac:dyDescent="0.2">
      <c r="BD228" s="154"/>
      <c r="BE228" s="154"/>
    </row>
    <row r="229" spans="56:57" x14ac:dyDescent="0.2">
      <c r="BD229" s="154"/>
      <c r="BE229" s="154"/>
    </row>
    <row r="230" spans="56:57" x14ac:dyDescent="0.2">
      <c r="BD230" s="154"/>
      <c r="BE230" s="154"/>
    </row>
    <row r="231" spans="56:57" x14ac:dyDescent="0.2">
      <c r="BD231" s="154"/>
      <c r="BE231" s="154"/>
    </row>
    <row r="232" spans="56:57" x14ac:dyDescent="0.2">
      <c r="BD232" s="154"/>
      <c r="BE232" s="154"/>
    </row>
    <row r="233" spans="56:57" x14ac:dyDescent="0.2">
      <c r="BD233" s="154"/>
      <c r="BE233" s="154"/>
    </row>
    <row r="234" spans="56:57" x14ac:dyDescent="0.2">
      <c r="BD234" s="154"/>
      <c r="BE234" s="154"/>
    </row>
    <row r="235" spans="56:57" x14ac:dyDescent="0.2">
      <c r="BD235" s="154"/>
      <c r="BE235" s="154"/>
    </row>
    <row r="236" spans="56:57" x14ac:dyDescent="0.2">
      <c r="BD236" s="154"/>
      <c r="BE236" s="154"/>
    </row>
    <row r="237" spans="56:57" x14ac:dyDescent="0.2">
      <c r="BD237" s="154"/>
      <c r="BE237" s="154"/>
    </row>
    <row r="238" spans="56:57" x14ac:dyDescent="0.2">
      <c r="BD238" s="154"/>
      <c r="BE238" s="154"/>
    </row>
    <row r="239" spans="56:57" x14ac:dyDescent="0.2">
      <c r="BD239" s="154"/>
      <c r="BE239" s="154"/>
    </row>
    <row r="240" spans="56:57" x14ac:dyDescent="0.2">
      <c r="BD240" s="154"/>
      <c r="BE240" s="154"/>
    </row>
    <row r="241" spans="56:57" x14ac:dyDescent="0.2">
      <c r="BD241" s="154"/>
      <c r="BE241" s="154"/>
    </row>
    <row r="242" spans="56:57" x14ac:dyDescent="0.2">
      <c r="BD242" s="154"/>
      <c r="BE242" s="154"/>
    </row>
    <row r="243" spans="56:57" x14ac:dyDescent="0.2">
      <c r="BD243" s="154"/>
      <c r="BE243" s="154"/>
    </row>
    <row r="244" spans="56:57" x14ac:dyDescent="0.2">
      <c r="BD244" s="154"/>
      <c r="BE244" s="154"/>
    </row>
    <row r="245" spans="56:57" x14ac:dyDescent="0.2">
      <c r="BD245" s="154"/>
      <c r="BE245" s="154"/>
    </row>
    <row r="246" spans="56:57" x14ac:dyDescent="0.2">
      <c r="BD246" s="154"/>
      <c r="BE246" s="154"/>
    </row>
    <row r="247" spans="56:57" x14ac:dyDescent="0.2">
      <c r="BD247" s="154"/>
      <c r="BE247" s="154"/>
    </row>
    <row r="248" spans="56:57" x14ac:dyDescent="0.2">
      <c r="BD248" s="154"/>
      <c r="BE248" s="154"/>
    </row>
    <row r="249" spans="56:57" x14ac:dyDescent="0.2">
      <c r="BD249" s="154"/>
      <c r="BE249" s="154"/>
    </row>
    <row r="250" spans="56:57" x14ac:dyDescent="0.2">
      <c r="BD250" s="154"/>
      <c r="BE250" s="154"/>
    </row>
    <row r="251" spans="56:57" x14ac:dyDescent="0.2">
      <c r="BD251" s="154"/>
      <c r="BE251" s="154"/>
    </row>
    <row r="252" spans="56:57" x14ac:dyDescent="0.2">
      <c r="BD252" s="154"/>
      <c r="BE252" s="154"/>
    </row>
    <row r="253" spans="56:57" x14ac:dyDescent="0.2">
      <c r="BD253" s="154"/>
      <c r="BE253" s="154"/>
    </row>
    <row r="254" spans="56:57" x14ac:dyDescent="0.2">
      <c r="BD254" s="154"/>
      <c r="BE254" s="154"/>
    </row>
    <row r="255" spans="56:57" x14ac:dyDescent="0.2">
      <c r="BD255" s="154"/>
      <c r="BE255" s="154"/>
    </row>
    <row r="256" spans="56:57" x14ac:dyDescent="0.2">
      <c r="BD256" s="154"/>
      <c r="BE256" s="154"/>
    </row>
    <row r="257" spans="56:57" x14ac:dyDescent="0.2">
      <c r="BD257" s="154"/>
      <c r="BE257" s="154"/>
    </row>
    <row r="258" spans="56:57" x14ac:dyDescent="0.2">
      <c r="BD258" s="154"/>
      <c r="BE258" s="154"/>
    </row>
    <row r="259" spans="56:57" x14ac:dyDescent="0.2">
      <c r="BD259" s="154"/>
      <c r="BE259" s="154"/>
    </row>
    <row r="260" spans="56:57" x14ac:dyDescent="0.2">
      <c r="BD260" s="154"/>
      <c r="BE260" s="154"/>
    </row>
    <row r="261" spans="56:57" x14ac:dyDescent="0.2">
      <c r="BD261" s="154"/>
      <c r="BE261" s="154"/>
    </row>
    <row r="262" spans="56:57" x14ac:dyDescent="0.2">
      <c r="BD262" s="154"/>
      <c r="BE262" s="154"/>
    </row>
    <row r="263" spans="56:57" x14ac:dyDescent="0.2">
      <c r="BD263" s="154"/>
      <c r="BE263" s="154"/>
    </row>
    <row r="264" spans="56:57" x14ac:dyDescent="0.2">
      <c r="BD264" s="154"/>
      <c r="BE264" s="154"/>
    </row>
    <row r="265" spans="56:57" x14ac:dyDescent="0.2">
      <c r="BD265" s="154"/>
      <c r="BE265" s="154"/>
    </row>
    <row r="266" spans="56:57" x14ac:dyDescent="0.2">
      <c r="BD266" s="154"/>
      <c r="BE266" s="154"/>
    </row>
    <row r="267" spans="56:57" x14ac:dyDescent="0.2">
      <c r="BD267" s="154"/>
      <c r="BE267" s="154"/>
    </row>
    <row r="268" spans="56:57" x14ac:dyDescent="0.2">
      <c r="BD268" s="154"/>
      <c r="BE268" s="154"/>
    </row>
    <row r="269" spans="56:57" x14ac:dyDescent="0.2">
      <c r="BD269" s="154"/>
      <c r="BE269" s="154"/>
    </row>
    <row r="270" spans="56:57" x14ac:dyDescent="0.2">
      <c r="BD270" s="154"/>
      <c r="BE270" s="154"/>
    </row>
    <row r="271" spans="56:57" x14ac:dyDescent="0.2">
      <c r="BD271" s="154"/>
      <c r="BE271" s="154"/>
    </row>
    <row r="272" spans="56:57" x14ac:dyDescent="0.2">
      <c r="BD272" s="154"/>
      <c r="BE272" s="154"/>
    </row>
    <row r="273" spans="56:57" x14ac:dyDescent="0.2">
      <c r="BD273" s="154"/>
      <c r="BE273" s="154"/>
    </row>
    <row r="274" spans="56:57" x14ac:dyDescent="0.2">
      <c r="BD274" s="154"/>
      <c r="BE274" s="154"/>
    </row>
    <row r="275" spans="56:57" x14ac:dyDescent="0.2">
      <c r="BD275" s="154"/>
      <c r="BE275" s="154"/>
    </row>
    <row r="276" spans="56:57" x14ac:dyDescent="0.2">
      <c r="BD276" s="154"/>
      <c r="BE276" s="154"/>
    </row>
    <row r="277" spans="56:57" x14ac:dyDescent="0.2">
      <c r="BD277" s="154"/>
      <c r="BE277" s="154"/>
    </row>
    <row r="278" spans="56:57" x14ac:dyDescent="0.2">
      <c r="BD278" s="154"/>
      <c r="BE278" s="154"/>
    </row>
    <row r="279" spans="56:57" x14ac:dyDescent="0.2">
      <c r="BD279" s="154"/>
      <c r="BE279" s="154"/>
    </row>
    <row r="280" spans="56:57" x14ac:dyDescent="0.2">
      <c r="BD280" s="154"/>
      <c r="BE280" s="154"/>
    </row>
    <row r="281" spans="56:57" x14ac:dyDescent="0.2">
      <c r="BD281" s="154"/>
      <c r="BE281" s="154"/>
    </row>
    <row r="282" spans="56:57" x14ac:dyDescent="0.2">
      <c r="BD282" s="154"/>
      <c r="BE282" s="154"/>
    </row>
    <row r="283" spans="56:57" x14ac:dyDescent="0.2">
      <c r="BD283" s="154"/>
      <c r="BE283" s="154"/>
    </row>
    <row r="284" spans="56:57" x14ac:dyDescent="0.2">
      <c r="BD284" s="154"/>
      <c r="BE284" s="154"/>
    </row>
    <row r="285" spans="56:57" x14ac:dyDescent="0.2">
      <c r="BD285" s="154"/>
      <c r="BE285" s="154"/>
    </row>
    <row r="286" spans="56:57" x14ac:dyDescent="0.2">
      <c r="BD286" s="154"/>
      <c r="BE286" s="154"/>
    </row>
    <row r="287" spans="56:57" x14ac:dyDescent="0.2">
      <c r="BD287" s="154"/>
      <c r="BE287" s="154"/>
    </row>
    <row r="288" spans="56:57" x14ac:dyDescent="0.2">
      <c r="BD288" s="154"/>
      <c r="BE288" s="154"/>
    </row>
    <row r="289" spans="56:57" x14ac:dyDescent="0.2">
      <c r="BD289" s="154"/>
      <c r="BE289" s="154"/>
    </row>
  </sheetData>
  <mergeCells count="24">
    <mergeCell ref="A1:C1"/>
    <mergeCell ref="D1:E1"/>
    <mergeCell ref="F1:H1"/>
    <mergeCell ref="I1:J1"/>
    <mergeCell ref="K1:M1"/>
    <mergeCell ref="N1:O1"/>
    <mergeCell ref="P1:R1"/>
    <mergeCell ref="S1:T1"/>
    <mergeCell ref="U1:W1"/>
    <mergeCell ref="X1:Y1"/>
    <mergeCell ref="Z1:AB1"/>
    <mergeCell ref="AC1:AD1"/>
    <mergeCell ref="AE1:AG1"/>
    <mergeCell ref="AH1:AI1"/>
    <mergeCell ref="AJ1:AL1"/>
    <mergeCell ref="AY1:BA1"/>
    <mergeCell ref="BB1:BC1"/>
    <mergeCell ref="BD1:BF1"/>
    <mergeCell ref="BG1:BH1"/>
    <mergeCell ref="AM1:AN1"/>
    <mergeCell ref="AO1:AQ1"/>
    <mergeCell ref="AR1:AS1"/>
    <mergeCell ref="AT1:AV1"/>
    <mergeCell ref="AW1:AX1"/>
  </mergeCells>
  <pageMargins left="0.51181102362204722" right="0.51181102362204722" top="0.78740157480314965" bottom="0.78740157480314965" header="0.31496062992125984" footer="0.31496062992125984"/>
  <pageSetup paperSize="9" scale="80" orientation="landscape" r:id="rId1"/>
  <colBreaks count="1" manualBreakCount="1">
    <brk id="1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topLeftCell="AR1" workbookViewId="0">
      <selection activeCell="I11" sqref="I11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thickBot="1" x14ac:dyDescent="0.25">
      <c r="A1" s="944" t="s">
        <v>194</v>
      </c>
      <c r="B1" s="963"/>
      <c r="C1" s="945"/>
      <c r="D1" s="968" t="s">
        <v>196</v>
      </c>
      <c r="E1" s="969"/>
      <c r="F1" s="944" t="s">
        <v>195</v>
      </c>
      <c r="G1" s="963"/>
      <c r="H1" s="945"/>
      <c r="I1" s="968" t="s">
        <v>207</v>
      </c>
      <c r="J1" s="969"/>
      <c r="K1" s="941" t="s">
        <v>197</v>
      </c>
      <c r="L1" s="959"/>
      <c r="M1" s="943"/>
      <c r="N1" s="970" t="s">
        <v>208</v>
      </c>
      <c r="O1" s="970"/>
      <c r="P1" s="944" t="s">
        <v>198</v>
      </c>
      <c r="Q1" s="963"/>
      <c r="R1" s="946"/>
      <c r="S1" s="970" t="s">
        <v>209</v>
      </c>
      <c r="T1" s="969"/>
      <c r="U1" s="941" t="s">
        <v>199</v>
      </c>
      <c r="V1" s="959"/>
      <c r="W1" s="943"/>
      <c r="X1" s="970" t="s">
        <v>210</v>
      </c>
      <c r="Y1" s="969"/>
      <c r="Z1" s="950" t="s">
        <v>200</v>
      </c>
      <c r="AA1" s="958"/>
      <c r="AB1" s="952"/>
      <c r="AC1" s="970" t="s">
        <v>211</v>
      </c>
      <c r="AD1" s="970"/>
      <c r="AE1" s="947" t="s">
        <v>201</v>
      </c>
      <c r="AF1" s="957"/>
      <c r="AG1" s="949"/>
      <c r="AH1" s="970" t="s">
        <v>212</v>
      </c>
      <c r="AI1" s="969"/>
      <c r="AJ1" s="950" t="s">
        <v>202</v>
      </c>
      <c r="AK1" s="958"/>
      <c r="AL1" s="952"/>
      <c r="AM1" s="970" t="s">
        <v>213</v>
      </c>
      <c r="AN1" s="969"/>
      <c r="AO1" s="941" t="s">
        <v>203</v>
      </c>
      <c r="AP1" s="959"/>
      <c r="AQ1" s="943"/>
      <c r="AR1" s="970" t="s">
        <v>214</v>
      </c>
      <c r="AS1" s="969"/>
      <c r="AT1" s="947" t="s">
        <v>204</v>
      </c>
      <c r="AU1" s="957"/>
      <c r="AV1" s="949"/>
      <c r="AW1" s="970" t="s">
        <v>215</v>
      </c>
      <c r="AX1" s="969"/>
      <c r="AY1" s="950" t="s">
        <v>205</v>
      </c>
      <c r="AZ1" s="958"/>
      <c r="BA1" s="952"/>
      <c r="BB1" s="970" t="s">
        <v>216</v>
      </c>
      <c r="BC1" s="969"/>
      <c r="BD1" s="941" t="s">
        <v>206</v>
      </c>
      <c r="BE1" s="959"/>
      <c r="BF1" s="943"/>
      <c r="BG1" s="973" t="s">
        <v>217</v>
      </c>
      <c r="BH1" s="974"/>
    </row>
    <row r="2" spans="1:60" ht="13.5" thickBot="1" x14ac:dyDescent="0.25">
      <c r="A2" s="202" t="s">
        <v>0</v>
      </c>
      <c r="B2" s="545" t="s">
        <v>144</v>
      </c>
      <c r="C2" s="546" t="s">
        <v>145</v>
      </c>
      <c r="D2" s="313" t="s">
        <v>144</v>
      </c>
      <c r="E2" s="155" t="s">
        <v>145</v>
      </c>
      <c r="F2" s="69" t="s">
        <v>0</v>
      </c>
      <c r="G2" s="466" t="s">
        <v>144</v>
      </c>
      <c r="H2" s="467" t="s">
        <v>145</v>
      </c>
      <c r="I2" s="313" t="s">
        <v>144</v>
      </c>
      <c r="J2" s="155" t="s">
        <v>145</v>
      </c>
      <c r="K2" s="7" t="s">
        <v>0</v>
      </c>
      <c r="L2" s="313" t="s">
        <v>144</v>
      </c>
      <c r="M2" s="550" t="s">
        <v>145</v>
      </c>
      <c r="N2" s="491" t="s">
        <v>144</v>
      </c>
      <c r="O2" s="558" t="s">
        <v>145</v>
      </c>
      <c r="P2" s="346" t="s">
        <v>0</v>
      </c>
      <c r="Q2" s="491" t="s">
        <v>144</v>
      </c>
      <c r="R2" s="567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7" t="s">
        <v>0</v>
      </c>
      <c r="AU2" s="313" t="s">
        <v>144</v>
      </c>
      <c r="AV2" s="550" t="s">
        <v>145</v>
      </c>
      <c r="AW2" s="313" t="s">
        <v>144</v>
      </c>
      <c r="AX2" s="155" t="s">
        <v>145</v>
      </c>
      <c r="AY2" s="7" t="s">
        <v>0</v>
      </c>
      <c r="AZ2" s="313" t="s">
        <v>144</v>
      </c>
      <c r="BA2" s="550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x14ac:dyDescent="0.2">
      <c r="A3" s="765">
        <v>41275</v>
      </c>
      <c r="B3" s="707">
        <v>0</v>
      </c>
      <c r="C3" s="708">
        <v>26</v>
      </c>
      <c r="D3" s="133">
        <f>SUM(B3:B12)</f>
        <v>29</v>
      </c>
      <c r="E3" s="133">
        <f>SUM(C3:C12)</f>
        <v>244.99999999999997</v>
      </c>
      <c r="F3" s="663">
        <v>41306</v>
      </c>
      <c r="G3" s="777">
        <v>0</v>
      </c>
      <c r="H3" s="778">
        <v>24</v>
      </c>
      <c r="I3" s="660">
        <f>SUM(B3:B33,G3:G10)</f>
        <v>237</v>
      </c>
      <c r="J3" s="660">
        <f>SUM(C3:C33,H3:H10)</f>
        <v>891.9000000000002</v>
      </c>
      <c r="K3" s="611">
        <v>41334</v>
      </c>
      <c r="L3" s="707">
        <v>0</v>
      </c>
      <c r="M3" s="708">
        <v>24</v>
      </c>
      <c r="N3" s="601">
        <f>SUM(B13:B33,G3:G30,L3:L13)</f>
        <v>509.2</v>
      </c>
      <c r="O3" s="601">
        <f>SUM(C13:C33,H3:H30,M3:M13)</f>
        <v>1430.3000000000002</v>
      </c>
      <c r="P3" s="114">
        <v>41365</v>
      </c>
      <c r="Q3" s="704">
        <v>0</v>
      </c>
      <c r="R3" s="719">
        <v>23.7</v>
      </c>
      <c r="S3" s="608">
        <f>SUM(G11:G30,L3:L33,Q3:Q12)</f>
        <v>396.40000000000009</v>
      </c>
      <c r="T3" s="608">
        <f>SUM(H11:H31,M3:M33,R3:R12)</f>
        <v>1445.4000000000003</v>
      </c>
      <c r="U3" s="564">
        <v>41395</v>
      </c>
      <c r="V3" s="693">
        <v>0</v>
      </c>
      <c r="W3" s="694">
        <v>23.1</v>
      </c>
      <c r="X3" s="608">
        <f>SUM(L14:L33,Q3:Q32,V3:V13)</f>
        <v>145.29999999999998</v>
      </c>
      <c r="Y3" s="608">
        <f>SUM(M14:M33,R3:R32,W3:W13)</f>
        <v>1310.7500000000002</v>
      </c>
      <c r="Z3" s="571">
        <v>41426</v>
      </c>
      <c r="AA3" s="718">
        <v>0</v>
      </c>
      <c r="AB3" s="719">
        <v>20.8</v>
      </c>
      <c r="AC3" s="785">
        <f>SUM(Q14:Q32,V3:V33,AA3:AA13)</f>
        <v>95.3</v>
      </c>
      <c r="AD3" s="785">
        <f>SUM(R14:R32,W3:W33,AB3:AB13)</f>
        <v>1234.5600000000004</v>
      </c>
      <c r="AE3" s="164">
        <v>41456</v>
      </c>
      <c r="AF3" s="693">
        <v>16.2</v>
      </c>
      <c r="AG3" s="694">
        <v>16.2</v>
      </c>
      <c r="AH3" s="581">
        <f>SUM(V15:V33,AA3:AA32,AF3:AF14)</f>
        <v>179.1</v>
      </c>
      <c r="AI3" s="581">
        <f>SUM(W15:W33,AB3:AB32,AG3:AG14)</f>
        <v>1169.7099999999998</v>
      </c>
      <c r="AJ3" s="571">
        <v>41487</v>
      </c>
      <c r="AK3" s="693">
        <v>0</v>
      </c>
      <c r="AL3" s="727">
        <v>21.8</v>
      </c>
      <c r="AM3" s="785">
        <f>SUM(AA14:AA32,AF3:AF33,AK3:AK14)</f>
        <v>188.00000000000006</v>
      </c>
      <c r="AN3" s="785">
        <f>SUM(AB14:AB32,AG3:AG33,AL3:AL14)</f>
        <v>1168.8999999999999</v>
      </c>
      <c r="AO3" s="564">
        <v>41518</v>
      </c>
      <c r="AP3" s="693">
        <v>0</v>
      </c>
      <c r="AQ3" s="694">
        <v>24</v>
      </c>
      <c r="AR3" s="785">
        <f>SUM(AF15:AF33,AK3:AK33,AP3:AP14)</f>
        <v>64.799999999999983</v>
      </c>
      <c r="AS3" s="785">
        <f>SUM(AG15:AG33,AL3:AL33,AQ3:AQ14)</f>
        <v>1194.55</v>
      </c>
      <c r="AT3" s="752">
        <v>41548</v>
      </c>
      <c r="AU3" s="707">
        <v>6.6</v>
      </c>
      <c r="AV3" s="708">
        <v>19</v>
      </c>
      <c r="AW3" s="785">
        <f>SUM(AK15:AK33,AP3:AP32,AU3:AU14)</f>
        <v>142.6</v>
      </c>
      <c r="AX3" s="785">
        <f>SUM(AL15:AL33,AQ3:AQ32,AV3:AV14)</f>
        <v>1193.6500000000003</v>
      </c>
      <c r="AY3" s="755">
        <v>41579</v>
      </c>
      <c r="AZ3" s="756">
        <v>0</v>
      </c>
      <c r="BA3" s="757">
        <v>20.399999999999999</v>
      </c>
      <c r="BB3" s="785">
        <f>SUM(AP15:AP32,AU3:AU33,AZ3:AZ14)</f>
        <v>266.7</v>
      </c>
      <c r="BC3" s="785">
        <f>SUM(AQ15:AQ32,AV3:AV33,BA3:BA14)</f>
        <v>1273.1999999999998</v>
      </c>
      <c r="BD3" s="762">
        <v>41609</v>
      </c>
      <c r="BE3" s="707">
        <v>0</v>
      </c>
      <c r="BF3" s="708">
        <v>23.2</v>
      </c>
      <c r="BG3" s="581">
        <f>SUM(AU16:AU33,AZ3:AZ32,BE3:BE13)</f>
        <v>241.4</v>
      </c>
      <c r="BH3" s="581">
        <f>SUM(AV16:AV33,BA3:BA32,BF3:BF13)</f>
        <v>1356.3000000000002</v>
      </c>
    </row>
    <row r="4" spans="1:60" x14ac:dyDescent="0.2">
      <c r="A4" s="10">
        <v>41276</v>
      </c>
      <c r="B4" s="704">
        <v>0</v>
      </c>
      <c r="C4" s="695">
        <v>23.3</v>
      </c>
      <c r="D4" s="585">
        <f>SUM('2012'!AZ14:AZ32,'2012'!BE3:BE33)</f>
        <v>472.80000000000007</v>
      </c>
      <c r="E4" s="585">
        <f>SUM('2012'!BA14:BA32,'2012'!BF3:BF33)</f>
        <v>1210.7000000000003</v>
      </c>
      <c r="F4" s="664">
        <v>41307</v>
      </c>
      <c r="G4" s="702">
        <v>9.4</v>
      </c>
      <c r="H4" s="703">
        <v>24.7</v>
      </c>
      <c r="I4" s="585">
        <f>SUM('2012'!BE14:BE33)</f>
        <v>364.80000000000007</v>
      </c>
      <c r="J4" s="585">
        <f>SUM('2012'!BF14:BF33)</f>
        <v>502.8</v>
      </c>
      <c r="K4" s="612">
        <v>41335</v>
      </c>
      <c r="L4" s="704">
        <v>0</v>
      </c>
      <c r="M4" s="695">
        <v>24.3</v>
      </c>
      <c r="N4" s="602">
        <f>SUM(B6:B33,G3:G30,L3:L6)</f>
        <v>446.2</v>
      </c>
      <c r="O4" s="602">
        <f>SUM(C6:C33,H3:H30,M3:M6)</f>
        <v>1425.2000000000003</v>
      </c>
      <c r="P4" s="114">
        <v>41366</v>
      </c>
      <c r="Q4" s="704">
        <v>0</v>
      </c>
      <c r="R4" s="719">
        <v>22</v>
      </c>
      <c r="S4" s="608">
        <f>SUM(G4:G30,L3:L33,Q3:Q5)</f>
        <v>440.60000000000014</v>
      </c>
      <c r="T4" s="608">
        <f>SUM(H4:H31,M3:M33,R3:R5)</f>
        <v>1443.2000000000003</v>
      </c>
      <c r="U4" s="564">
        <v>41396</v>
      </c>
      <c r="V4" s="693">
        <v>0</v>
      </c>
      <c r="W4" s="695">
        <v>23.2</v>
      </c>
      <c r="X4" s="512">
        <f>SUM(L7:L33,Q3:Q32,V3:V5)</f>
        <v>231.29999999999998</v>
      </c>
      <c r="Y4" s="512">
        <f>SUM(M7:M33,R3:R32,W3:W5)</f>
        <v>1330.85</v>
      </c>
      <c r="Z4" s="571">
        <v>41427</v>
      </c>
      <c r="AA4" s="718">
        <v>0</v>
      </c>
      <c r="AB4" s="719">
        <v>18.399999999999999</v>
      </c>
      <c r="AC4" s="785">
        <f>SUM(Q6:Q32,V3:V33,AA3:AA5)</f>
        <v>121.39999999999999</v>
      </c>
      <c r="AD4" s="785">
        <f>SUM(R6:R32,W3:W33,AB3:AB5)</f>
        <v>1255.3500000000004</v>
      </c>
      <c r="AE4" s="164">
        <v>41457</v>
      </c>
      <c r="AF4" s="693">
        <v>20.5</v>
      </c>
      <c r="AG4" s="695">
        <v>15.3</v>
      </c>
      <c r="AH4" s="554">
        <f>SUM(V6:V33,AA3:AA32,AF3:AF5)</f>
        <v>185.1</v>
      </c>
      <c r="AI4" s="554">
        <f>SUM(W6:W33,AB3:AB32,AG3:AG5)</f>
        <v>1180.7099999999996</v>
      </c>
      <c r="AJ4" s="571">
        <v>41488</v>
      </c>
      <c r="AK4" s="693">
        <v>0</v>
      </c>
      <c r="AL4" s="727">
        <v>22.3</v>
      </c>
      <c r="AM4" s="554">
        <f>SUM(AA6:AA32,AF3:AF33,AK3:AK5)</f>
        <v>188.40000000000003</v>
      </c>
      <c r="AN4" s="554">
        <f>SUM(AB6:AB32,AG3:AG33,AL3:AL5)</f>
        <v>1141.31</v>
      </c>
      <c r="AO4" s="564">
        <v>41519</v>
      </c>
      <c r="AP4" s="718">
        <v>0</v>
      </c>
      <c r="AQ4" s="719">
        <v>24.4</v>
      </c>
      <c r="AR4" s="785">
        <f>SUM(AF7:AF33,AK3:AK33,AP3:AP5)</f>
        <v>61.79999999999999</v>
      </c>
      <c r="AS4" s="785">
        <f>SUM(AG7:AG33,AL3:AL33,AQ3:AQ5)</f>
        <v>1159.45</v>
      </c>
      <c r="AT4" s="108">
        <v>41549</v>
      </c>
      <c r="AU4" s="704">
        <v>20</v>
      </c>
      <c r="AV4" s="695">
        <v>19.8</v>
      </c>
      <c r="AW4" s="785">
        <f>SUM(AK6:AK33,AP3:AP32,AU3:AU5)</f>
        <v>115.6</v>
      </c>
      <c r="AX4" s="785">
        <f>SUM(AL6:AL33,AQ3:AQ32,AV3:AV5)</f>
        <v>1215.0500000000006</v>
      </c>
      <c r="AY4" s="38">
        <v>41580</v>
      </c>
      <c r="AZ4" s="758">
        <v>0</v>
      </c>
      <c r="BA4" s="754">
        <v>23</v>
      </c>
      <c r="BB4" s="785">
        <f>SUM(AP6:AP32,AU3:AU33,AZ3:AZ5)</f>
        <v>206.09999999999997</v>
      </c>
      <c r="BC4" s="795">
        <f>SUM(AQ6:AQ32,AV3:AV33,BA3:BA5)</f>
        <v>1261</v>
      </c>
      <c r="BD4" s="97">
        <v>41610</v>
      </c>
      <c r="BE4" s="704">
        <v>0</v>
      </c>
      <c r="BF4" s="695">
        <v>25.3</v>
      </c>
      <c r="BG4" s="554">
        <f>SUM(AU7:AU33,AZ3:AZ32,BE3:BE6)</f>
        <v>209.6</v>
      </c>
      <c r="BH4" s="574">
        <f>SUM(AV7:AV33,BA3:BA32,BF3:BF6)</f>
        <v>1351.6000000000001</v>
      </c>
    </row>
    <row r="5" spans="1:60" x14ac:dyDescent="0.2">
      <c r="A5" s="10">
        <v>41277</v>
      </c>
      <c r="B5" s="773">
        <v>0</v>
      </c>
      <c r="C5" s="774">
        <v>20.5</v>
      </c>
      <c r="D5" s="586">
        <f>SUM(D3:D4)</f>
        <v>501.80000000000007</v>
      </c>
      <c r="E5" s="586">
        <f>SUM(E3:E4)</f>
        <v>1455.7000000000003</v>
      </c>
      <c r="F5" s="664">
        <v>41308</v>
      </c>
      <c r="G5" s="702">
        <v>6.8</v>
      </c>
      <c r="H5" s="703">
        <v>23.2</v>
      </c>
      <c r="I5" s="661">
        <f>SUM(I3:I4)</f>
        <v>601.80000000000007</v>
      </c>
      <c r="J5" s="591">
        <f>SUM(J3:J4)</f>
        <v>1394.7000000000003</v>
      </c>
      <c r="K5" s="612">
        <v>41336</v>
      </c>
      <c r="L5" s="704">
        <v>2.2000000000000002</v>
      </c>
      <c r="M5" s="695">
        <v>25.2</v>
      </c>
      <c r="N5" s="603">
        <f>SUM(N3:N4)</f>
        <v>955.4</v>
      </c>
      <c r="O5" s="603">
        <f>SUM(O3:O4)</f>
        <v>2855.5000000000005</v>
      </c>
      <c r="P5" s="114">
        <v>41367</v>
      </c>
      <c r="Q5" s="704">
        <v>0.1</v>
      </c>
      <c r="R5" s="719">
        <v>22.7</v>
      </c>
      <c r="S5" s="610">
        <f>SUM(S3:S4)</f>
        <v>837.00000000000023</v>
      </c>
      <c r="T5" s="610">
        <f>SUM(T3:T4)</f>
        <v>2888.6000000000004</v>
      </c>
      <c r="U5" s="564">
        <v>41397</v>
      </c>
      <c r="V5" s="740">
        <v>0</v>
      </c>
      <c r="W5" s="741">
        <v>24.9</v>
      </c>
      <c r="X5" s="512">
        <f>SUM(X3:X4)</f>
        <v>376.59999999999997</v>
      </c>
      <c r="Y5" s="512">
        <f>SUM(Y3:Y4)</f>
        <v>2641.6000000000004</v>
      </c>
      <c r="Z5" s="571">
        <v>41428</v>
      </c>
      <c r="AA5" s="787">
        <v>8.3000000000000007</v>
      </c>
      <c r="AB5" s="782">
        <v>16.8</v>
      </c>
      <c r="AC5" s="785">
        <f>SUM(AC3:AC4)</f>
        <v>216.7</v>
      </c>
      <c r="AD5" s="786">
        <f>SUM(AD3:AD4)</f>
        <v>2489.9100000000008</v>
      </c>
      <c r="AE5" s="164">
        <v>41458</v>
      </c>
      <c r="AF5" s="740">
        <v>0.1</v>
      </c>
      <c r="AG5" s="741">
        <v>17.8</v>
      </c>
      <c r="AH5" s="554">
        <f>SUM(AH3:AH4)</f>
        <v>364.2</v>
      </c>
      <c r="AI5" s="518">
        <f>SUM(AI3:AI4)</f>
        <v>2350.4199999999992</v>
      </c>
      <c r="AJ5" s="571">
        <v>41489</v>
      </c>
      <c r="AK5" s="718">
        <v>0</v>
      </c>
      <c r="AL5" s="719">
        <v>23.8</v>
      </c>
      <c r="AM5" s="554">
        <f>SUM(AM3:AM4)</f>
        <v>376.40000000000009</v>
      </c>
      <c r="AN5" s="518">
        <f>SUM(AN3:AN4)</f>
        <v>2310.21</v>
      </c>
      <c r="AO5" s="564">
        <v>41520</v>
      </c>
      <c r="AP5" s="718">
        <v>0</v>
      </c>
      <c r="AQ5" s="719">
        <v>19.899999999999999</v>
      </c>
      <c r="AR5" s="785">
        <f>SUM(AR3:AR4)</f>
        <v>126.59999999999997</v>
      </c>
      <c r="AS5" s="795">
        <f>SUM(AS3:AS4)</f>
        <v>2354</v>
      </c>
      <c r="AT5" s="108">
        <v>41550</v>
      </c>
      <c r="AU5" s="718">
        <v>0</v>
      </c>
      <c r="AV5" s="719">
        <v>19.399999999999999</v>
      </c>
      <c r="AW5" s="785">
        <f>SUM(AW3:AW4)</f>
        <v>258.2</v>
      </c>
      <c r="AX5" s="795">
        <f>SUM(AX3:AX4)</f>
        <v>2408.7000000000007</v>
      </c>
      <c r="AY5" s="38">
        <v>41581</v>
      </c>
      <c r="AZ5" s="718">
        <v>0</v>
      </c>
      <c r="BA5" s="719">
        <v>25.1</v>
      </c>
      <c r="BB5" s="785">
        <f>SUM(BB3:BB4)</f>
        <v>472.79999999999995</v>
      </c>
      <c r="BC5" s="795">
        <f>SUM(BC3:BC4)</f>
        <v>2534.1999999999998</v>
      </c>
      <c r="BD5" s="97">
        <v>41611</v>
      </c>
      <c r="BE5" s="718">
        <v>1.2</v>
      </c>
      <c r="BF5" s="719">
        <v>27.2</v>
      </c>
      <c r="BG5" s="554">
        <f>SUM(BG3:BG4)</f>
        <v>451</v>
      </c>
      <c r="BH5" s="574">
        <f>SUM(BH3:BH4)</f>
        <v>2707.9000000000005</v>
      </c>
    </row>
    <row r="6" spans="1:60" x14ac:dyDescent="0.2">
      <c r="A6" s="10">
        <v>41278</v>
      </c>
      <c r="B6" s="704">
        <v>0</v>
      </c>
      <c r="C6" s="695">
        <v>23.2</v>
      </c>
      <c r="D6" s="133">
        <f>SUM('2012'!AZ7:AZ32,'2012'!BE3:BE33)</f>
        <v>494.00000000000006</v>
      </c>
      <c r="E6" s="133">
        <f>SUM('2012'!BA7:BA32,'2012'!BF3:BF33)</f>
        <v>1374.9</v>
      </c>
      <c r="F6" s="664">
        <v>41309</v>
      </c>
      <c r="G6" s="702">
        <v>39.6</v>
      </c>
      <c r="H6" s="703">
        <v>22.5</v>
      </c>
      <c r="I6" s="662">
        <f>SUM('2010'!BE7:BE33)</f>
        <v>299.2</v>
      </c>
      <c r="J6" s="590">
        <f>SUM('2010'!BF7:BF33)</f>
        <v>642.4</v>
      </c>
      <c r="K6" s="612">
        <v>41337</v>
      </c>
      <c r="L6" s="773">
        <v>0</v>
      </c>
      <c r="M6" s="774">
        <v>27.5</v>
      </c>
      <c r="N6" s="602"/>
      <c r="O6" s="602"/>
      <c r="P6" s="114">
        <v>41368</v>
      </c>
      <c r="Q6" s="704">
        <v>0</v>
      </c>
      <c r="R6" s="719">
        <v>23.9</v>
      </c>
      <c r="S6" s="608"/>
      <c r="T6" s="608"/>
      <c r="U6" s="564">
        <v>41398</v>
      </c>
      <c r="V6" s="693">
        <v>0</v>
      </c>
      <c r="W6" s="695">
        <v>25.7</v>
      </c>
      <c r="X6" s="512"/>
      <c r="Y6" s="512"/>
      <c r="Z6" s="571">
        <v>41429</v>
      </c>
      <c r="AA6" s="718">
        <v>0.4</v>
      </c>
      <c r="AB6" s="719">
        <v>17.2</v>
      </c>
      <c r="AC6" s="554"/>
      <c r="AD6" s="559"/>
      <c r="AE6" s="164">
        <v>41459</v>
      </c>
      <c r="AF6" s="718">
        <v>0</v>
      </c>
      <c r="AG6" s="719">
        <v>18.100000000000001</v>
      </c>
      <c r="AH6" s="554"/>
      <c r="AI6" s="518"/>
      <c r="AJ6" s="571">
        <v>41490</v>
      </c>
      <c r="AK6" s="693">
        <v>0</v>
      </c>
      <c r="AL6" s="727">
        <v>23.3</v>
      </c>
      <c r="AM6" s="554"/>
      <c r="AN6" s="518"/>
      <c r="AO6" s="564">
        <v>41521</v>
      </c>
      <c r="AP6" s="693">
        <v>3</v>
      </c>
      <c r="AQ6" s="694">
        <v>16.399999999999999</v>
      </c>
      <c r="AR6" s="554"/>
      <c r="AS6" s="518"/>
      <c r="AT6" s="108">
        <v>41551</v>
      </c>
      <c r="AU6" s="704">
        <v>27</v>
      </c>
      <c r="AV6" s="695">
        <v>20.2</v>
      </c>
      <c r="AW6" s="554"/>
      <c r="AX6" s="518"/>
      <c r="AY6" s="38">
        <v>41582</v>
      </c>
      <c r="AZ6" s="758">
        <v>0</v>
      </c>
      <c r="BA6" s="754">
        <v>21.2</v>
      </c>
      <c r="BB6" s="523"/>
      <c r="BC6" s="489"/>
      <c r="BD6" s="97">
        <v>41612</v>
      </c>
      <c r="BE6" s="813">
        <v>0</v>
      </c>
      <c r="BF6" s="723">
        <v>27.7</v>
      </c>
      <c r="BG6" s="523"/>
      <c r="BH6" s="576"/>
    </row>
    <row r="7" spans="1:60" x14ac:dyDescent="0.2">
      <c r="A7" s="10">
        <v>41279</v>
      </c>
      <c r="B7" s="704">
        <v>0</v>
      </c>
      <c r="C7" s="695">
        <v>26.1</v>
      </c>
      <c r="D7" s="133">
        <f>SUM(B3:B5)</f>
        <v>0</v>
      </c>
      <c r="E7" s="133">
        <f>SUM(C3:C5)</f>
        <v>69.8</v>
      </c>
      <c r="F7" s="664">
        <v>41310</v>
      </c>
      <c r="G7" s="702">
        <v>0.6</v>
      </c>
      <c r="H7" s="703">
        <v>21.7</v>
      </c>
      <c r="I7" s="133">
        <f>SUM(B3:B33,G3)</f>
        <v>166.3</v>
      </c>
      <c r="J7" s="133">
        <f>SUM(C3:C33,H3)</f>
        <v>736.00000000000011</v>
      </c>
      <c r="K7" s="612">
        <v>41338</v>
      </c>
      <c r="L7" s="704">
        <v>0</v>
      </c>
      <c r="M7" s="695">
        <v>27.2</v>
      </c>
      <c r="N7" s="602">
        <f>N3/59</f>
        <v>8.6305084745762706</v>
      </c>
      <c r="O7" s="602">
        <f>O3/59</f>
        <v>24.242372881355934</v>
      </c>
      <c r="P7" s="114">
        <v>41369</v>
      </c>
      <c r="Q7" s="704">
        <v>14</v>
      </c>
      <c r="R7" s="719">
        <v>22.5</v>
      </c>
      <c r="S7" s="608"/>
      <c r="T7" s="608"/>
      <c r="U7" s="564">
        <v>41399</v>
      </c>
      <c r="V7" s="693">
        <v>0</v>
      </c>
      <c r="W7" s="695">
        <v>23.7</v>
      </c>
      <c r="X7" s="512"/>
      <c r="Y7" s="512"/>
      <c r="Z7" s="571">
        <v>41430</v>
      </c>
      <c r="AA7" s="718">
        <v>0</v>
      </c>
      <c r="AB7" s="719">
        <v>19.7</v>
      </c>
      <c r="AC7" s="554"/>
      <c r="AD7" s="559"/>
      <c r="AE7" s="164">
        <v>41460</v>
      </c>
      <c r="AF7" s="693">
        <v>0</v>
      </c>
      <c r="AG7" s="695">
        <v>20</v>
      </c>
      <c r="AH7" s="554"/>
      <c r="AI7" s="518"/>
      <c r="AJ7" s="571">
        <v>41491</v>
      </c>
      <c r="AK7" s="693">
        <v>0</v>
      </c>
      <c r="AL7" s="727">
        <v>19.8</v>
      </c>
      <c r="AM7" s="554"/>
      <c r="AN7" s="518"/>
      <c r="AO7" s="564">
        <v>41522</v>
      </c>
      <c r="AP7" s="693">
        <v>0</v>
      </c>
      <c r="AQ7" s="694">
        <v>16.100000000000001</v>
      </c>
      <c r="AR7" s="554"/>
      <c r="AS7" s="518"/>
      <c r="AT7" s="108">
        <v>41552</v>
      </c>
      <c r="AU7" s="704">
        <v>0</v>
      </c>
      <c r="AV7" s="695">
        <v>17.7</v>
      </c>
      <c r="AW7" s="554"/>
      <c r="AX7" s="518"/>
      <c r="AY7" s="38">
        <v>41583</v>
      </c>
      <c r="AZ7" s="758">
        <v>31.8</v>
      </c>
      <c r="BA7" s="754">
        <v>17.600000000000001</v>
      </c>
      <c r="BB7" s="523"/>
      <c r="BC7" s="268"/>
      <c r="BD7" s="97">
        <v>41613</v>
      </c>
      <c r="BE7" s="704">
        <v>0</v>
      </c>
      <c r="BF7" s="695">
        <v>26.9</v>
      </c>
      <c r="BG7" s="523"/>
      <c r="BH7" s="577"/>
    </row>
    <row r="8" spans="1:60" ht="13.5" thickBot="1" x14ac:dyDescent="0.25">
      <c r="A8" s="10">
        <v>41280</v>
      </c>
      <c r="B8" s="704">
        <v>0.4</v>
      </c>
      <c r="C8" s="695">
        <v>25.5</v>
      </c>
      <c r="D8" s="586">
        <f>SUM(D6:D7)</f>
        <v>494.00000000000006</v>
      </c>
      <c r="E8" s="586">
        <f>SUM(E6:E7)</f>
        <v>1444.7</v>
      </c>
      <c r="F8" s="664">
        <v>41311</v>
      </c>
      <c r="G8" s="702">
        <v>0</v>
      </c>
      <c r="H8" s="703">
        <v>21.5</v>
      </c>
      <c r="I8" s="661">
        <f>SUM(I6:I7)</f>
        <v>465.5</v>
      </c>
      <c r="J8" s="591">
        <f>SUM(J6:J7)</f>
        <v>1378.4</v>
      </c>
      <c r="K8" s="612">
        <v>41339</v>
      </c>
      <c r="L8" s="704">
        <v>0</v>
      </c>
      <c r="M8" s="695">
        <v>26.2</v>
      </c>
      <c r="N8" s="602">
        <f>N4/59</f>
        <v>7.5627118644067792</v>
      </c>
      <c r="O8" s="602">
        <f>O4/59</f>
        <v>24.155932203389835</v>
      </c>
      <c r="P8" s="114">
        <v>41370</v>
      </c>
      <c r="Q8" s="704">
        <v>0.5</v>
      </c>
      <c r="R8" s="719">
        <v>23.5</v>
      </c>
      <c r="S8" s="608">
        <f>S3/60</f>
        <v>6.6066666666666682</v>
      </c>
      <c r="T8" s="608">
        <f>T3/60</f>
        <v>24.090000000000007</v>
      </c>
      <c r="U8" s="564">
        <v>41400</v>
      </c>
      <c r="V8" s="693">
        <v>6</v>
      </c>
      <c r="W8" s="695">
        <v>18.7</v>
      </c>
      <c r="X8" s="512">
        <f>X3/60</f>
        <v>2.4216666666666664</v>
      </c>
      <c r="Y8" s="512">
        <f>Y3/60</f>
        <v>21.845833333333339</v>
      </c>
      <c r="Z8" s="571">
        <v>41431</v>
      </c>
      <c r="AA8" s="718">
        <v>0</v>
      </c>
      <c r="AB8" s="719">
        <v>20.7</v>
      </c>
      <c r="AC8" s="554">
        <f>AC3/60</f>
        <v>1.5883333333333334</v>
      </c>
      <c r="AD8" s="559">
        <f>AD3/60</f>
        <v>20.576000000000008</v>
      </c>
      <c r="AE8" s="164">
        <v>41461</v>
      </c>
      <c r="AF8" s="693">
        <v>0</v>
      </c>
      <c r="AG8" s="695">
        <v>21.3</v>
      </c>
      <c r="AH8" s="554">
        <f>AH3/60</f>
        <v>2.9849999999999999</v>
      </c>
      <c r="AI8" s="518">
        <f>AI3/60</f>
        <v>19.495166666666663</v>
      </c>
      <c r="AJ8" s="571">
        <v>41492</v>
      </c>
      <c r="AK8" s="693">
        <v>0</v>
      </c>
      <c r="AL8" s="727">
        <v>19.3</v>
      </c>
      <c r="AM8" s="554">
        <f>AM3/61</f>
        <v>3.0819672131147549</v>
      </c>
      <c r="AN8" s="518">
        <f>AN3/61</f>
        <v>19.162295081967212</v>
      </c>
      <c r="AO8" s="564">
        <v>41523</v>
      </c>
      <c r="AP8" s="693">
        <v>0</v>
      </c>
      <c r="AQ8" s="694">
        <v>20.2</v>
      </c>
      <c r="AR8" s="554">
        <f>AR3/61</f>
        <v>1.0622950819672128</v>
      </c>
      <c r="AS8" s="518">
        <f>AS3/61</f>
        <v>19.582786885245902</v>
      </c>
      <c r="AT8" s="108">
        <v>41553</v>
      </c>
      <c r="AU8" s="704">
        <v>0</v>
      </c>
      <c r="AV8" s="695">
        <v>17.2</v>
      </c>
      <c r="AW8" s="554">
        <f>AW3/60</f>
        <v>2.3766666666666665</v>
      </c>
      <c r="AX8" s="554">
        <f>AX3/60</f>
        <v>19.894166666666671</v>
      </c>
      <c r="AY8" s="38">
        <v>41584</v>
      </c>
      <c r="AZ8" s="758">
        <v>13.8</v>
      </c>
      <c r="BA8" s="754">
        <v>16.3</v>
      </c>
      <c r="BB8" s="554">
        <f>BB3/60</f>
        <v>4.4449999999999994</v>
      </c>
      <c r="BC8" s="554">
        <f>BC3/60</f>
        <v>21.219999999999995</v>
      </c>
      <c r="BD8" s="97">
        <v>41614</v>
      </c>
      <c r="BE8" s="704">
        <v>24.6</v>
      </c>
      <c r="BF8" s="695">
        <v>23.3</v>
      </c>
      <c r="BG8" s="554">
        <f>BG3/58</f>
        <v>4.1620689655172418</v>
      </c>
      <c r="BH8" s="554">
        <f>BH3/58</f>
        <v>23.384482758620692</v>
      </c>
    </row>
    <row r="9" spans="1:60" ht="13.5" thickBot="1" x14ac:dyDescent="0.25">
      <c r="A9" s="10">
        <v>41281</v>
      </c>
      <c r="B9" s="704">
        <v>0</v>
      </c>
      <c r="C9" s="695">
        <v>27.1</v>
      </c>
      <c r="D9" s="239">
        <f>D5/59</f>
        <v>8.5050847457627139</v>
      </c>
      <c r="E9" s="239">
        <f>E5/59</f>
        <v>24.672881355932208</v>
      </c>
      <c r="F9" s="664">
        <v>41312</v>
      </c>
      <c r="G9" s="702">
        <v>1.2</v>
      </c>
      <c r="H9" s="703">
        <v>20.3</v>
      </c>
      <c r="I9" s="662">
        <f>I5/58</f>
        <v>10.375862068965519</v>
      </c>
      <c r="J9" s="590">
        <f>J5/58</f>
        <v>24.046551724137935</v>
      </c>
      <c r="K9" s="612">
        <v>41340</v>
      </c>
      <c r="L9" s="704">
        <v>0</v>
      </c>
      <c r="M9" s="695">
        <v>25.4</v>
      </c>
      <c r="N9" s="604">
        <f>SUM(N7:N8)/2</f>
        <v>8.0966101694915249</v>
      </c>
      <c r="O9" s="605">
        <f>SUM(O7:O8)/2</f>
        <v>24.199152542372886</v>
      </c>
      <c r="P9" s="114">
        <v>41371</v>
      </c>
      <c r="Q9" s="704">
        <v>0</v>
      </c>
      <c r="R9" s="719">
        <v>22.5</v>
      </c>
      <c r="S9" s="608">
        <f>S4/60</f>
        <v>7.3433333333333355</v>
      </c>
      <c r="T9" s="608">
        <f>T4/60</f>
        <v>24.053333333333338</v>
      </c>
      <c r="U9" s="564">
        <v>41401</v>
      </c>
      <c r="V9" s="693">
        <v>0</v>
      </c>
      <c r="W9" s="695">
        <v>18.8</v>
      </c>
      <c r="X9" s="512">
        <f>X4/59</f>
        <v>3.920338983050847</v>
      </c>
      <c r="Y9" s="512">
        <f>Y4/59</f>
        <v>22.556779661016947</v>
      </c>
      <c r="Z9" s="571">
        <v>41432</v>
      </c>
      <c r="AA9" s="718">
        <v>0</v>
      </c>
      <c r="AB9" s="719">
        <v>20.8</v>
      </c>
      <c r="AC9" s="555">
        <f>AC4/60</f>
        <v>2.023333333333333</v>
      </c>
      <c r="AD9" s="560">
        <f>AD4/60</f>
        <v>20.922500000000007</v>
      </c>
      <c r="AE9" s="164">
        <v>41462</v>
      </c>
      <c r="AF9" s="693">
        <v>0</v>
      </c>
      <c r="AG9" s="695">
        <v>21.9</v>
      </c>
      <c r="AH9" s="555">
        <f>AH4/60</f>
        <v>3.085</v>
      </c>
      <c r="AI9" s="525">
        <f>AI4/60</f>
        <v>19.678499999999993</v>
      </c>
      <c r="AJ9" s="571">
        <v>41493</v>
      </c>
      <c r="AK9" s="693">
        <v>0</v>
      </c>
      <c r="AL9" s="727">
        <v>21.2</v>
      </c>
      <c r="AM9" s="555">
        <f>AM4/60</f>
        <v>3.1400000000000006</v>
      </c>
      <c r="AN9" s="525">
        <f>AN4/60</f>
        <v>19.021833333333333</v>
      </c>
      <c r="AO9" s="564">
        <v>41524</v>
      </c>
      <c r="AP9" s="693">
        <v>0</v>
      </c>
      <c r="AQ9" s="694">
        <v>21.5</v>
      </c>
      <c r="AR9" s="555">
        <f>AR4/60</f>
        <v>1.0299999999999998</v>
      </c>
      <c r="AS9" s="555">
        <f>AS4/60</f>
        <v>19.324166666666667</v>
      </c>
      <c r="AT9" s="108">
        <v>41554</v>
      </c>
      <c r="AU9" s="704">
        <v>0</v>
      </c>
      <c r="AV9" s="695">
        <v>15.4</v>
      </c>
      <c r="AW9" s="555">
        <f>AW4/60</f>
        <v>1.9266666666666665</v>
      </c>
      <c r="AX9" s="525">
        <f>AX4/60</f>
        <v>20.250833333333343</v>
      </c>
      <c r="AY9" s="38">
        <v>41585</v>
      </c>
      <c r="AZ9" s="758">
        <v>18</v>
      </c>
      <c r="BA9" s="754">
        <v>18.2</v>
      </c>
      <c r="BB9" s="555">
        <f>BB4/60</f>
        <v>3.4349999999999996</v>
      </c>
      <c r="BC9" s="525">
        <f>BC4/60</f>
        <v>21.016666666666666</v>
      </c>
      <c r="BD9" s="97">
        <v>41615</v>
      </c>
      <c r="BE9" s="704">
        <v>0</v>
      </c>
      <c r="BF9" s="695">
        <v>23.8</v>
      </c>
      <c r="BG9" s="555">
        <f>BG4/60</f>
        <v>3.4933333333333332</v>
      </c>
      <c r="BH9" s="579">
        <f>BH4/60</f>
        <v>22.526666666666667</v>
      </c>
    </row>
    <row r="10" spans="1:60" ht="13.5" thickBot="1" x14ac:dyDescent="0.25">
      <c r="A10" s="10">
        <v>41282</v>
      </c>
      <c r="B10" s="704">
        <v>0</v>
      </c>
      <c r="C10" s="695">
        <v>27.4</v>
      </c>
      <c r="D10" s="239">
        <f>D8/59</f>
        <v>8.3728813559322042</v>
      </c>
      <c r="E10" s="239">
        <f>E8/59</f>
        <v>24.486440677966101</v>
      </c>
      <c r="F10" s="664">
        <v>41313</v>
      </c>
      <c r="G10" s="775">
        <v>13.1</v>
      </c>
      <c r="H10" s="776">
        <v>22</v>
      </c>
      <c r="I10" s="662">
        <f>I8/58</f>
        <v>8.0258620689655178</v>
      </c>
      <c r="J10" s="590">
        <f>J8/58</f>
        <v>23.76551724137931</v>
      </c>
      <c r="K10" s="612">
        <v>41341</v>
      </c>
      <c r="L10" s="704">
        <v>10.6</v>
      </c>
      <c r="M10" s="695">
        <v>26.1</v>
      </c>
      <c r="N10" s="457"/>
      <c r="O10" s="493"/>
      <c r="P10" s="114">
        <v>41372</v>
      </c>
      <c r="Q10" s="704">
        <v>10.8</v>
      </c>
      <c r="R10" s="719">
        <v>22.5</v>
      </c>
      <c r="S10" s="604">
        <f>SUM(S8:S9)/2</f>
        <v>6.9750000000000014</v>
      </c>
      <c r="T10" s="609">
        <f>SUM(T8:T9)/2</f>
        <v>24.071666666666673</v>
      </c>
      <c r="U10" s="564">
        <v>41402</v>
      </c>
      <c r="V10" s="728">
        <v>0</v>
      </c>
      <c r="W10" s="695">
        <v>18</v>
      </c>
      <c r="X10" s="633">
        <f>SUM(X8:X9)/2</f>
        <v>3.171002824858757</v>
      </c>
      <c r="Y10" s="450">
        <f>SUM(Y8:Y9)/2</f>
        <v>22.201306497175143</v>
      </c>
      <c r="Z10" s="571">
        <v>41433</v>
      </c>
      <c r="AA10" s="718">
        <v>0</v>
      </c>
      <c r="AB10" s="719">
        <v>20.7</v>
      </c>
      <c r="AC10" s="633">
        <f>SUM(AC8:AC9)/2</f>
        <v>1.8058333333333332</v>
      </c>
      <c r="AD10" s="634">
        <f>SUM(AD8:AD9)/2</f>
        <v>20.749250000000007</v>
      </c>
      <c r="AE10" s="164">
        <v>41463</v>
      </c>
      <c r="AF10" s="728">
        <v>0</v>
      </c>
      <c r="AG10" s="695">
        <v>17.899999999999999</v>
      </c>
      <c r="AH10" s="633">
        <f>SUM(AH8:AH9)/2</f>
        <v>3.0350000000000001</v>
      </c>
      <c r="AI10" s="450">
        <f>SUM(AI8:AI9)/2</f>
        <v>19.586833333333328</v>
      </c>
      <c r="AJ10" s="571">
        <v>41494</v>
      </c>
      <c r="AK10" s="693">
        <v>0</v>
      </c>
      <c r="AL10" s="727">
        <v>23.3</v>
      </c>
      <c r="AM10" s="633">
        <f>SUM(AM8:AM9)/2</f>
        <v>3.1109836065573777</v>
      </c>
      <c r="AN10" s="450">
        <f>SUM(AN8:AN9)/2</f>
        <v>19.092064207650274</v>
      </c>
      <c r="AO10" s="564">
        <v>41525</v>
      </c>
      <c r="AP10" s="693">
        <v>0</v>
      </c>
      <c r="AQ10" s="694">
        <v>21.5</v>
      </c>
      <c r="AR10" s="633">
        <f>SUM(AR8:AR9)/2</f>
        <v>1.0461475409836063</v>
      </c>
      <c r="AS10" s="450">
        <f>SUM(AS8:AS9)/2</f>
        <v>19.453476775956283</v>
      </c>
      <c r="AT10" s="108">
        <v>41555</v>
      </c>
      <c r="AU10" s="704">
        <v>0</v>
      </c>
      <c r="AV10" s="695">
        <v>16.5</v>
      </c>
      <c r="AW10" s="633">
        <f>SUM(AW8:AW9)/2</f>
        <v>2.1516666666666664</v>
      </c>
      <c r="AX10" s="450">
        <f>SUM(AX8:AX9)/2</f>
        <v>20.072500000000005</v>
      </c>
      <c r="AY10" s="38">
        <v>41586</v>
      </c>
      <c r="AZ10" s="758">
        <v>0</v>
      </c>
      <c r="BA10" s="754">
        <v>21.2</v>
      </c>
      <c r="BB10" s="633">
        <f>SUM(BB8:BB9)/2</f>
        <v>3.9399999999999995</v>
      </c>
      <c r="BC10" s="450">
        <f>SUM(BC8:BC9)/2</f>
        <v>21.118333333333332</v>
      </c>
      <c r="BD10" s="97">
        <v>41616</v>
      </c>
      <c r="BE10" s="704">
        <v>0</v>
      </c>
      <c r="BF10" s="695">
        <v>25.1</v>
      </c>
      <c r="BG10" s="633">
        <f>SUM(BG8:BG9)/2</f>
        <v>3.8277011494252875</v>
      </c>
      <c r="BH10" s="450">
        <f>SUM(BH8:BH9)/2</f>
        <v>22.955574712643681</v>
      </c>
    </row>
    <row r="11" spans="1:60" ht="13.5" thickBot="1" x14ac:dyDescent="0.25">
      <c r="A11" s="10">
        <v>41283</v>
      </c>
      <c r="B11" s="704">
        <v>17.5</v>
      </c>
      <c r="C11" s="695">
        <v>24.2</v>
      </c>
      <c r="D11" s="633">
        <f>SUM(D9:D10)/2</f>
        <v>8.4389830508474581</v>
      </c>
      <c r="E11" s="450">
        <f>SUM(E9:E10)/2</f>
        <v>24.579661016949153</v>
      </c>
      <c r="F11" s="664">
        <v>41314</v>
      </c>
      <c r="G11" s="702">
        <v>23</v>
      </c>
      <c r="H11" s="703">
        <v>21.6</v>
      </c>
      <c r="I11" s="633">
        <f>SUM(I9:I10)/2</f>
        <v>9.2008620689655185</v>
      </c>
      <c r="J11" s="450">
        <f>SUM(J9:J10)/2</f>
        <v>23.906034482758621</v>
      </c>
      <c r="K11" s="612">
        <v>41342</v>
      </c>
      <c r="L11" s="704">
        <v>0</v>
      </c>
      <c r="M11" s="695">
        <v>26.1</v>
      </c>
      <c r="N11" s="457"/>
      <c r="O11" s="268"/>
      <c r="P11" s="114">
        <v>41373</v>
      </c>
      <c r="Q11" s="704">
        <v>1.2</v>
      </c>
      <c r="R11" s="719">
        <v>22</v>
      </c>
      <c r="S11" s="500"/>
      <c r="T11" s="458"/>
      <c r="U11" s="564">
        <v>41403</v>
      </c>
      <c r="V11" s="693">
        <v>0</v>
      </c>
      <c r="W11" s="695">
        <v>17.899999999999999</v>
      </c>
      <c r="X11" s="456"/>
      <c r="Y11" s="458"/>
      <c r="Z11" s="571">
        <v>41434</v>
      </c>
      <c r="AA11" s="724">
        <v>0</v>
      </c>
      <c r="AB11" s="725">
        <v>20.399999999999999</v>
      </c>
      <c r="AC11" s="457"/>
      <c r="AD11" s="268"/>
      <c r="AE11" s="164">
        <v>41464</v>
      </c>
      <c r="AF11" s="693">
        <v>0</v>
      </c>
      <c r="AG11" s="695">
        <v>17.100000000000001</v>
      </c>
      <c r="AH11" s="456"/>
      <c r="AI11" s="458"/>
      <c r="AJ11" s="571">
        <v>41495</v>
      </c>
      <c r="AK11" s="693">
        <v>0</v>
      </c>
      <c r="AL11" s="727">
        <v>24.3</v>
      </c>
      <c r="AM11" s="457"/>
      <c r="AN11" s="458"/>
      <c r="AO11" s="564">
        <v>41526</v>
      </c>
      <c r="AP11" s="693">
        <v>0</v>
      </c>
      <c r="AQ11" s="694">
        <v>23.1</v>
      </c>
      <c r="AR11" s="456"/>
      <c r="AS11" s="458"/>
      <c r="AT11" s="108">
        <v>41556</v>
      </c>
      <c r="AU11" s="704">
        <v>0</v>
      </c>
      <c r="AV11" s="695">
        <v>18.600000000000001</v>
      </c>
      <c r="AW11" s="456"/>
      <c r="AX11" s="268"/>
      <c r="AY11" s="38">
        <v>41587</v>
      </c>
      <c r="AZ11" s="758">
        <v>0</v>
      </c>
      <c r="BA11" s="754">
        <v>23.2</v>
      </c>
      <c r="BB11" s="523"/>
      <c r="BC11" s="268"/>
      <c r="BD11" s="97">
        <v>41617</v>
      </c>
      <c r="BE11" s="704">
        <v>0</v>
      </c>
      <c r="BF11" s="695">
        <v>27.5</v>
      </c>
      <c r="BG11" s="456"/>
      <c r="BH11" s="268"/>
    </row>
    <row r="12" spans="1:60" ht="13.5" thickBot="1" x14ac:dyDescent="0.25">
      <c r="A12" s="10">
        <v>41284</v>
      </c>
      <c r="B12" s="769">
        <v>11.1</v>
      </c>
      <c r="C12" s="770">
        <v>21.7</v>
      </c>
      <c r="D12" s="456"/>
      <c r="E12" s="268"/>
      <c r="F12" s="664">
        <v>41315</v>
      </c>
      <c r="G12" s="702">
        <v>4.5</v>
      </c>
      <c r="H12" s="703">
        <v>22.1</v>
      </c>
      <c r="I12" s="457"/>
      <c r="J12" s="268"/>
      <c r="K12" s="612">
        <v>41343</v>
      </c>
      <c r="L12" s="714">
        <v>75.599999999999994</v>
      </c>
      <c r="M12" s="697">
        <v>24.9</v>
      </c>
      <c r="N12" s="457"/>
      <c r="O12" s="268"/>
      <c r="P12" s="114">
        <v>41374</v>
      </c>
      <c r="Q12" s="781">
        <v>0</v>
      </c>
      <c r="R12" s="782">
        <v>21.2</v>
      </c>
      <c r="S12" s="500"/>
      <c r="T12" s="458"/>
      <c r="U12" s="564">
        <v>41404</v>
      </c>
      <c r="V12" s="693">
        <v>0</v>
      </c>
      <c r="W12" s="695">
        <v>17.600000000000001</v>
      </c>
      <c r="X12" s="456"/>
      <c r="Y12" s="458"/>
      <c r="Z12" s="571">
        <v>41435</v>
      </c>
      <c r="AA12" s="788">
        <v>0</v>
      </c>
      <c r="AB12" s="789">
        <v>20.7</v>
      </c>
      <c r="AC12" s="457"/>
      <c r="AD12" s="268"/>
      <c r="AE12" s="164">
        <v>41465</v>
      </c>
      <c r="AF12" s="693">
        <v>0</v>
      </c>
      <c r="AG12" s="695">
        <v>18</v>
      </c>
      <c r="AH12" s="456"/>
      <c r="AI12" s="268"/>
      <c r="AJ12" s="571">
        <v>41496</v>
      </c>
      <c r="AK12" s="693">
        <v>0</v>
      </c>
      <c r="AL12" s="727">
        <v>23.1</v>
      </c>
      <c r="AM12" s="457"/>
      <c r="AN12" s="268"/>
      <c r="AO12" s="564">
        <v>41527</v>
      </c>
      <c r="AP12" s="724">
        <v>0</v>
      </c>
      <c r="AQ12" s="725">
        <v>22.9</v>
      </c>
      <c r="AR12" s="456"/>
      <c r="AS12" s="458"/>
      <c r="AT12" s="108">
        <v>41557</v>
      </c>
      <c r="AU12" s="704">
        <v>0</v>
      </c>
      <c r="AV12" s="695">
        <v>19.7</v>
      </c>
      <c r="AW12" s="456"/>
      <c r="AX12" s="268"/>
      <c r="AY12" s="38">
        <v>41588</v>
      </c>
      <c r="AZ12" s="724">
        <v>0</v>
      </c>
      <c r="BA12" s="725">
        <v>26</v>
      </c>
      <c r="BB12" s="523"/>
      <c r="BC12" s="268"/>
      <c r="BD12" s="97">
        <v>41618</v>
      </c>
      <c r="BE12" s="704">
        <v>4.8</v>
      </c>
      <c r="BF12" s="695">
        <v>25.2</v>
      </c>
      <c r="BG12" s="456"/>
      <c r="BH12" s="268"/>
    </row>
    <row r="13" spans="1:60" ht="13.5" thickBot="1" x14ac:dyDescent="0.25">
      <c r="A13" s="10">
        <v>41285</v>
      </c>
      <c r="B13" s="704">
        <v>3.4</v>
      </c>
      <c r="C13" s="695">
        <v>19.399999999999999</v>
      </c>
      <c r="D13" s="456"/>
      <c r="E13" s="268"/>
      <c r="F13" s="664">
        <v>41316</v>
      </c>
      <c r="G13" s="702">
        <v>27.6</v>
      </c>
      <c r="H13" s="703">
        <v>24.9</v>
      </c>
      <c r="I13" s="486"/>
      <c r="J13" s="458"/>
      <c r="K13" s="713">
        <v>41344</v>
      </c>
      <c r="L13" s="779">
        <v>5.8</v>
      </c>
      <c r="M13" s="780">
        <v>24.4</v>
      </c>
      <c r="N13" s="457"/>
      <c r="O13" s="458"/>
      <c r="P13" s="114">
        <v>41375</v>
      </c>
      <c r="Q13" s="704">
        <v>0</v>
      </c>
      <c r="R13" s="719">
        <v>22.9</v>
      </c>
      <c r="S13" s="500"/>
      <c r="T13" s="458"/>
      <c r="U13" s="564">
        <v>41405</v>
      </c>
      <c r="V13" s="783">
        <v>0</v>
      </c>
      <c r="W13" s="784">
        <v>19.8</v>
      </c>
      <c r="X13" s="456"/>
      <c r="Y13" s="458"/>
      <c r="Z13" s="571">
        <v>41436</v>
      </c>
      <c r="AA13" s="790">
        <v>0</v>
      </c>
      <c r="AB13" s="791">
        <v>20.010000000000002</v>
      </c>
      <c r="AC13" s="457"/>
      <c r="AD13" s="268"/>
      <c r="AE13" s="164">
        <v>41466</v>
      </c>
      <c r="AF13" s="794">
        <v>0</v>
      </c>
      <c r="AG13" s="789">
        <v>17.3</v>
      </c>
      <c r="AH13" s="459"/>
      <c r="AI13" s="268"/>
      <c r="AJ13" s="571">
        <v>41497</v>
      </c>
      <c r="AK13" s="724">
        <v>0</v>
      </c>
      <c r="AL13" s="725">
        <v>15.1</v>
      </c>
      <c r="AM13" s="457"/>
      <c r="AN13" s="480"/>
      <c r="AO13" s="564">
        <v>41528</v>
      </c>
      <c r="AP13" s="724">
        <v>0</v>
      </c>
      <c r="AQ13" s="725">
        <v>21.7</v>
      </c>
      <c r="AR13" s="521"/>
      <c r="AS13" s="458"/>
      <c r="AT13" s="108">
        <v>41558</v>
      </c>
      <c r="AU13" s="724">
        <v>0</v>
      </c>
      <c r="AV13" s="725">
        <v>20.6</v>
      </c>
      <c r="AW13" s="745"/>
      <c r="AX13" s="745"/>
      <c r="AY13" s="38">
        <v>41589</v>
      </c>
      <c r="AZ13" s="724">
        <v>0</v>
      </c>
      <c r="BA13" s="725">
        <v>28.5</v>
      </c>
      <c r="BB13" s="523"/>
      <c r="BC13" s="268"/>
      <c r="BD13" s="97">
        <v>41619</v>
      </c>
      <c r="BE13" s="811">
        <v>2.4</v>
      </c>
      <c r="BF13" s="812">
        <v>22.3</v>
      </c>
      <c r="BG13" s="456"/>
      <c r="BH13" s="268"/>
    </row>
    <row r="14" spans="1:60" ht="14.25" thickTop="1" thickBot="1" x14ac:dyDescent="0.25">
      <c r="A14" s="10">
        <v>41286</v>
      </c>
      <c r="B14" s="704">
        <v>0</v>
      </c>
      <c r="C14" s="695">
        <v>19.3</v>
      </c>
      <c r="D14" s="457"/>
      <c r="E14" s="268"/>
      <c r="F14" s="664">
        <v>41317</v>
      </c>
      <c r="G14" s="702">
        <v>0</v>
      </c>
      <c r="H14" s="703">
        <v>27.1</v>
      </c>
      <c r="I14" s="486"/>
      <c r="J14" s="268"/>
      <c r="K14" s="612">
        <v>41345</v>
      </c>
      <c r="L14" s="715">
        <v>2</v>
      </c>
      <c r="M14" s="694">
        <v>25.9</v>
      </c>
      <c r="N14" s="457"/>
      <c r="O14" s="458"/>
      <c r="P14" s="114">
        <v>41376</v>
      </c>
      <c r="Q14" s="718">
        <v>3.4</v>
      </c>
      <c r="R14" s="719">
        <v>24.3</v>
      </c>
      <c r="S14" s="500"/>
      <c r="T14" s="268"/>
      <c r="U14" s="746">
        <v>41406</v>
      </c>
      <c r="V14" s="724">
        <v>0</v>
      </c>
      <c r="W14" s="725">
        <v>21.4</v>
      </c>
      <c r="X14" s="456"/>
      <c r="Y14" s="511"/>
      <c r="Z14" s="571">
        <v>41437</v>
      </c>
      <c r="AA14" s="726">
        <v>4.5999999999999996</v>
      </c>
      <c r="AB14" s="727">
        <v>20.3</v>
      </c>
      <c r="AC14" s="488"/>
      <c r="AD14" s="268"/>
      <c r="AE14" s="650">
        <v>41467</v>
      </c>
      <c r="AF14" s="792">
        <v>0</v>
      </c>
      <c r="AG14" s="793">
        <v>19</v>
      </c>
      <c r="AH14" s="456"/>
      <c r="AI14" s="268"/>
      <c r="AJ14" s="571">
        <v>41498</v>
      </c>
      <c r="AK14" s="724">
        <v>0</v>
      </c>
      <c r="AL14" s="727">
        <v>18.399999999999999</v>
      </c>
      <c r="AM14" s="520"/>
      <c r="AN14" s="480"/>
      <c r="AO14" s="564">
        <v>41529</v>
      </c>
      <c r="AP14" s="796">
        <v>0</v>
      </c>
      <c r="AQ14" s="797">
        <v>24.2</v>
      </c>
      <c r="AR14" s="456"/>
      <c r="AS14" s="268"/>
      <c r="AT14" s="108">
        <v>41559</v>
      </c>
      <c r="AU14" s="722">
        <v>0</v>
      </c>
      <c r="AV14" s="800">
        <v>20.5</v>
      </c>
      <c r="AW14" s="456"/>
      <c r="AX14" s="268"/>
      <c r="AY14" s="38">
        <v>41590</v>
      </c>
      <c r="AZ14" s="809">
        <v>0</v>
      </c>
      <c r="BA14" s="810">
        <v>27.6</v>
      </c>
      <c r="BB14" s="523"/>
      <c r="BC14" s="268"/>
      <c r="BD14" s="97">
        <v>41620</v>
      </c>
      <c r="BE14" s="704">
        <v>0</v>
      </c>
      <c r="BF14" s="725">
        <v>22.9</v>
      </c>
      <c r="BG14" s="456"/>
      <c r="BH14" s="268"/>
    </row>
    <row r="15" spans="1:60" ht="13.5" thickTop="1" x14ac:dyDescent="0.2">
      <c r="A15" s="10">
        <v>41287</v>
      </c>
      <c r="B15" s="704">
        <v>21.5</v>
      </c>
      <c r="C15" s="695">
        <v>20.100000000000001</v>
      </c>
      <c r="D15" s="456"/>
      <c r="E15" s="458"/>
      <c r="F15" s="664">
        <v>41318</v>
      </c>
      <c r="G15" s="702">
        <v>0</v>
      </c>
      <c r="H15" s="703">
        <v>25.9</v>
      </c>
      <c r="I15" s="486"/>
      <c r="J15" s="268"/>
      <c r="K15" s="612">
        <v>41346</v>
      </c>
      <c r="L15" s="704">
        <v>2.6</v>
      </c>
      <c r="M15" s="695">
        <v>24</v>
      </c>
      <c r="N15" s="457"/>
      <c r="O15" s="268"/>
      <c r="P15" s="114">
        <v>41377</v>
      </c>
      <c r="Q15" s="704">
        <v>26.6</v>
      </c>
      <c r="R15" s="719">
        <v>21.15</v>
      </c>
      <c r="S15" s="500"/>
      <c r="T15" s="458"/>
      <c r="U15" s="564">
        <v>41407</v>
      </c>
      <c r="V15" s="693">
        <v>0</v>
      </c>
      <c r="W15" s="694">
        <v>22.5</v>
      </c>
      <c r="X15" s="456"/>
      <c r="Y15" s="458"/>
      <c r="Z15" s="571">
        <v>41438</v>
      </c>
      <c r="AA15" s="726">
        <v>11</v>
      </c>
      <c r="AB15" s="727">
        <v>20.399999999999999</v>
      </c>
      <c r="AC15" s="500"/>
      <c r="AD15" s="268"/>
      <c r="AE15" s="164">
        <v>41468</v>
      </c>
      <c r="AF15" s="693">
        <v>0</v>
      </c>
      <c r="AG15" s="694">
        <v>20.6</v>
      </c>
      <c r="AH15" s="459"/>
      <c r="AI15" s="458"/>
      <c r="AJ15" s="571">
        <v>41499</v>
      </c>
      <c r="AK15" s="693">
        <v>0</v>
      </c>
      <c r="AL15" s="694">
        <v>21.8</v>
      </c>
      <c r="AM15" s="486"/>
      <c r="AN15" s="480"/>
      <c r="AO15" s="564">
        <v>41530</v>
      </c>
      <c r="AP15" s="704">
        <v>0</v>
      </c>
      <c r="AQ15" s="725">
        <v>24.7</v>
      </c>
      <c r="AR15" s="456"/>
      <c r="AS15" s="458"/>
      <c r="AT15" s="108">
        <v>41560</v>
      </c>
      <c r="AU15" s="704">
        <v>0</v>
      </c>
      <c r="AV15" s="695">
        <v>23.2</v>
      </c>
      <c r="AW15" s="456"/>
      <c r="AX15" s="268"/>
      <c r="AY15" s="38">
        <v>41591</v>
      </c>
      <c r="AZ15" s="758">
        <v>0</v>
      </c>
      <c r="BA15" s="754">
        <v>24.1</v>
      </c>
      <c r="BB15" s="523"/>
      <c r="BC15" s="268"/>
      <c r="BD15" s="97">
        <v>41621</v>
      </c>
      <c r="BE15" s="704">
        <v>0</v>
      </c>
      <c r="BF15" s="695">
        <v>22.4</v>
      </c>
      <c r="BG15" s="456"/>
      <c r="BH15" s="268"/>
    </row>
    <row r="16" spans="1:60" ht="15" x14ac:dyDescent="0.2">
      <c r="A16" s="10">
        <v>41288</v>
      </c>
      <c r="B16" s="704">
        <v>9.9</v>
      </c>
      <c r="C16" s="695">
        <v>20.8</v>
      </c>
      <c r="D16" s="456"/>
      <c r="E16" s="268"/>
      <c r="F16" s="664">
        <v>41319</v>
      </c>
      <c r="G16" s="702">
        <v>1.7</v>
      </c>
      <c r="H16" s="703">
        <v>25.3</v>
      </c>
      <c r="I16" s="486"/>
      <c r="J16" s="458"/>
      <c r="K16" s="612">
        <v>41347</v>
      </c>
      <c r="L16" s="704">
        <v>1.5</v>
      </c>
      <c r="M16" s="695">
        <v>21.3</v>
      </c>
      <c r="N16" s="457"/>
      <c r="O16" s="458"/>
      <c r="P16" s="114">
        <v>41378</v>
      </c>
      <c r="Q16" s="704">
        <v>14.1</v>
      </c>
      <c r="R16" s="719">
        <v>18</v>
      </c>
      <c r="S16" s="500"/>
      <c r="T16" s="458"/>
      <c r="U16" s="564">
        <v>41408</v>
      </c>
      <c r="V16" s="693">
        <v>0</v>
      </c>
      <c r="W16" s="695">
        <v>23</v>
      </c>
      <c r="X16" s="456"/>
      <c r="Y16" s="458"/>
      <c r="Z16" s="571">
        <v>41439</v>
      </c>
      <c r="AA16" s="724">
        <v>0</v>
      </c>
      <c r="AB16" s="725">
        <v>20.100000000000001</v>
      </c>
      <c r="AC16" s="500"/>
      <c r="AD16" s="268"/>
      <c r="AE16" s="164">
        <v>41469</v>
      </c>
      <c r="AF16" s="693">
        <v>0</v>
      </c>
      <c r="AG16" s="695">
        <v>21.7</v>
      </c>
      <c r="AH16" s="456"/>
      <c r="AI16" s="458"/>
      <c r="AJ16" s="571">
        <v>41500</v>
      </c>
      <c r="AK16" s="693">
        <v>2.6</v>
      </c>
      <c r="AL16" s="695">
        <v>13.7</v>
      </c>
      <c r="AM16" s="486"/>
      <c r="AN16" s="458"/>
      <c r="AO16" s="564">
        <v>41531</v>
      </c>
      <c r="AP16" s="704">
        <v>0</v>
      </c>
      <c r="AQ16" s="725">
        <v>25.2</v>
      </c>
      <c r="AR16" s="456"/>
      <c r="AS16" s="458"/>
      <c r="AT16" s="108">
        <v>41561</v>
      </c>
      <c r="AU16" s="704">
        <v>0</v>
      </c>
      <c r="AV16" s="695">
        <v>26.1</v>
      </c>
      <c r="AW16" s="456"/>
      <c r="AX16" s="268"/>
      <c r="AY16" s="38">
        <v>41592</v>
      </c>
      <c r="AZ16" s="758">
        <v>0</v>
      </c>
      <c r="BA16" s="754">
        <v>22.4</v>
      </c>
      <c r="BB16" s="523"/>
      <c r="BC16" s="524"/>
      <c r="BD16" s="97">
        <v>41622</v>
      </c>
      <c r="BE16" s="704">
        <v>0</v>
      </c>
      <c r="BF16" s="695">
        <v>24</v>
      </c>
      <c r="BG16" s="456"/>
      <c r="BH16" s="458"/>
    </row>
    <row r="17" spans="1:60" x14ac:dyDescent="0.2">
      <c r="A17" s="10">
        <v>41289</v>
      </c>
      <c r="B17" s="704">
        <v>32.200000000000003</v>
      </c>
      <c r="C17" s="695">
        <v>26.2</v>
      </c>
      <c r="D17" s="456"/>
      <c r="E17" s="458"/>
      <c r="F17" s="664">
        <v>41320</v>
      </c>
      <c r="G17" s="702">
        <v>25.1</v>
      </c>
      <c r="H17" s="703">
        <v>24.5</v>
      </c>
      <c r="I17" s="486"/>
      <c r="J17" s="458"/>
      <c r="K17" s="612">
        <v>41348</v>
      </c>
      <c r="L17" s="704">
        <v>0</v>
      </c>
      <c r="M17" s="695">
        <v>23.5</v>
      </c>
      <c r="N17" s="457"/>
      <c r="O17" s="458"/>
      <c r="P17" s="114">
        <v>41379</v>
      </c>
      <c r="Q17" s="704">
        <v>0</v>
      </c>
      <c r="R17" s="719">
        <v>20.6</v>
      </c>
      <c r="S17" s="500"/>
      <c r="T17" s="458"/>
      <c r="U17" s="564">
        <v>41409</v>
      </c>
      <c r="V17" s="693">
        <v>0</v>
      </c>
      <c r="W17" s="695">
        <v>25.1</v>
      </c>
      <c r="X17" s="456"/>
      <c r="Y17" s="458"/>
      <c r="Z17" s="571">
        <v>41440</v>
      </c>
      <c r="AA17" s="724">
        <v>0</v>
      </c>
      <c r="AB17" s="725">
        <v>17.8</v>
      </c>
      <c r="AC17" s="500"/>
      <c r="AD17" s="268"/>
      <c r="AE17" s="164">
        <v>41470</v>
      </c>
      <c r="AF17" s="693">
        <v>0</v>
      </c>
      <c r="AG17" s="695">
        <v>20</v>
      </c>
      <c r="AH17" s="456"/>
      <c r="AI17" s="458"/>
      <c r="AJ17" s="571">
        <v>41501</v>
      </c>
      <c r="AK17" s="693">
        <v>1.3</v>
      </c>
      <c r="AL17" s="695">
        <v>14.45</v>
      </c>
      <c r="AM17" s="486"/>
      <c r="AN17" s="458"/>
      <c r="AO17" s="564">
        <v>41532</v>
      </c>
      <c r="AP17" s="693">
        <v>0</v>
      </c>
      <c r="AQ17" s="695">
        <v>26.1</v>
      </c>
      <c r="AR17" s="456"/>
      <c r="AS17" s="458"/>
      <c r="AT17" s="108">
        <v>41562</v>
      </c>
      <c r="AU17" s="704">
        <v>17</v>
      </c>
      <c r="AV17" s="695">
        <v>22.1</v>
      </c>
      <c r="AW17" s="456"/>
      <c r="AX17" s="268"/>
      <c r="AY17" s="38">
        <v>41593</v>
      </c>
      <c r="AZ17" s="758">
        <v>0</v>
      </c>
      <c r="BA17" s="754">
        <v>24.2</v>
      </c>
      <c r="BB17" s="523"/>
      <c r="BC17" s="458"/>
      <c r="BD17" s="97">
        <v>41623</v>
      </c>
      <c r="BE17" s="704">
        <v>0</v>
      </c>
      <c r="BF17" s="695">
        <v>25.2</v>
      </c>
      <c r="BG17" s="456"/>
      <c r="BH17" s="458"/>
    </row>
    <row r="18" spans="1:60" x14ac:dyDescent="0.2">
      <c r="A18" s="10">
        <v>41290</v>
      </c>
      <c r="B18" s="704">
        <v>1.2</v>
      </c>
      <c r="C18" s="695">
        <v>21.7</v>
      </c>
      <c r="D18" s="456"/>
      <c r="E18" s="458"/>
      <c r="F18" s="664">
        <v>41321</v>
      </c>
      <c r="G18" s="702">
        <v>31.2</v>
      </c>
      <c r="H18" s="703">
        <v>26.4</v>
      </c>
      <c r="I18" s="486"/>
      <c r="J18" s="458"/>
      <c r="K18" s="612">
        <v>41349</v>
      </c>
      <c r="L18" s="704">
        <v>0</v>
      </c>
      <c r="M18" s="695">
        <v>24.1</v>
      </c>
      <c r="N18" s="457"/>
      <c r="O18" s="458"/>
      <c r="P18" s="114">
        <v>41380</v>
      </c>
      <c r="Q18" s="704">
        <v>0</v>
      </c>
      <c r="R18" s="719">
        <v>20.9</v>
      </c>
      <c r="S18" s="500"/>
      <c r="T18" s="458"/>
      <c r="U18" s="564">
        <v>41410</v>
      </c>
      <c r="V18" s="693">
        <v>0</v>
      </c>
      <c r="W18" s="695">
        <v>23.6</v>
      </c>
      <c r="X18" s="456"/>
      <c r="Y18" s="458"/>
      <c r="Z18" s="571">
        <v>41441</v>
      </c>
      <c r="AA18" s="724">
        <v>0</v>
      </c>
      <c r="AB18" s="725">
        <v>18.7</v>
      </c>
      <c r="AC18" s="500"/>
      <c r="AD18" s="268"/>
      <c r="AE18" s="164">
        <v>41471</v>
      </c>
      <c r="AF18" s="693">
        <v>0</v>
      </c>
      <c r="AG18" s="695">
        <v>18.399999999999999</v>
      </c>
      <c r="AH18" s="456"/>
      <c r="AI18" s="458"/>
      <c r="AJ18" s="571">
        <v>41502</v>
      </c>
      <c r="AK18" s="693">
        <v>0.8</v>
      </c>
      <c r="AL18" s="695">
        <v>15.2</v>
      </c>
      <c r="AM18" s="486"/>
      <c r="AN18" s="458"/>
      <c r="AO18" s="564">
        <v>41533</v>
      </c>
      <c r="AP18" s="693">
        <v>0</v>
      </c>
      <c r="AQ18" s="695">
        <v>24</v>
      </c>
      <c r="AR18" s="456"/>
      <c r="AS18" s="458"/>
      <c r="AT18" s="108">
        <v>41563</v>
      </c>
      <c r="AU18" s="704">
        <v>4.5</v>
      </c>
      <c r="AV18" s="695">
        <v>19.3</v>
      </c>
      <c r="AW18" s="456"/>
      <c r="AX18" s="268"/>
      <c r="AY18" s="38">
        <v>41594</v>
      </c>
      <c r="AZ18" s="758">
        <v>0</v>
      </c>
      <c r="BA18" s="754">
        <v>26.4</v>
      </c>
      <c r="BB18" s="523"/>
      <c r="BC18" s="458"/>
      <c r="BD18" s="97">
        <v>41624</v>
      </c>
      <c r="BE18" s="704">
        <v>0</v>
      </c>
      <c r="BF18" s="695">
        <v>23.7</v>
      </c>
      <c r="BG18" s="456"/>
      <c r="BH18" s="458"/>
    </row>
    <row r="19" spans="1:60" x14ac:dyDescent="0.2">
      <c r="A19" s="10">
        <v>41291</v>
      </c>
      <c r="B19" s="704">
        <v>21.7</v>
      </c>
      <c r="C19" s="695">
        <v>22.8</v>
      </c>
      <c r="D19" s="456"/>
      <c r="E19" s="458"/>
      <c r="F19" s="664">
        <v>41322</v>
      </c>
      <c r="G19" s="702">
        <v>21.2</v>
      </c>
      <c r="H19" s="703">
        <v>26.2</v>
      </c>
      <c r="I19" s="486"/>
      <c r="J19" s="458"/>
      <c r="K19" s="612">
        <v>41350</v>
      </c>
      <c r="L19" s="704">
        <v>9.1</v>
      </c>
      <c r="M19" s="695">
        <v>20.9</v>
      </c>
      <c r="N19" s="457"/>
      <c r="O19" s="458"/>
      <c r="P19" s="114">
        <v>41381</v>
      </c>
      <c r="Q19" s="704">
        <v>0</v>
      </c>
      <c r="R19" s="719">
        <v>19.600000000000001</v>
      </c>
      <c r="S19" s="500"/>
      <c r="T19" s="458"/>
      <c r="U19" s="564">
        <v>41411</v>
      </c>
      <c r="V19" s="693">
        <v>0</v>
      </c>
      <c r="W19" s="695">
        <v>17.7</v>
      </c>
      <c r="X19" s="456"/>
      <c r="Y19" s="458"/>
      <c r="Z19" s="571">
        <v>41442</v>
      </c>
      <c r="AA19" s="724">
        <v>16.600000000000001</v>
      </c>
      <c r="AB19" s="725">
        <v>18</v>
      </c>
      <c r="AC19" s="500"/>
      <c r="AD19" s="268"/>
      <c r="AE19" s="164">
        <v>41472</v>
      </c>
      <c r="AF19" s="693">
        <v>0</v>
      </c>
      <c r="AG19" s="695">
        <v>19.600000000000001</v>
      </c>
      <c r="AH19" s="456"/>
      <c r="AI19" s="458"/>
      <c r="AJ19" s="571">
        <v>41503</v>
      </c>
      <c r="AK19" s="693">
        <v>0</v>
      </c>
      <c r="AL19" s="695">
        <v>15.6</v>
      </c>
      <c r="AM19" s="486"/>
      <c r="AN19" s="458"/>
      <c r="AO19" s="564">
        <v>41534</v>
      </c>
      <c r="AP19" s="693">
        <v>5.4</v>
      </c>
      <c r="AQ19" s="695">
        <v>19.600000000000001</v>
      </c>
      <c r="AR19" s="456"/>
      <c r="AS19" s="458"/>
      <c r="AT19" s="108">
        <v>41564</v>
      </c>
      <c r="AU19" s="704">
        <v>34</v>
      </c>
      <c r="AV19" s="695">
        <v>19.5</v>
      </c>
      <c r="AW19" s="456"/>
      <c r="AX19" s="268"/>
      <c r="AY19" s="38">
        <v>41595</v>
      </c>
      <c r="AZ19" s="758">
        <v>4</v>
      </c>
      <c r="BA19" s="754">
        <v>19.7</v>
      </c>
      <c r="BB19" s="523"/>
      <c r="BC19" s="458"/>
      <c r="BD19" s="97">
        <v>41625</v>
      </c>
      <c r="BE19" s="704">
        <v>0</v>
      </c>
      <c r="BF19" s="695">
        <v>23.1</v>
      </c>
      <c r="BG19" s="456"/>
      <c r="BH19" s="458"/>
    </row>
    <row r="20" spans="1:60" x14ac:dyDescent="0.2">
      <c r="A20" s="10">
        <v>41292</v>
      </c>
      <c r="B20" s="704">
        <v>0</v>
      </c>
      <c r="C20" s="695">
        <v>24.6</v>
      </c>
      <c r="D20" s="456"/>
      <c r="E20" s="458"/>
      <c r="F20" s="664">
        <v>41323</v>
      </c>
      <c r="G20" s="702">
        <v>0</v>
      </c>
      <c r="H20" s="703">
        <v>26.1</v>
      </c>
      <c r="I20" s="486"/>
      <c r="J20" s="458"/>
      <c r="K20" s="612">
        <v>41351</v>
      </c>
      <c r="L20" s="704">
        <v>25.8</v>
      </c>
      <c r="M20" s="695">
        <v>17.8</v>
      </c>
      <c r="N20" s="457"/>
      <c r="O20" s="458"/>
      <c r="P20" s="114">
        <v>41382</v>
      </c>
      <c r="Q20" s="704">
        <v>0</v>
      </c>
      <c r="R20" s="719">
        <v>19.7</v>
      </c>
      <c r="S20" s="500"/>
      <c r="T20" s="458"/>
      <c r="U20" s="564">
        <v>41412</v>
      </c>
      <c r="V20" s="693">
        <v>0</v>
      </c>
      <c r="W20" s="695">
        <v>18.8</v>
      </c>
      <c r="X20" s="456"/>
      <c r="Y20" s="458"/>
      <c r="Z20" s="571">
        <v>41443</v>
      </c>
      <c r="AA20" s="724">
        <v>0</v>
      </c>
      <c r="AB20" s="725">
        <v>18.899999999999999</v>
      </c>
      <c r="AC20" s="500"/>
      <c r="AD20" s="268"/>
      <c r="AE20" s="164">
        <v>41473</v>
      </c>
      <c r="AF20" s="693">
        <v>0</v>
      </c>
      <c r="AG20" s="695">
        <v>21.6</v>
      </c>
      <c r="AH20" s="456"/>
      <c r="AI20" s="458"/>
      <c r="AJ20" s="571">
        <v>41504</v>
      </c>
      <c r="AK20" s="693">
        <v>0</v>
      </c>
      <c r="AL20" s="695">
        <v>15.1</v>
      </c>
      <c r="AM20" s="486"/>
      <c r="AN20" s="458"/>
      <c r="AO20" s="564">
        <v>41535</v>
      </c>
      <c r="AP20" s="693">
        <v>3.7</v>
      </c>
      <c r="AQ20" s="695">
        <v>16.600000000000001</v>
      </c>
      <c r="AR20" s="456"/>
      <c r="AS20" s="458"/>
      <c r="AT20" s="108">
        <v>41565</v>
      </c>
      <c r="AU20" s="704">
        <v>0</v>
      </c>
      <c r="AV20" s="695">
        <v>20.8</v>
      </c>
      <c r="AW20" s="456"/>
      <c r="AX20" s="268"/>
      <c r="AY20" s="38">
        <v>41596</v>
      </c>
      <c r="AZ20" s="758">
        <v>1.6</v>
      </c>
      <c r="BA20" s="754">
        <v>22</v>
      </c>
      <c r="BB20" s="523"/>
      <c r="BC20" s="458"/>
      <c r="BD20" s="97">
        <v>41626</v>
      </c>
      <c r="BE20" s="704">
        <v>0</v>
      </c>
      <c r="BF20" s="695">
        <v>23.5</v>
      </c>
      <c r="BG20" s="456"/>
      <c r="BH20" s="458"/>
    </row>
    <row r="21" spans="1:60" x14ac:dyDescent="0.2">
      <c r="A21" s="10">
        <v>41293</v>
      </c>
      <c r="B21" s="704">
        <v>0</v>
      </c>
      <c r="C21" s="695">
        <v>23.2</v>
      </c>
      <c r="D21" s="456"/>
      <c r="E21" s="458"/>
      <c r="F21" s="664">
        <v>41324</v>
      </c>
      <c r="G21" s="702">
        <v>15.8</v>
      </c>
      <c r="H21" s="703">
        <v>24.5</v>
      </c>
      <c r="I21" s="486"/>
      <c r="J21" s="458"/>
      <c r="K21" s="612">
        <v>41352</v>
      </c>
      <c r="L21" s="704">
        <v>0.6</v>
      </c>
      <c r="M21" s="695">
        <v>18.2</v>
      </c>
      <c r="N21" s="457"/>
      <c r="O21" s="458"/>
      <c r="P21" s="114">
        <v>41383</v>
      </c>
      <c r="Q21" s="704">
        <v>0</v>
      </c>
      <c r="R21" s="719">
        <v>20.7</v>
      </c>
      <c r="S21" s="500"/>
      <c r="T21" s="458"/>
      <c r="U21" s="564">
        <v>41413</v>
      </c>
      <c r="V21" s="693">
        <v>0</v>
      </c>
      <c r="W21" s="695">
        <v>19.7</v>
      </c>
      <c r="X21" s="456"/>
      <c r="Y21" s="458"/>
      <c r="Z21" s="571">
        <v>41444</v>
      </c>
      <c r="AA21" s="724">
        <v>0</v>
      </c>
      <c r="AB21" s="725">
        <v>20</v>
      </c>
      <c r="AC21" s="500"/>
      <c r="AD21" s="268"/>
      <c r="AE21" s="164">
        <v>41474</v>
      </c>
      <c r="AF21" s="693">
        <v>0</v>
      </c>
      <c r="AG21" s="695">
        <v>19</v>
      </c>
      <c r="AH21" s="456"/>
      <c r="AI21" s="458"/>
      <c r="AJ21" s="571">
        <v>41505</v>
      </c>
      <c r="AK21" s="693">
        <v>0</v>
      </c>
      <c r="AL21" s="695">
        <v>17.3</v>
      </c>
      <c r="AM21" s="486"/>
      <c r="AN21" s="458"/>
      <c r="AO21" s="564">
        <v>41536</v>
      </c>
      <c r="AP21" s="693">
        <v>18.600000000000001</v>
      </c>
      <c r="AQ21" s="695">
        <v>18.100000000000001</v>
      </c>
      <c r="AR21" s="456"/>
      <c r="AS21" s="458"/>
      <c r="AT21" s="108">
        <v>41566</v>
      </c>
      <c r="AU21" s="704">
        <v>15.5</v>
      </c>
      <c r="AV21" s="695">
        <v>20.8</v>
      </c>
      <c r="AW21" s="456"/>
      <c r="AX21" s="268"/>
      <c r="AY21" s="38">
        <v>41597</v>
      </c>
      <c r="AZ21" s="758">
        <v>0</v>
      </c>
      <c r="BA21" s="754">
        <v>23.9</v>
      </c>
      <c r="BB21" s="523"/>
      <c r="BC21" s="458"/>
      <c r="BD21" s="97">
        <v>41627</v>
      </c>
      <c r="BE21" s="704">
        <v>0</v>
      </c>
      <c r="BF21" s="695">
        <v>23.2</v>
      </c>
      <c r="BG21" s="456"/>
      <c r="BH21" s="458"/>
    </row>
    <row r="22" spans="1:60" x14ac:dyDescent="0.2">
      <c r="A22" s="10">
        <v>41294</v>
      </c>
      <c r="B22" s="704">
        <v>23.2</v>
      </c>
      <c r="C22" s="695">
        <v>22.6</v>
      </c>
      <c r="D22" s="456"/>
      <c r="E22" s="458"/>
      <c r="F22" s="664">
        <v>41325</v>
      </c>
      <c r="G22" s="702">
        <v>3</v>
      </c>
      <c r="H22" s="703">
        <v>25.9</v>
      </c>
      <c r="I22" s="486"/>
      <c r="J22" s="458"/>
      <c r="K22" s="612">
        <v>41353</v>
      </c>
      <c r="L22" s="704">
        <v>0</v>
      </c>
      <c r="M22" s="695">
        <v>19.399999999999999</v>
      </c>
      <c r="N22" s="457"/>
      <c r="O22" s="458"/>
      <c r="P22" s="114">
        <v>41384</v>
      </c>
      <c r="Q22" s="704">
        <v>0</v>
      </c>
      <c r="R22" s="719">
        <v>20.7</v>
      </c>
      <c r="S22" s="500"/>
      <c r="T22" s="458"/>
      <c r="U22" s="564">
        <v>41414</v>
      </c>
      <c r="V22" s="693">
        <v>0</v>
      </c>
      <c r="W22" s="695">
        <v>22</v>
      </c>
      <c r="X22" s="456"/>
      <c r="Y22" s="458"/>
      <c r="Z22" s="571">
        <v>41445</v>
      </c>
      <c r="AA22" s="724">
        <v>0</v>
      </c>
      <c r="AB22" s="725">
        <v>19.8</v>
      </c>
      <c r="AC22" s="500"/>
      <c r="AD22" s="268"/>
      <c r="AE22" s="164">
        <v>41475</v>
      </c>
      <c r="AF22" s="693">
        <v>5.2</v>
      </c>
      <c r="AG22" s="695">
        <v>21</v>
      </c>
      <c r="AH22" s="456"/>
      <c r="AI22" s="458"/>
      <c r="AJ22" s="571">
        <v>41506</v>
      </c>
      <c r="AK22" s="693">
        <v>0</v>
      </c>
      <c r="AL22" s="695">
        <v>18.8</v>
      </c>
      <c r="AM22" s="486"/>
      <c r="AN22" s="458"/>
      <c r="AO22" s="564">
        <v>41537</v>
      </c>
      <c r="AP22" s="693">
        <v>0</v>
      </c>
      <c r="AQ22" s="695">
        <v>21.7</v>
      </c>
      <c r="AR22" s="456"/>
      <c r="AS22" s="458"/>
      <c r="AT22" s="108">
        <v>41567</v>
      </c>
      <c r="AU22" s="704">
        <v>0</v>
      </c>
      <c r="AV22" s="695">
        <v>23.5</v>
      </c>
      <c r="AW22" s="456"/>
      <c r="AX22" s="268"/>
      <c r="AY22" s="38">
        <v>41598</v>
      </c>
      <c r="AZ22" s="758">
        <v>8.8000000000000007</v>
      </c>
      <c r="BA22" s="754">
        <v>27</v>
      </c>
      <c r="BB22" s="523"/>
      <c r="BC22" s="458"/>
      <c r="BD22" s="97">
        <v>41628</v>
      </c>
      <c r="BE22" s="704">
        <v>0</v>
      </c>
      <c r="BF22" s="695">
        <v>23.8</v>
      </c>
      <c r="BG22" s="456"/>
      <c r="BH22" s="458"/>
    </row>
    <row r="23" spans="1:60" x14ac:dyDescent="0.2">
      <c r="A23" s="10">
        <v>41295</v>
      </c>
      <c r="B23" s="704">
        <v>1.4</v>
      </c>
      <c r="C23" s="695">
        <v>20.7</v>
      </c>
      <c r="D23" s="456"/>
      <c r="E23" s="458"/>
      <c r="F23" s="664">
        <v>41326</v>
      </c>
      <c r="G23" s="702">
        <v>0</v>
      </c>
      <c r="H23" s="703">
        <v>27.4</v>
      </c>
      <c r="I23" s="486"/>
      <c r="J23" s="458"/>
      <c r="K23" s="612">
        <v>41354</v>
      </c>
      <c r="L23" s="704">
        <v>11.4</v>
      </c>
      <c r="M23" s="695">
        <v>21.1</v>
      </c>
      <c r="N23" s="457"/>
      <c r="O23" s="458"/>
      <c r="P23" s="114">
        <v>41385</v>
      </c>
      <c r="Q23" s="704">
        <v>0</v>
      </c>
      <c r="R23" s="719">
        <v>20</v>
      </c>
      <c r="S23" s="500"/>
      <c r="T23" s="458"/>
      <c r="U23" s="564">
        <v>41415</v>
      </c>
      <c r="V23" s="693">
        <v>0</v>
      </c>
      <c r="W23" s="695">
        <v>22</v>
      </c>
      <c r="X23" s="456"/>
      <c r="Y23" s="458"/>
      <c r="Z23" s="571">
        <v>41446</v>
      </c>
      <c r="AA23" s="724">
        <v>0</v>
      </c>
      <c r="AB23" s="725">
        <v>20.9</v>
      </c>
      <c r="AC23" s="500"/>
      <c r="AD23" s="268"/>
      <c r="AE23" s="164">
        <v>41476</v>
      </c>
      <c r="AF23" s="693">
        <v>8.3000000000000007</v>
      </c>
      <c r="AG23" s="695">
        <v>22.6</v>
      </c>
      <c r="AH23" s="456"/>
      <c r="AI23" s="458"/>
      <c r="AJ23" s="571">
        <v>41507</v>
      </c>
      <c r="AK23" s="693">
        <v>0</v>
      </c>
      <c r="AL23" s="695">
        <v>20.5</v>
      </c>
      <c r="AM23" s="486"/>
      <c r="AN23" s="458"/>
      <c r="AO23" s="564">
        <v>41538</v>
      </c>
      <c r="AP23" s="693">
        <v>0</v>
      </c>
      <c r="AQ23" s="695">
        <v>25</v>
      </c>
      <c r="AR23" s="456"/>
      <c r="AS23" s="458"/>
      <c r="AT23" s="108">
        <v>41568</v>
      </c>
      <c r="AU23" s="704">
        <v>0</v>
      </c>
      <c r="AV23" s="695">
        <v>26.4</v>
      </c>
      <c r="AW23" s="456"/>
      <c r="AX23" s="268"/>
      <c r="AY23" s="38">
        <v>41599</v>
      </c>
      <c r="AZ23" s="758">
        <v>13.4</v>
      </c>
      <c r="BA23" s="754">
        <v>25.7</v>
      </c>
      <c r="BB23" s="523"/>
      <c r="BC23" s="458"/>
      <c r="BD23" s="97">
        <v>41629</v>
      </c>
      <c r="BE23" s="704">
        <v>0</v>
      </c>
      <c r="BF23" s="695">
        <v>23.8</v>
      </c>
      <c r="BG23" s="456"/>
      <c r="BH23" s="458"/>
    </row>
    <row r="24" spans="1:60" x14ac:dyDescent="0.2">
      <c r="A24" s="10">
        <v>41296</v>
      </c>
      <c r="B24" s="704">
        <v>0.4</v>
      </c>
      <c r="C24" s="695">
        <v>20.7</v>
      </c>
      <c r="D24" s="456"/>
      <c r="E24" s="458"/>
      <c r="F24" s="664">
        <v>41327</v>
      </c>
      <c r="G24" s="702">
        <v>0</v>
      </c>
      <c r="H24" s="703">
        <v>25</v>
      </c>
      <c r="I24" s="486"/>
      <c r="J24" s="458"/>
      <c r="K24" s="612">
        <v>41355</v>
      </c>
      <c r="L24" s="704">
        <v>0.4</v>
      </c>
      <c r="M24" s="695">
        <v>22.7</v>
      </c>
      <c r="N24" s="457"/>
      <c r="O24" s="458"/>
      <c r="P24" s="114">
        <v>41386</v>
      </c>
      <c r="Q24" s="704">
        <v>0</v>
      </c>
      <c r="R24" s="719">
        <v>19.8</v>
      </c>
      <c r="S24" s="500"/>
      <c r="T24" s="458"/>
      <c r="U24" s="564">
        <v>41416</v>
      </c>
      <c r="V24" s="693">
        <v>0</v>
      </c>
      <c r="W24" s="695">
        <v>20.3</v>
      </c>
      <c r="X24" s="456"/>
      <c r="Y24" s="458"/>
      <c r="Z24" s="571">
        <v>41447</v>
      </c>
      <c r="AA24" s="724">
        <v>0</v>
      </c>
      <c r="AB24" s="725">
        <v>19.8</v>
      </c>
      <c r="AC24" s="500"/>
      <c r="AD24" s="268"/>
      <c r="AE24" s="164">
        <v>41477</v>
      </c>
      <c r="AF24" s="693">
        <v>2.4</v>
      </c>
      <c r="AG24" s="695">
        <v>18.899999999999999</v>
      </c>
      <c r="AH24" s="456"/>
      <c r="AI24" s="458"/>
      <c r="AJ24" s="571">
        <v>41508</v>
      </c>
      <c r="AK24" s="693">
        <v>0</v>
      </c>
      <c r="AL24" s="695">
        <v>22.2</v>
      </c>
      <c r="AM24" s="486"/>
      <c r="AN24" s="458"/>
      <c r="AO24" s="564">
        <v>41539</v>
      </c>
      <c r="AP24" s="693">
        <v>0</v>
      </c>
      <c r="AQ24" s="695">
        <v>22.2</v>
      </c>
      <c r="AR24" s="456"/>
      <c r="AS24" s="458"/>
      <c r="AT24" s="108">
        <v>41569</v>
      </c>
      <c r="AU24" s="704">
        <v>0</v>
      </c>
      <c r="AV24" s="695">
        <v>22.3</v>
      </c>
      <c r="AW24" s="456"/>
      <c r="AX24" s="268"/>
      <c r="AY24" s="38">
        <v>41600</v>
      </c>
      <c r="AZ24" s="758">
        <v>0.6</v>
      </c>
      <c r="BA24" s="754">
        <v>21.3</v>
      </c>
      <c r="BB24" s="523"/>
      <c r="BC24" s="458"/>
      <c r="BD24" s="97">
        <v>41630</v>
      </c>
      <c r="BE24" s="704">
        <v>0</v>
      </c>
      <c r="BF24" s="695">
        <v>25</v>
      </c>
      <c r="BG24" s="456"/>
      <c r="BH24" s="458"/>
    </row>
    <row r="25" spans="1:60" x14ac:dyDescent="0.2">
      <c r="A25" s="10">
        <v>41297</v>
      </c>
      <c r="B25" s="704">
        <v>0</v>
      </c>
      <c r="C25" s="695">
        <v>22.4</v>
      </c>
      <c r="D25" s="456"/>
      <c r="E25" s="458"/>
      <c r="F25" s="664">
        <v>41328</v>
      </c>
      <c r="G25" s="702">
        <v>18.8</v>
      </c>
      <c r="H25" s="703">
        <v>22.9</v>
      </c>
      <c r="I25" s="486"/>
      <c r="J25" s="458"/>
      <c r="K25" s="612">
        <v>41356</v>
      </c>
      <c r="L25" s="704">
        <v>0</v>
      </c>
      <c r="M25" s="695">
        <v>22.2</v>
      </c>
      <c r="N25" s="457"/>
      <c r="O25" s="458"/>
      <c r="P25" s="114">
        <v>41387</v>
      </c>
      <c r="Q25" s="704">
        <v>0</v>
      </c>
      <c r="R25" s="719">
        <v>19.7</v>
      </c>
      <c r="S25" s="500"/>
      <c r="T25" s="458"/>
      <c r="U25" s="564">
        <v>41417</v>
      </c>
      <c r="V25" s="693">
        <v>18</v>
      </c>
      <c r="W25" s="695">
        <v>17.7</v>
      </c>
      <c r="X25" s="456"/>
      <c r="Y25" s="458"/>
      <c r="Z25" s="571">
        <v>41448</v>
      </c>
      <c r="AA25" s="724">
        <v>0</v>
      </c>
      <c r="AB25" s="725">
        <v>16.899999999999999</v>
      </c>
      <c r="AC25" s="500"/>
      <c r="AD25" s="268"/>
      <c r="AE25" s="164">
        <v>41478</v>
      </c>
      <c r="AF25" s="693">
        <v>10.4</v>
      </c>
      <c r="AG25" s="695">
        <v>11.7</v>
      </c>
      <c r="AH25" s="456"/>
      <c r="AI25" s="458"/>
      <c r="AJ25" s="571">
        <v>41509</v>
      </c>
      <c r="AK25" s="693">
        <v>0</v>
      </c>
      <c r="AL25" s="695">
        <v>22.8</v>
      </c>
      <c r="AM25" s="486"/>
      <c r="AN25" s="458"/>
      <c r="AO25" s="564">
        <v>41540</v>
      </c>
      <c r="AP25" s="693">
        <v>32.799999999999997</v>
      </c>
      <c r="AQ25" s="695">
        <v>19.8</v>
      </c>
      <c r="AR25" s="456"/>
      <c r="AS25" s="458"/>
      <c r="AT25" s="108">
        <v>41570</v>
      </c>
      <c r="AU25" s="704">
        <v>0</v>
      </c>
      <c r="AV25" s="695">
        <v>24.1</v>
      </c>
      <c r="AW25" s="456"/>
      <c r="AX25" s="268"/>
      <c r="AY25" s="38">
        <v>41601</v>
      </c>
      <c r="AZ25" s="758">
        <v>4.2</v>
      </c>
      <c r="BA25" s="754">
        <v>20</v>
      </c>
      <c r="BB25" s="523"/>
      <c r="BC25" s="458"/>
      <c r="BD25" s="97">
        <v>41631</v>
      </c>
      <c r="BE25" s="704">
        <v>0</v>
      </c>
      <c r="BF25" s="695">
        <v>24.1</v>
      </c>
      <c r="BG25" s="456"/>
      <c r="BH25" s="458"/>
    </row>
    <row r="26" spans="1:60" x14ac:dyDescent="0.2">
      <c r="A26" s="10">
        <v>41298</v>
      </c>
      <c r="B26" s="704">
        <v>2.4</v>
      </c>
      <c r="C26" s="695">
        <v>25</v>
      </c>
      <c r="D26" s="456"/>
      <c r="E26" s="458"/>
      <c r="F26" s="664">
        <v>41329</v>
      </c>
      <c r="G26" s="702">
        <v>0</v>
      </c>
      <c r="H26" s="703">
        <v>25.8</v>
      </c>
      <c r="I26" s="486"/>
      <c r="J26" s="458"/>
      <c r="K26" s="612">
        <v>41357</v>
      </c>
      <c r="L26" s="704">
        <v>3.3</v>
      </c>
      <c r="M26" s="695">
        <v>21.8</v>
      </c>
      <c r="N26" s="457"/>
      <c r="O26" s="458"/>
      <c r="P26" s="114">
        <v>41388</v>
      </c>
      <c r="Q26" s="704">
        <v>0</v>
      </c>
      <c r="R26" s="719">
        <v>20</v>
      </c>
      <c r="S26" s="500"/>
      <c r="T26" s="458"/>
      <c r="U26" s="564">
        <v>41418</v>
      </c>
      <c r="V26" s="693">
        <v>0</v>
      </c>
      <c r="W26" s="695">
        <v>16.8</v>
      </c>
      <c r="X26" s="456"/>
      <c r="Y26" s="458"/>
      <c r="Z26" s="571">
        <v>41449</v>
      </c>
      <c r="AA26" s="724">
        <v>0.8</v>
      </c>
      <c r="AB26" s="725">
        <v>16.5</v>
      </c>
      <c r="AC26" s="500"/>
      <c r="AD26" s="268"/>
      <c r="AE26" s="164">
        <v>41479</v>
      </c>
      <c r="AF26" s="693">
        <v>1.8</v>
      </c>
      <c r="AG26" s="695">
        <v>9.1</v>
      </c>
      <c r="AH26" s="456"/>
      <c r="AI26" s="458"/>
      <c r="AJ26" s="571">
        <v>41510</v>
      </c>
      <c r="AK26" s="693">
        <v>0</v>
      </c>
      <c r="AL26" s="695">
        <v>23.4</v>
      </c>
      <c r="AM26" s="486"/>
      <c r="AN26" s="458"/>
      <c r="AO26" s="564">
        <v>41541</v>
      </c>
      <c r="AP26" s="693">
        <v>12</v>
      </c>
      <c r="AQ26" s="695">
        <v>18.100000000000001</v>
      </c>
      <c r="AR26" s="456"/>
      <c r="AS26" s="458"/>
      <c r="AT26" s="108">
        <v>41571</v>
      </c>
      <c r="AU26" s="704">
        <v>0</v>
      </c>
      <c r="AV26" s="695">
        <v>26.1</v>
      </c>
      <c r="AW26" s="456"/>
      <c r="AX26" s="268"/>
      <c r="AY26" s="38">
        <v>41602</v>
      </c>
      <c r="AZ26" s="758">
        <v>7</v>
      </c>
      <c r="BA26" s="754">
        <v>20.100000000000001</v>
      </c>
      <c r="BB26" s="523"/>
      <c r="BC26" s="458"/>
      <c r="BD26" s="97">
        <v>41632</v>
      </c>
      <c r="BE26" s="704">
        <v>0</v>
      </c>
      <c r="BF26" s="695">
        <v>24.2</v>
      </c>
      <c r="BG26" s="456"/>
      <c r="BH26" s="458"/>
    </row>
    <row r="27" spans="1:60" x14ac:dyDescent="0.2">
      <c r="A27" s="10">
        <v>41299</v>
      </c>
      <c r="B27" s="704">
        <v>2.1</v>
      </c>
      <c r="C27" s="695">
        <v>25.5</v>
      </c>
      <c r="D27" s="456"/>
      <c r="E27" s="458"/>
      <c r="F27" s="664">
        <v>41330</v>
      </c>
      <c r="G27" s="702">
        <v>11.7</v>
      </c>
      <c r="H27" s="703">
        <v>27.3</v>
      </c>
      <c r="I27" s="486"/>
      <c r="J27" s="458"/>
      <c r="K27" s="612">
        <v>41358</v>
      </c>
      <c r="L27" s="704">
        <v>6.3</v>
      </c>
      <c r="M27" s="695">
        <v>22.8</v>
      </c>
      <c r="N27" s="457"/>
      <c r="O27" s="458"/>
      <c r="P27" s="114">
        <v>41389</v>
      </c>
      <c r="Q27" s="704">
        <v>0</v>
      </c>
      <c r="R27" s="719">
        <v>20.100000000000001</v>
      </c>
      <c r="S27" s="500"/>
      <c r="T27" s="458"/>
      <c r="U27" s="564">
        <v>41419</v>
      </c>
      <c r="V27" s="693">
        <v>0</v>
      </c>
      <c r="W27" s="695">
        <v>18</v>
      </c>
      <c r="X27" s="456"/>
      <c r="Y27" s="458"/>
      <c r="Z27" s="571">
        <v>41450</v>
      </c>
      <c r="AA27" s="724">
        <v>31.2</v>
      </c>
      <c r="AB27" s="725">
        <v>17</v>
      </c>
      <c r="AC27" s="500"/>
      <c r="AD27" s="268"/>
      <c r="AE27" s="164">
        <v>41480</v>
      </c>
      <c r="AF27" s="693">
        <v>22.4</v>
      </c>
      <c r="AG27" s="695">
        <v>9.8000000000000007</v>
      </c>
      <c r="AH27" s="456"/>
      <c r="AI27" s="458"/>
      <c r="AJ27" s="571">
        <v>41511</v>
      </c>
      <c r="AK27" s="693">
        <v>0</v>
      </c>
      <c r="AL27" s="695">
        <v>24</v>
      </c>
      <c r="AM27" s="486"/>
      <c r="AN27" s="458"/>
      <c r="AO27" s="564">
        <v>41542</v>
      </c>
      <c r="AP27" s="693">
        <v>0</v>
      </c>
      <c r="AQ27" s="695">
        <v>14.2</v>
      </c>
      <c r="AR27" s="456"/>
      <c r="AS27" s="458"/>
      <c r="AT27" s="108">
        <v>41572</v>
      </c>
      <c r="AU27" s="704">
        <v>0</v>
      </c>
      <c r="AV27" s="695">
        <v>22.2</v>
      </c>
      <c r="AW27" s="456"/>
      <c r="AX27" s="268"/>
      <c r="AY27" s="38">
        <v>41603</v>
      </c>
      <c r="AZ27" s="758">
        <v>19.600000000000001</v>
      </c>
      <c r="BA27" s="754">
        <v>19.8</v>
      </c>
      <c r="BB27" s="523"/>
      <c r="BC27" s="458"/>
      <c r="BD27" s="97">
        <v>41633</v>
      </c>
      <c r="BE27" s="704">
        <v>0</v>
      </c>
      <c r="BF27" s="695">
        <v>24.5</v>
      </c>
      <c r="BG27" s="456"/>
      <c r="BH27" s="458"/>
    </row>
    <row r="28" spans="1:60" x14ac:dyDescent="0.2">
      <c r="A28" s="10">
        <v>41300</v>
      </c>
      <c r="B28" s="704">
        <v>12</v>
      </c>
      <c r="C28" s="695">
        <v>22.4</v>
      </c>
      <c r="D28" s="456"/>
      <c r="E28" s="458"/>
      <c r="F28" s="664">
        <v>41331</v>
      </c>
      <c r="G28" s="702">
        <v>0</v>
      </c>
      <c r="H28" s="703">
        <v>25.2</v>
      </c>
      <c r="I28" s="486"/>
      <c r="J28" s="458"/>
      <c r="K28" s="612">
        <v>41359</v>
      </c>
      <c r="L28" s="704">
        <v>0</v>
      </c>
      <c r="M28" s="695">
        <v>21.5</v>
      </c>
      <c r="N28" s="457"/>
      <c r="O28" s="458"/>
      <c r="P28" s="114">
        <v>41390</v>
      </c>
      <c r="Q28" s="704">
        <v>0</v>
      </c>
      <c r="R28" s="719">
        <v>21.1</v>
      </c>
      <c r="S28" s="500"/>
      <c r="T28" s="458"/>
      <c r="U28" s="564">
        <v>41420</v>
      </c>
      <c r="V28" s="693">
        <v>0</v>
      </c>
      <c r="W28" s="695">
        <v>18.7</v>
      </c>
      <c r="X28" s="456"/>
      <c r="Y28" s="458"/>
      <c r="Z28" s="571">
        <v>41451</v>
      </c>
      <c r="AA28" s="724">
        <v>10.9</v>
      </c>
      <c r="AB28" s="725">
        <v>17.600000000000001</v>
      </c>
      <c r="AC28" s="500"/>
      <c r="AD28" s="268"/>
      <c r="AE28" s="164">
        <v>41481</v>
      </c>
      <c r="AF28" s="693">
        <v>1.8</v>
      </c>
      <c r="AG28" s="695">
        <v>12.2</v>
      </c>
      <c r="AH28" s="456"/>
      <c r="AI28" s="458"/>
      <c r="AJ28" s="571">
        <v>41512</v>
      </c>
      <c r="AK28" s="693">
        <v>0</v>
      </c>
      <c r="AL28" s="695">
        <v>20.8</v>
      </c>
      <c r="AM28" s="486"/>
      <c r="AN28" s="458"/>
      <c r="AO28" s="564">
        <v>41543</v>
      </c>
      <c r="AP28" s="693">
        <v>0.6</v>
      </c>
      <c r="AQ28" s="695">
        <v>15.4</v>
      </c>
      <c r="AR28" s="456"/>
      <c r="AS28" s="458"/>
      <c r="AT28" s="108">
        <v>41573</v>
      </c>
      <c r="AU28" s="704">
        <v>0</v>
      </c>
      <c r="AV28" s="695">
        <v>25.1</v>
      </c>
      <c r="AW28" s="456"/>
      <c r="AX28" s="268"/>
      <c r="AY28" s="38">
        <v>41604</v>
      </c>
      <c r="AZ28" s="758">
        <v>13</v>
      </c>
      <c r="BA28" s="754">
        <v>20.7</v>
      </c>
      <c r="BB28" s="523"/>
      <c r="BC28" s="458"/>
      <c r="BD28" s="97">
        <v>41634</v>
      </c>
      <c r="BE28" s="704">
        <v>42.2</v>
      </c>
      <c r="BF28" s="695">
        <v>27.1</v>
      </c>
      <c r="BG28" s="456"/>
      <c r="BH28" s="458"/>
    </row>
    <row r="29" spans="1:60" x14ac:dyDescent="0.2">
      <c r="A29" s="10">
        <v>41301</v>
      </c>
      <c r="B29" s="704">
        <v>4.3</v>
      </c>
      <c r="C29" s="695">
        <v>21.2</v>
      </c>
      <c r="D29" s="456"/>
      <c r="E29" s="458"/>
      <c r="F29" s="664">
        <v>41332</v>
      </c>
      <c r="G29" s="702">
        <v>23.4</v>
      </c>
      <c r="H29" s="703">
        <v>24.1</v>
      </c>
      <c r="I29" s="486"/>
      <c r="J29" s="458"/>
      <c r="K29" s="612">
        <v>41360</v>
      </c>
      <c r="L29" s="704">
        <v>3</v>
      </c>
      <c r="M29" s="695">
        <v>21.5</v>
      </c>
      <c r="N29" s="457"/>
      <c r="O29" s="458"/>
      <c r="P29" s="114">
        <v>41391</v>
      </c>
      <c r="Q29" s="704">
        <v>0</v>
      </c>
      <c r="R29" s="719">
        <v>21.3</v>
      </c>
      <c r="S29" s="500"/>
      <c r="T29" s="458"/>
      <c r="U29" s="564">
        <v>41421</v>
      </c>
      <c r="V29" s="693">
        <v>0</v>
      </c>
      <c r="W29" s="695">
        <v>16.5</v>
      </c>
      <c r="X29" s="456"/>
      <c r="Y29" s="458"/>
      <c r="Z29" s="571">
        <v>41452</v>
      </c>
      <c r="AA29" s="724">
        <v>3.8</v>
      </c>
      <c r="AB29" s="725">
        <v>18.600000000000001</v>
      </c>
      <c r="AC29" s="500"/>
      <c r="AD29" s="268"/>
      <c r="AE29" s="164">
        <v>41482</v>
      </c>
      <c r="AF29" s="693">
        <v>1.8</v>
      </c>
      <c r="AG29" s="695">
        <v>15.1</v>
      </c>
      <c r="AH29" s="456"/>
      <c r="AI29" s="458"/>
      <c r="AJ29" s="571">
        <v>41513</v>
      </c>
      <c r="AK29" s="693">
        <v>3</v>
      </c>
      <c r="AL29" s="695">
        <v>14.1</v>
      </c>
      <c r="AM29" s="486"/>
      <c r="AN29" s="458"/>
      <c r="AO29" s="564">
        <v>41544</v>
      </c>
      <c r="AP29" s="693">
        <v>0</v>
      </c>
      <c r="AQ29" s="695">
        <v>16.399999999999999</v>
      </c>
      <c r="AR29" s="456"/>
      <c r="AS29" s="458"/>
      <c r="AT29" s="108">
        <v>41574</v>
      </c>
      <c r="AU29" s="704">
        <v>0</v>
      </c>
      <c r="AV29" s="695">
        <v>22.9</v>
      </c>
      <c r="AW29" s="456"/>
      <c r="AX29" s="268"/>
      <c r="AY29" s="38">
        <v>41605</v>
      </c>
      <c r="AZ29" s="758">
        <v>1.4</v>
      </c>
      <c r="BA29" s="754">
        <v>23</v>
      </c>
      <c r="BB29" s="523"/>
      <c r="BC29" s="458"/>
      <c r="BD29" s="97">
        <v>41635</v>
      </c>
      <c r="BE29" s="704">
        <v>0</v>
      </c>
      <c r="BF29" s="695">
        <v>28.8</v>
      </c>
      <c r="BG29" s="456"/>
      <c r="BH29" s="458"/>
    </row>
    <row r="30" spans="1:60" x14ac:dyDescent="0.2">
      <c r="A30" s="10">
        <v>41302</v>
      </c>
      <c r="B30" s="704">
        <v>1</v>
      </c>
      <c r="C30" s="695">
        <v>20.5</v>
      </c>
      <c r="D30" s="456"/>
      <c r="E30" s="458"/>
      <c r="F30" s="664">
        <v>41333</v>
      </c>
      <c r="G30" s="704">
        <v>0</v>
      </c>
      <c r="H30" s="695">
        <v>23.9</v>
      </c>
      <c r="I30" s="486"/>
      <c r="J30" s="458"/>
      <c r="K30" s="612">
        <v>41361</v>
      </c>
      <c r="L30" s="704">
        <v>0</v>
      </c>
      <c r="M30" s="695">
        <v>21.4</v>
      </c>
      <c r="N30" s="457"/>
      <c r="O30" s="458"/>
      <c r="P30" s="114">
        <v>41392</v>
      </c>
      <c r="Q30" s="704">
        <v>0</v>
      </c>
      <c r="R30" s="719">
        <v>21</v>
      </c>
      <c r="S30" s="500"/>
      <c r="T30" s="458"/>
      <c r="U30" s="564">
        <v>41422</v>
      </c>
      <c r="V30" s="693">
        <v>1.3</v>
      </c>
      <c r="W30" s="695">
        <v>16</v>
      </c>
      <c r="X30" s="456"/>
      <c r="Y30" s="458"/>
      <c r="Z30" s="571">
        <v>41453</v>
      </c>
      <c r="AA30" s="724">
        <v>0</v>
      </c>
      <c r="AB30" s="725">
        <v>20.6</v>
      </c>
      <c r="AC30" s="500"/>
      <c r="AD30" s="268"/>
      <c r="AE30" s="164">
        <v>41483</v>
      </c>
      <c r="AF30" s="693">
        <v>0</v>
      </c>
      <c r="AG30" s="695">
        <v>15.9</v>
      </c>
      <c r="AH30" s="456"/>
      <c r="AI30" s="458"/>
      <c r="AJ30" s="571">
        <v>41514</v>
      </c>
      <c r="AK30" s="693">
        <v>0</v>
      </c>
      <c r="AL30" s="695">
        <v>14.3</v>
      </c>
      <c r="AM30" s="486"/>
      <c r="AN30" s="458"/>
      <c r="AO30" s="564">
        <v>41545</v>
      </c>
      <c r="AP30" s="693">
        <v>0</v>
      </c>
      <c r="AQ30" s="695">
        <v>18.2</v>
      </c>
      <c r="AR30" s="456"/>
      <c r="AS30" s="458"/>
      <c r="AT30" s="108">
        <v>41575</v>
      </c>
      <c r="AU30" s="704">
        <v>0.2</v>
      </c>
      <c r="AV30" s="695">
        <v>18.600000000000001</v>
      </c>
      <c r="AW30" s="456"/>
      <c r="AX30" s="268"/>
      <c r="AY30" s="38">
        <v>41606</v>
      </c>
      <c r="AZ30" s="758">
        <v>0</v>
      </c>
      <c r="BA30" s="754">
        <v>25.8</v>
      </c>
      <c r="BB30" s="523"/>
      <c r="BC30" s="458"/>
      <c r="BD30" s="97">
        <v>41636</v>
      </c>
      <c r="BE30" s="704">
        <v>0</v>
      </c>
      <c r="BF30" s="695">
        <v>27.3</v>
      </c>
      <c r="BG30" s="456"/>
      <c r="BH30" s="458"/>
    </row>
    <row r="31" spans="1:60" ht="13.5" thickBot="1" x14ac:dyDescent="0.25">
      <c r="A31" s="10">
        <v>41303</v>
      </c>
      <c r="B31" s="704">
        <v>0.6</v>
      </c>
      <c r="C31" s="695">
        <v>21.1</v>
      </c>
      <c r="D31" s="456"/>
      <c r="E31" s="458"/>
      <c r="F31" s="569"/>
      <c r="G31" s="705"/>
      <c r="H31" s="706"/>
      <c r="I31" s="487"/>
      <c r="J31" s="458"/>
      <c r="K31" s="612">
        <v>41362</v>
      </c>
      <c r="L31" s="704">
        <v>2.6</v>
      </c>
      <c r="M31" s="695">
        <v>20.9</v>
      </c>
      <c r="N31" s="457"/>
      <c r="O31" s="458"/>
      <c r="P31" s="114">
        <v>41393</v>
      </c>
      <c r="Q31" s="704">
        <v>0</v>
      </c>
      <c r="R31" s="719">
        <v>21.7</v>
      </c>
      <c r="S31" s="500"/>
      <c r="T31" s="458"/>
      <c r="U31" s="564">
        <v>41423</v>
      </c>
      <c r="V31" s="693">
        <v>9.4</v>
      </c>
      <c r="W31" s="695">
        <v>17.3</v>
      </c>
      <c r="X31" s="456"/>
      <c r="Y31" s="458"/>
      <c r="Z31" s="571">
        <v>41454</v>
      </c>
      <c r="AA31" s="724">
        <v>0</v>
      </c>
      <c r="AB31" s="725">
        <v>21.9</v>
      </c>
      <c r="AC31" s="500"/>
      <c r="AD31" s="268"/>
      <c r="AE31" s="164">
        <v>41484</v>
      </c>
      <c r="AF31" s="693">
        <v>0</v>
      </c>
      <c r="AG31" s="695">
        <v>16.600000000000001</v>
      </c>
      <c r="AH31" s="456"/>
      <c r="AI31" s="458"/>
      <c r="AJ31" s="571">
        <v>41515</v>
      </c>
      <c r="AK31" s="693">
        <v>0</v>
      </c>
      <c r="AL31" s="695">
        <v>16.7</v>
      </c>
      <c r="AM31" s="486"/>
      <c r="AN31" s="458"/>
      <c r="AO31" s="564">
        <v>41546</v>
      </c>
      <c r="AP31" s="693">
        <v>5.2</v>
      </c>
      <c r="AQ31" s="695">
        <v>17.7</v>
      </c>
      <c r="AR31" s="456"/>
      <c r="AS31" s="458"/>
      <c r="AT31" s="108">
        <v>41576</v>
      </c>
      <c r="AU31" s="704">
        <v>0</v>
      </c>
      <c r="AV31" s="695">
        <v>17.600000000000001</v>
      </c>
      <c r="AW31" s="456"/>
      <c r="AX31" s="268"/>
      <c r="AY31" s="38">
        <v>41607</v>
      </c>
      <c r="AZ31" s="758">
        <v>0</v>
      </c>
      <c r="BA31" s="754">
        <v>25.3</v>
      </c>
      <c r="BB31" s="523"/>
      <c r="BC31" s="458"/>
      <c r="BD31" s="97">
        <v>41637</v>
      </c>
      <c r="BE31" s="704">
        <v>7.9</v>
      </c>
      <c r="BF31" s="695">
        <v>25.7</v>
      </c>
      <c r="BG31" s="456"/>
      <c r="BH31" s="458"/>
    </row>
    <row r="32" spans="1:60" ht="13.5" thickBot="1" x14ac:dyDescent="0.25">
      <c r="A32" s="10">
        <v>41304</v>
      </c>
      <c r="B32" s="704">
        <v>0</v>
      </c>
      <c r="C32" s="695">
        <v>22.6</v>
      </c>
      <c r="D32" s="456"/>
      <c r="E32" s="458"/>
      <c r="F32" s="212" t="s">
        <v>4</v>
      </c>
      <c r="G32" s="808">
        <f>AVERAGE(G4:G30)</f>
        <v>10.285185185185185</v>
      </c>
      <c r="H32" s="468">
        <f>AVERAGE(H4:H30)</f>
        <v>24.370370370370367</v>
      </c>
      <c r="I32" s="488"/>
      <c r="J32" s="458"/>
      <c r="K32" s="612">
        <v>41363</v>
      </c>
      <c r="L32" s="704">
        <v>0</v>
      </c>
      <c r="M32" s="695">
        <v>21.8</v>
      </c>
      <c r="N32" s="457"/>
      <c r="O32" s="458"/>
      <c r="P32" s="114">
        <v>41394</v>
      </c>
      <c r="Q32" s="709">
        <v>0</v>
      </c>
      <c r="R32" s="751">
        <v>24.1</v>
      </c>
      <c r="S32" s="500"/>
      <c r="T32" s="458"/>
      <c r="U32" s="564">
        <v>41424</v>
      </c>
      <c r="V32" s="693">
        <v>7.8</v>
      </c>
      <c r="W32" s="695">
        <v>17.5</v>
      </c>
      <c r="X32" s="456"/>
      <c r="Y32" s="458"/>
      <c r="Z32" s="571">
        <v>41455</v>
      </c>
      <c r="AA32" s="724">
        <v>18.2</v>
      </c>
      <c r="AB32" s="725">
        <v>18.7</v>
      </c>
      <c r="AC32" s="500"/>
      <c r="AD32" s="268"/>
      <c r="AE32" s="164">
        <v>41485</v>
      </c>
      <c r="AF32" s="693">
        <v>0</v>
      </c>
      <c r="AG32" s="695">
        <v>17.399999999999999</v>
      </c>
      <c r="AH32" s="456"/>
      <c r="AI32" s="458"/>
      <c r="AJ32" s="571">
        <v>41516</v>
      </c>
      <c r="AK32" s="693">
        <v>0</v>
      </c>
      <c r="AL32" s="695">
        <v>19.5</v>
      </c>
      <c r="AM32" s="486"/>
      <c r="AN32" s="458"/>
      <c r="AO32" s="564">
        <v>41547</v>
      </c>
      <c r="AP32" s="693">
        <v>0</v>
      </c>
      <c r="AQ32" s="695">
        <v>18</v>
      </c>
      <c r="AR32" s="456"/>
      <c r="AS32" s="458"/>
      <c r="AT32" s="108">
        <v>41577</v>
      </c>
      <c r="AU32" s="704">
        <v>0</v>
      </c>
      <c r="AV32" s="695">
        <v>19.7</v>
      </c>
      <c r="AW32" s="456"/>
      <c r="AX32" s="268"/>
      <c r="AY32" s="759">
        <v>41608</v>
      </c>
      <c r="AZ32" s="760">
        <v>0</v>
      </c>
      <c r="BA32" s="761">
        <v>23</v>
      </c>
      <c r="BB32" s="523"/>
      <c r="BC32" s="458"/>
      <c r="BD32" s="97">
        <v>41638</v>
      </c>
      <c r="BE32" s="704">
        <v>0</v>
      </c>
      <c r="BF32" s="695">
        <v>26.6</v>
      </c>
      <c r="BG32" s="456"/>
      <c r="BH32" s="458"/>
    </row>
    <row r="33" spans="1:60" ht="13.5" thickBot="1" x14ac:dyDescent="0.25">
      <c r="A33" s="766">
        <v>41305</v>
      </c>
      <c r="B33" s="709">
        <v>0</v>
      </c>
      <c r="C33" s="710">
        <v>24.2</v>
      </c>
      <c r="D33" s="456"/>
      <c r="E33" s="458"/>
      <c r="F33" s="74"/>
      <c r="G33" s="74"/>
      <c r="H33" s="280"/>
      <c r="I33" s="488"/>
      <c r="J33" s="458"/>
      <c r="K33" s="613">
        <v>41364</v>
      </c>
      <c r="L33" s="709">
        <v>0</v>
      </c>
      <c r="M33" s="710">
        <v>22.7</v>
      </c>
      <c r="N33" s="457"/>
      <c r="O33" s="458"/>
      <c r="P33" s="544" t="s">
        <v>4</v>
      </c>
      <c r="Q33" s="729">
        <f>AVERAGE(Q3:Q32)</f>
        <v>2.3566666666666665</v>
      </c>
      <c r="R33" s="730">
        <f>AVERAGE(R3:R32)</f>
        <v>21.461666666666666</v>
      </c>
      <c r="S33" s="459"/>
      <c r="T33" s="458"/>
      <c r="U33" s="564">
        <v>41425</v>
      </c>
      <c r="V33" s="696">
        <v>0</v>
      </c>
      <c r="W33" s="697">
        <v>17.899999999999999</v>
      </c>
      <c r="X33" s="456"/>
      <c r="Y33" s="458"/>
      <c r="Z33" s="202" t="s">
        <v>4</v>
      </c>
      <c r="AA33" s="749">
        <f>AVERAGE(AA3:AA32)</f>
        <v>3.5266666666666668</v>
      </c>
      <c r="AB33" s="750">
        <f>AVERAGE(AB3:AB32)</f>
        <v>19.290333333333333</v>
      </c>
      <c r="AC33" s="459"/>
      <c r="AD33" s="458"/>
      <c r="AE33" s="164">
        <v>41486</v>
      </c>
      <c r="AF33" s="693">
        <v>0</v>
      </c>
      <c r="AG33" s="695">
        <v>19.600000000000001</v>
      </c>
      <c r="AH33" s="456"/>
      <c r="AI33" s="458"/>
      <c r="AJ33" s="571">
        <v>41517</v>
      </c>
      <c r="AK33" s="693">
        <v>0</v>
      </c>
      <c r="AL33" s="695">
        <v>21.9</v>
      </c>
      <c r="AM33" s="486"/>
      <c r="AN33" s="458"/>
      <c r="AO33" s="209" t="s">
        <v>4</v>
      </c>
      <c r="AP33" s="635">
        <f>AVERAGE(AP3:AP32)</f>
        <v>2.71</v>
      </c>
      <c r="AQ33" s="638">
        <f>AVERAGE(AQ3:AQ32)</f>
        <v>20.563333333333336</v>
      </c>
      <c r="AR33" s="459"/>
      <c r="AS33" s="458"/>
      <c r="AT33" s="753">
        <v>41213</v>
      </c>
      <c r="AU33" s="709">
        <v>0</v>
      </c>
      <c r="AV33" s="710">
        <v>19</v>
      </c>
      <c r="AW33" s="456"/>
      <c r="AX33" s="458"/>
      <c r="AY33" s="202" t="s">
        <v>4</v>
      </c>
      <c r="AZ33" s="635">
        <f>AVERAGE(AZ3:AZ32)</f>
        <v>4.5733333333333333</v>
      </c>
      <c r="BA33" s="639">
        <f>AVERAGE(BA2:BA32)</f>
        <v>22.756666666666664</v>
      </c>
      <c r="BB33" s="459"/>
      <c r="BC33" s="458"/>
      <c r="BD33" s="763">
        <v>41639</v>
      </c>
      <c r="BE33" s="764">
        <v>0</v>
      </c>
      <c r="BF33" s="666">
        <v>26.8</v>
      </c>
      <c r="BG33" s="456"/>
      <c r="BH33" s="458"/>
    </row>
    <row r="34" spans="1:60" ht="13.5" thickBot="1" x14ac:dyDescent="0.25">
      <c r="A34" s="202" t="s">
        <v>4</v>
      </c>
      <c r="B34" s="203">
        <f>AVERAGE(B3:B33)</f>
        <v>5.3645161290322587</v>
      </c>
      <c r="C34" s="546">
        <f>AVERAGE(C3:C33)</f>
        <v>22.967741935483875</v>
      </c>
      <c r="D34" s="459"/>
      <c r="E34" s="458"/>
      <c r="I34" s="489"/>
      <c r="J34" s="458"/>
      <c r="K34" s="209" t="s">
        <v>4</v>
      </c>
      <c r="L34" s="246">
        <f>AVERAGE(L3:L33)</f>
        <v>5.2516129032258068</v>
      </c>
      <c r="M34" s="638">
        <f>AVERAGE(M3:M33)</f>
        <v>23.122580645161285</v>
      </c>
      <c r="N34" s="373"/>
      <c r="Q34" s="247">
        <f>SUM(Q3:Q32)</f>
        <v>70.699999999999989</v>
      </c>
      <c r="U34" s="209" t="s">
        <v>4</v>
      </c>
      <c r="V34" s="635">
        <f>AVERAGE(V3:V33)</f>
        <v>1.3709677419354838</v>
      </c>
      <c r="W34" s="638">
        <f>AVERAGE(W3:W33)</f>
        <v>20.125806451612902</v>
      </c>
      <c r="X34" s="459"/>
      <c r="Y34" s="458"/>
      <c r="AC34" s="489"/>
      <c r="AD34" s="458"/>
      <c r="AE34" s="206" t="s">
        <v>4</v>
      </c>
      <c r="AF34" s="636">
        <f>AVERAGE(AF3:AF33)</f>
        <v>2.9322580645161294</v>
      </c>
      <c r="AG34" s="637">
        <f>AVERAGE(AG3:AG33)</f>
        <v>17.764516129032259</v>
      </c>
      <c r="AH34" s="459"/>
      <c r="AI34" s="458"/>
      <c r="AJ34" s="202" t="s">
        <v>4</v>
      </c>
      <c r="AK34" s="246">
        <f>AVERAGE(AK3:AK33)</f>
        <v>0.24838709677419354</v>
      </c>
      <c r="AL34" s="639">
        <f>AVERAGE(AL3:AL33)</f>
        <v>19.608064516129033</v>
      </c>
      <c r="AM34" s="487"/>
      <c r="AN34" s="458"/>
      <c r="AR34" s="522"/>
      <c r="AS34" s="489"/>
      <c r="AT34" s="206" t="s">
        <v>4</v>
      </c>
      <c r="AU34" s="635">
        <f>AVERAGE(AU3:AU33)</f>
        <v>4.0258064516129028</v>
      </c>
      <c r="AV34" s="640">
        <f>AVERAGE(AV2:AV33)</f>
        <v>20.77096774193549</v>
      </c>
      <c r="AW34" s="459"/>
      <c r="AX34" s="458"/>
      <c r="BB34" s="489"/>
      <c r="BC34" s="458"/>
      <c r="BD34" s="209" t="s">
        <v>4</v>
      </c>
      <c r="BE34" s="635">
        <f>AVERAGE(BE3:BE33)</f>
        <v>2.680645161290323</v>
      </c>
      <c r="BF34" s="246">
        <f>AVERAGE(BF3:BF33)</f>
        <v>24.941935483870967</v>
      </c>
      <c r="BG34" s="459"/>
      <c r="BH34" s="458"/>
    </row>
    <row r="35" spans="1:60" x14ac:dyDescent="0.2">
      <c r="BD35" s="154"/>
      <c r="BE35" s="154"/>
    </row>
    <row r="36" spans="1:60" x14ac:dyDescent="0.2">
      <c r="BD36" s="154"/>
      <c r="BE36" s="154"/>
    </row>
    <row r="37" spans="1:60" x14ac:dyDescent="0.2">
      <c r="BD37" s="154"/>
      <c r="BE37" s="154"/>
    </row>
    <row r="38" spans="1:60" x14ac:dyDescent="0.2">
      <c r="BD38" s="154"/>
      <c r="BE38" s="154"/>
    </row>
    <row r="39" spans="1:60" x14ac:dyDescent="0.2">
      <c r="BD39" s="154"/>
      <c r="BE39" s="154"/>
    </row>
    <row r="40" spans="1:60" x14ac:dyDescent="0.2">
      <c r="T40" s="270"/>
      <c r="U40" s="281"/>
      <c r="V40" s="281"/>
      <c r="BD40" s="154"/>
      <c r="BE40" s="154"/>
    </row>
    <row r="41" spans="1:60" x14ac:dyDescent="0.2">
      <c r="T41" s="270"/>
      <c r="U41" s="281"/>
      <c r="V41" s="281"/>
      <c r="BD41" s="154"/>
      <c r="BE41" s="154"/>
    </row>
    <row r="42" spans="1:60" x14ac:dyDescent="0.2">
      <c r="T42" s="270"/>
      <c r="U42" s="281"/>
      <c r="V42" s="281"/>
      <c r="BD42" s="154"/>
      <c r="BE42" s="154"/>
    </row>
    <row r="43" spans="1:60" x14ac:dyDescent="0.2">
      <c r="T43" s="270"/>
      <c r="U43" s="281"/>
      <c r="V43" s="281"/>
      <c r="AL43" s="281">
        <f>(24.6+21.3)/2</f>
        <v>22.950000000000003</v>
      </c>
      <c r="BD43" s="154"/>
      <c r="BE43" s="154"/>
    </row>
    <row r="44" spans="1:60" x14ac:dyDescent="0.2">
      <c r="T44" s="270"/>
      <c r="U44" s="281"/>
      <c r="V44" s="281"/>
      <c r="BD44" s="154"/>
      <c r="BE44" s="154"/>
    </row>
    <row r="45" spans="1:60" x14ac:dyDescent="0.2">
      <c r="T45" s="270"/>
      <c r="U45" s="281"/>
      <c r="V45" s="281"/>
      <c r="BD45" s="154"/>
      <c r="BE45" s="154"/>
    </row>
    <row r="46" spans="1:60" x14ac:dyDescent="0.2">
      <c r="T46" s="270"/>
      <c r="U46" s="281"/>
      <c r="V46" s="281"/>
      <c r="BD46" s="154"/>
      <c r="BE46" s="154"/>
    </row>
    <row r="47" spans="1:60" x14ac:dyDescent="0.2">
      <c r="T47" s="270"/>
      <c r="U47" s="281"/>
      <c r="V47" s="281"/>
      <c r="BD47" s="154"/>
      <c r="BE47" s="154"/>
    </row>
    <row r="48" spans="1:60" x14ac:dyDescent="0.2">
      <c r="T48" s="270"/>
      <c r="U48" s="281"/>
      <c r="V48" s="281"/>
      <c r="BD48" s="154"/>
      <c r="BE48" s="154"/>
    </row>
    <row r="49" spans="20:57" s="100" customFormat="1" x14ac:dyDescent="0.2">
      <c r="T49" s="270"/>
      <c r="U49" s="281"/>
      <c r="V49" s="281"/>
      <c r="W49" s="275"/>
      <c r="X49" s="275"/>
      <c r="AB49" s="281"/>
      <c r="AC49" s="281"/>
      <c r="AG49" s="275"/>
      <c r="AH49" s="275"/>
      <c r="AL49" s="281"/>
      <c r="AM49" s="281"/>
      <c r="AQ49" s="275"/>
      <c r="AR49" s="275"/>
      <c r="AV49" s="281"/>
      <c r="AW49" s="281"/>
      <c r="BA49" s="281"/>
      <c r="BB49" s="281"/>
      <c r="BD49" s="154"/>
      <c r="BE49" s="154"/>
    </row>
    <row r="50" spans="20:57" s="100" customFormat="1" x14ac:dyDescent="0.2">
      <c r="T50" s="270"/>
      <c r="U50" s="281"/>
      <c r="V50" s="281"/>
      <c r="W50" s="275"/>
      <c r="X50" s="275"/>
      <c r="AB50" s="281"/>
      <c r="AC50" s="281"/>
      <c r="AG50" s="275"/>
      <c r="AH50" s="275"/>
      <c r="AL50" s="281"/>
      <c r="AM50" s="281"/>
      <c r="AQ50" s="275"/>
      <c r="AR50" s="275"/>
      <c r="AV50" s="281"/>
      <c r="AW50" s="281"/>
      <c r="BA50" s="281"/>
      <c r="BB50" s="281"/>
      <c r="BD50" s="154"/>
      <c r="BE50" s="154"/>
    </row>
    <row r="51" spans="20:57" s="100" customFormat="1" x14ac:dyDescent="0.2">
      <c r="T51" s="270"/>
      <c r="U51" s="281"/>
      <c r="V51" s="281"/>
      <c r="W51" s="275"/>
      <c r="X51" s="275"/>
      <c r="AB51" s="281"/>
      <c r="AC51" s="281"/>
      <c r="AG51" s="275"/>
      <c r="AH51" s="275"/>
      <c r="AL51" s="281"/>
      <c r="AM51" s="281"/>
      <c r="AQ51" s="275"/>
      <c r="AR51" s="275"/>
      <c r="AV51" s="281"/>
      <c r="AW51" s="281"/>
      <c r="BA51" s="281"/>
      <c r="BB51" s="281"/>
      <c r="BD51" s="154"/>
      <c r="BE51" s="154"/>
    </row>
    <row r="52" spans="20:57" s="100" customFormat="1" x14ac:dyDescent="0.2">
      <c r="T52" s="270"/>
      <c r="U52" s="281"/>
      <c r="V52" s="281"/>
      <c r="W52" s="275"/>
      <c r="X52" s="275"/>
      <c r="AB52" s="281"/>
      <c r="AC52" s="281"/>
      <c r="AG52" s="275"/>
      <c r="AH52" s="275"/>
      <c r="AL52" s="281"/>
      <c r="AM52" s="281"/>
      <c r="AQ52" s="275"/>
      <c r="AR52" s="275"/>
      <c r="AV52" s="281"/>
      <c r="AW52" s="281"/>
      <c r="BA52" s="281"/>
      <c r="BB52" s="281"/>
      <c r="BD52" s="154"/>
      <c r="BE52" s="154"/>
    </row>
    <row r="53" spans="20:57" s="100" customFormat="1" x14ac:dyDescent="0.2">
      <c r="T53" s="270"/>
      <c r="U53" s="281"/>
      <c r="V53" s="281"/>
      <c r="W53" s="275"/>
      <c r="X53" s="275"/>
      <c r="AB53" s="281"/>
      <c r="AC53" s="281"/>
      <c r="AG53" s="275"/>
      <c r="AH53" s="275"/>
      <c r="AL53" s="281"/>
      <c r="AM53" s="281"/>
      <c r="AQ53" s="275"/>
      <c r="AR53" s="275"/>
      <c r="AV53" s="281"/>
      <c r="AW53" s="281"/>
      <c r="BA53" s="281"/>
      <c r="BB53" s="281"/>
      <c r="BD53" s="154"/>
      <c r="BE53" s="154"/>
    </row>
    <row r="54" spans="20:57" s="100" customFormat="1" x14ac:dyDescent="0.2">
      <c r="T54" s="270"/>
      <c r="U54" s="281"/>
      <c r="V54" s="281"/>
      <c r="W54" s="275"/>
      <c r="X54" s="275"/>
      <c r="AB54" s="281"/>
      <c r="AC54" s="281"/>
      <c r="AG54" s="275"/>
      <c r="AH54" s="275"/>
      <c r="AL54" s="281"/>
      <c r="AM54" s="281"/>
      <c r="AQ54" s="275"/>
      <c r="AR54" s="275"/>
      <c r="AV54" s="281"/>
      <c r="AW54" s="281"/>
      <c r="BA54" s="281"/>
      <c r="BB54" s="281"/>
      <c r="BD54" s="154"/>
      <c r="BE54" s="154"/>
    </row>
    <row r="55" spans="20:57" s="100" customFormat="1" x14ac:dyDescent="0.2">
      <c r="T55" s="270"/>
      <c r="U55" s="141"/>
      <c r="V55" s="141"/>
      <c r="W55" s="275"/>
      <c r="X55" s="275"/>
      <c r="AB55" s="281"/>
      <c r="AC55" s="281"/>
      <c r="AG55" s="275"/>
      <c r="AH55" s="275"/>
      <c r="AL55" s="281"/>
      <c r="AM55" s="281"/>
      <c r="AQ55" s="275"/>
      <c r="AR55" s="275"/>
      <c r="AV55" s="281"/>
      <c r="AW55" s="281"/>
      <c r="BA55" s="281"/>
      <c r="BB55" s="281"/>
      <c r="BD55" s="154"/>
      <c r="BE55" s="154"/>
    </row>
    <row r="56" spans="20:57" s="100" customFormat="1" x14ac:dyDescent="0.2">
      <c r="T56" s="270"/>
      <c r="U56" s="281"/>
      <c r="V56" s="281"/>
      <c r="W56" s="275"/>
      <c r="X56" s="275"/>
      <c r="AB56" s="281"/>
      <c r="AC56" s="281"/>
      <c r="AG56" s="275"/>
      <c r="AH56" s="275"/>
      <c r="AL56" s="281"/>
      <c r="AM56" s="281"/>
      <c r="AQ56" s="275"/>
      <c r="AR56" s="275"/>
      <c r="AV56" s="281"/>
      <c r="AW56" s="281"/>
      <c r="BA56" s="281"/>
      <c r="BB56" s="281"/>
      <c r="BD56" s="154"/>
      <c r="BE56" s="154"/>
    </row>
    <row r="57" spans="20:57" s="100" customFormat="1" x14ac:dyDescent="0.2">
      <c r="T57" s="270"/>
      <c r="U57" s="281"/>
      <c r="V57" s="281"/>
      <c r="W57" s="275"/>
      <c r="X57" s="275"/>
      <c r="AB57" s="281"/>
      <c r="AC57" s="281"/>
      <c r="AG57" s="275"/>
      <c r="AH57" s="275"/>
      <c r="AL57" s="281"/>
      <c r="AM57" s="281"/>
      <c r="AQ57" s="275"/>
      <c r="AR57" s="275"/>
      <c r="AV57" s="281"/>
      <c r="AW57" s="281"/>
      <c r="BA57" s="281"/>
      <c r="BB57" s="281"/>
      <c r="BD57" s="154"/>
      <c r="BE57" s="154"/>
    </row>
    <row r="58" spans="20:57" s="100" customFormat="1" x14ac:dyDescent="0.2">
      <c r="T58" s="270"/>
      <c r="U58" s="281"/>
      <c r="V58" s="281"/>
      <c r="W58" s="275"/>
      <c r="X58" s="275"/>
      <c r="AB58" s="281"/>
      <c r="AC58" s="281"/>
      <c r="AG58" s="275"/>
      <c r="AH58" s="275"/>
      <c r="AL58" s="281"/>
      <c r="AM58" s="281"/>
      <c r="AQ58" s="275"/>
      <c r="AR58" s="275"/>
      <c r="AV58" s="281"/>
      <c r="AW58" s="281"/>
      <c r="BA58" s="281"/>
      <c r="BB58" s="281"/>
      <c r="BD58" s="154"/>
      <c r="BE58" s="154"/>
    </row>
    <row r="59" spans="20:57" s="100" customFormat="1" x14ac:dyDescent="0.2">
      <c r="T59" s="270"/>
      <c r="U59" s="141"/>
      <c r="V59" s="141"/>
      <c r="W59" s="275"/>
      <c r="X59" s="275"/>
      <c r="AB59" s="281"/>
      <c r="AC59" s="281"/>
      <c r="AG59" s="275"/>
      <c r="AH59" s="275"/>
      <c r="AL59" s="281"/>
      <c r="AM59" s="281"/>
      <c r="AQ59" s="275"/>
      <c r="AR59" s="275"/>
      <c r="AV59" s="281"/>
      <c r="AW59" s="281"/>
      <c r="BA59" s="281"/>
      <c r="BB59" s="281"/>
      <c r="BD59" s="154"/>
      <c r="BE59" s="154"/>
    </row>
    <row r="60" spans="20:57" s="100" customFormat="1" x14ac:dyDescent="0.2">
      <c r="T60" s="270"/>
      <c r="W60" s="275"/>
      <c r="X60" s="275"/>
      <c r="AB60" s="281"/>
      <c r="AC60" s="281"/>
      <c r="AG60" s="275"/>
      <c r="AH60" s="275"/>
      <c r="AL60" s="281"/>
      <c r="AM60" s="281"/>
      <c r="AQ60" s="275"/>
      <c r="AR60" s="275"/>
      <c r="AV60" s="281"/>
      <c r="AW60" s="281"/>
      <c r="BA60" s="281"/>
      <c r="BB60" s="281"/>
      <c r="BD60" s="154"/>
      <c r="BE60" s="154"/>
    </row>
    <row r="61" spans="20:57" s="100" customFormat="1" x14ac:dyDescent="0.2">
      <c r="W61" s="275"/>
      <c r="X61" s="275"/>
      <c r="AB61" s="281"/>
      <c r="AC61" s="281"/>
      <c r="AG61" s="275"/>
      <c r="AH61" s="275"/>
      <c r="AL61" s="281"/>
      <c r="AM61" s="281"/>
      <c r="AQ61" s="275"/>
      <c r="AR61" s="275"/>
      <c r="AV61" s="281"/>
      <c r="AW61" s="281"/>
      <c r="BA61" s="281"/>
      <c r="BB61" s="281"/>
      <c r="BD61" s="154"/>
      <c r="BE61" s="154"/>
    </row>
    <row r="62" spans="20:57" s="100" customFormat="1" x14ac:dyDescent="0.2">
      <c r="W62" s="275"/>
      <c r="X62" s="275"/>
      <c r="AB62" s="281"/>
      <c r="AC62" s="281"/>
      <c r="AG62" s="275"/>
      <c r="AH62" s="275"/>
      <c r="AL62" s="281"/>
      <c r="AM62" s="281"/>
      <c r="AQ62" s="275"/>
      <c r="AR62" s="275"/>
      <c r="AV62" s="281"/>
      <c r="AW62" s="281"/>
      <c r="BA62" s="281"/>
      <c r="BB62" s="281"/>
      <c r="BD62" s="154"/>
      <c r="BE62" s="154"/>
    </row>
    <row r="63" spans="20:57" s="100" customFormat="1" x14ac:dyDescent="0.2">
      <c r="W63" s="275"/>
      <c r="X63" s="275"/>
      <c r="AB63" s="281"/>
      <c r="AC63" s="281"/>
      <c r="AG63" s="275"/>
      <c r="AH63" s="275"/>
      <c r="AL63" s="281"/>
      <c r="AM63" s="281"/>
      <c r="AQ63" s="275"/>
      <c r="AR63" s="275"/>
      <c r="AV63" s="281"/>
      <c r="AW63" s="281"/>
      <c r="BA63" s="281"/>
      <c r="BB63" s="281"/>
      <c r="BD63" s="154"/>
      <c r="BE63" s="154"/>
    </row>
    <row r="64" spans="20:57" s="100" customFormat="1" x14ac:dyDescent="0.2">
      <c r="W64" s="275"/>
      <c r="X64" s="275"/>
      <c r="AB64" s="281"/>
      <c r="AC64" s="281"/>
      <c r="AG64" s="275"/>
      <c r="AH64" s="275"/>
      <c r="AL64" s="281"/>
      <c r="AM64" s="281"/>
      <c r="AQ64" s="275"/>
      <c r="AR64" s="275"/>
      <c r="AV64" s="281"/>
      <c r="AW64" s="281"/>
      <c r="BA64" s="281"/>
      <c r="BB64" s="281"/>
      <c r="BD64" s="154"/>
      <c r="BE64" s="154"/>
    </row>
    <row r="65" spans="56:57" s="100" customFormat="1" x14ac:dyDescent="0.2">
      <c r="BD65" s="154"/>
      <c r="BE65" s="154"/>
    </row>
    <row r="66" spans="56:57" s="100" customFormat="1" x14ac:dyDescent="0.2">
      <c r="BD66" s="154"/>
      <c r="BE66" s="154"/>
    </row>
    <row r="67" spans="56:57" s="100" customFormat="1" x14ac:dyDescent="0.2">
      <c r="BD67" s="154"/>
      <c r="BE67" s="154"/>
    </row>
    <row r="68" spans="56:57" s="100" customFormat="1" x14ac:dyDescent="0.2">
      <c r="BD68" s="154"/>
      <c r="BE68" s="154"/>
    </row>
    <row r="69" spans="56:57" s="100" customFormat="1" x14ac:dyDescent="0.2">
      <c r="BD69" s="154"/>
      <c r="BE69" s="154"/>
    </row>
    <row r="70" spans="56:57" s="100" customFormat="1" x14ac:dyDescent="0.2">
      <c r="BD70" s="154"/>
      <c r="BE70" s="154"/>
    </row>
    <row r="71" spans="56:57" s="100" customFormat="1" x14ac:dyDescent="0.2">
      <c r="BD71" s="154"/>
      <c r="BE71" s="154"/>
    </row>
    <row r="72" spans="56:57" s="100" customFormat="1" x14ac:dyDescent="0.2">
      <c r="BD72" s="154"/>
      <c r="BE72" s="154"/>
    </row>
    <row r="73" spans="56:57" s="100" customFormat="1" x14ac:dyDescent="0.2">
      <c r="BD73" s="154"/>
      <c r="BE73" s="154"/>
    </row>
    <row r="74" spans="56:57" s="100" customFormat="1" x14ac:dyDescent="0.2">
      <c r="BD74" s="154"/>
      <c r="BE74" s="154"/>
    </row>
    <row r="75" spans="56:57" s="100" customFormat="1" x14ac:dyDescent="0.2">
      <c r="BD75" s="154"/>
      <c r="BE75" s="154"/>
    </row>
    <row r="76" spans="56:57" s="100" customFormat="1" x14ac:dyDescent="0.2">
      <c r="BD76" s="154"/>
      <c r="BE76" s="154"/>
    </row>
    <row r="77" spans="56:57" s="100" customFormat="1" x14ac:dyDescent="0.2">
      <c r="BD77" s="154"/>
      <c r="BE77" s="154"/>
    </row>
    <row r="78" spans="56:57" s="100" customFormat="1" x14ac:dyDescent="0.2">
      <c r="BD78" s="154"/>
      <c r="BE78" s="154"/>
    </row>
    <row r="79" spans="56:57" s="100" customFormat="1" x14ac:dyDescent="0.2">
      <c r="BD79" s="154"/>
      <c r="BE79" s="154"/>
    </row>
    <row r="80" spans="56:57" s="100" customFormat="1" x14ac:dyDescent="0.2">
      <c r="BD80" s="154"/>
      <c r="BE80" s="154"/>
    </row>
    <row r="81" spans="56:57" s="100" customFormat="1" x14ac:dyDescent="0.2">
      <c r="BD81" s="154"/>
      <c r="BE81" s="154"/>
    </row>
    <row r="82" spans="56:57" s="100" customFormat="1" x14ac:dyDescent="0.2">
      <c r="BD82" s="154"/>
      <c r="BE82" s="154"/>
    </row>
    <row r="83" spans="56:57" s="100" customFormat="1" x14ac:dyDescent="0.2">
      <c r="BD83" s="154"/>
      <c r="BE83" s="154"/>
    </row>
    <row r="84" spans="56:57" s="100" customFormat="1" x14ac:dyDescent="0.2">
      <c r="BD84" s="154"/>
      <c r="BE84" s="154"/>
    </row>
    <row r="85" spans="56:57" s="100" customFormat="1" x14ac:dyDescent="0.2">
      <c r="BD85" s="154"/>
      <c r="BE85" s="154"/>
    </row>
    <row r="86" spans="56:57" s="100" customFormat="1" x14ac:dyDescent="0.2">
      <c r="BD86" s="154"/>
      <c r="BE86" s="154"/>
    </row>
    <row r="87" spans="56:57" s="100" customFormat="1" x14ac:dyDescent="0.2">
      <c r="BD87" s="154"/>
      <c r="BE87" s="154"/>
    </row>
    <row r="88" spans="56:57" s="100" customFormat="1" x14ac:dyDescent="0.2">
      <c r="BD88" s="154"/>
      <c r="BE88" s="154"/>
    </row>
    <row r="89" spans="56:57" s="100" customFormat="1" x14ac:dyDescent="0.2">
      <c r="BD89" s="154"/>
      <c r="BE89" s="154"/>
    </row>
    <row r="90" spans="56:57" s="100" customFormat="1" x14ac:dyDescent="0.2">
      <c r="BD90" s="154"/>
      <c r="BE90" s="154"/>
    </row>
    <row r="91" spans="56:57" s="100" customFormat="1" x14ac:dyDescent="0.2">
      <c r="BD91" s="154"/>
      <c r="BE91" s="154"/>
    </row>
    <row r="92" spans="56:57" s="100" customFormat="1" x14ac:dyDescent="0.2">
      <c r="BD92" s="154"/>
      <c r="BE92" s="154"/>
    </row>
    <row r="93" spans="56:57" s="100" customFormat="1" x14ac:dyDescent="0.2">
      <c r="BD93" s="154"/>
      <c r="BE93" s="154"/>
    </row>
    <row r="94" spans="56:57" s="100" customFormat="1" x14ac:dyDescent="0.2">
      <c r="BD94" s="154"/>
      <c r="BE94" s="154"/>
    </row>
    <row r="95" spans="56:57" s="100" customFormat="1" x14ac:dyDescent="0.2">
      <c r="BD95" s="154"/>
      <c r="BE95" s="154"/>
    </row>
    <row r="96" spans="56:57" s="100" customFormat="1" x14ac:dyDescent="0.2">
      <c r="BD96" s="154"/>
      <c r="BE96" s="154"/>
    </row>
    <row r="97" spans="56:57" s="100" customFormat="1" x14ac:dyDescent="0.2">
      <c r="BD97" s="154"/>
      <c r="BE97" s="154"/>
    </row>
    <row r="98" spans="56:57" s="100" customFormat="1" x14ac:dyDescent="0.2">
      <c r="BD98" s="154"/>
      <c r="BE98" s="154"/>
    </row>
    <row r="99" spans="56:57" s="100" customFormat="1" x14ac:dyDescent="0.2">
      <c r="BD99" s="154"/>
      <c r="BE99" s="154"/>
    </row>
    <row r="100" spans="56:57" s="100" customFormat="1" x14ac:dyDescent="0.2">
      <c r="BD100" s="154"/>
      <c r="BE100" s="154"/>
    </row>
    <row r="101" spans="56:57" s="100" customFormat="1" x14ac:dyDescent="0.2">
      <c r="BD101" s="154"/>
      <c r="BE101" s="154"/>
    </row>
    <row r="102" spans="56:57" s="100" customFormat="1" x14ac:dyDescent="0.2">
      <c r="BD102" s="154"/>
      <c r="BE102" s="154"/>
    </row>
    <row r="103" spans="56:57" s="100" customFormat="1" x14ac:dyDescent="0.2">
      <c r="BD103" s="154"/>
      <c r="BE103" s="154"/>
    </row>
    <row r="104" spans="56:57" s="100" customFormat="1" x14ac:dyDescent="0.2">
      <c r="BD104" s="154"/>
      <c r="BE104" s="154"/>
    </row>
    <row r="105" spans="56:57" s="100" customFormat="1" x14ac:dyDescent="0.2">
      <c r="BD105" s="154"/>
      <c r="BE105" s="154"/>
    </row>
    <row r="106" spans="56:57" s="100" customFormat="1" x14ac:dyDescent="0.2">
      <c r="BD106" s="154"/>
      <c r="BE106" s="154"/>
    </row>
    <row r="107" spans="56:57" s="100" customFormat="1" x14ac:dyDescent="0.2">
      <c r="BD107" s="154"/>
      <c r="BE107" s="154"/>
    </row>
    <row r="108" spans="56:57" s="100" customFormat="1" x14ac:dyDescent="0.2">
      <c r="BD108" s="154"/>
      <c r="BE108" s="154"/>
    </row>
    <row r="109" spans="56:57" s="100" customFormat="1" x14ac:dyDescent="0.2">
      <c r="BD109" s="154"/>
      <c r="BE109" s="154"/>
    </row>
    <row r="110" spans="56:57" s="100" customFormat="1" x14ac:dyDescent="0.2">
      <c r="BD110" s="154"/>
      <c r="BE110" s="154"/>
    </row>
    <row r="111" spans="56:57" s="100" customFormat="1" x14ac:dyDescent="0.2">
      <c r="BD111" s="154"/>
      <c r="BE111" s="154"/>
    </row>
    <row r="112" spans="56:57" s="100" customFormat="1" x14ac:dyDescent="0.2">
      <c r="BD112" s="154"/>
      <c r="BE112" s="154"/>
    </row>
    <row r="113" spans="56:57" s="100" customFormat="1" x14ac:dyDescent="0.2">
      <c r="BD113" s="154"/>
      <c r="BE113" s="154"/>
    </row>
    <row r="114" spans="56:57" s="100" customFormat="1" x14ac:dyDescent="0.2">
      <c r="BD114" s="154"/>
      <c r="BE114" s="154"/>
    </row>
    <row r="115" spans="56:57" s="100" customFormat="1" x14ac:dyDescent="0.2">
      <c r="BD115" s="154"/>
      <c r="BE115" s="154"/>
    </row>
    <row r="116" spans="56:57" s="100" customFormat="1" x14ac:dyDescent="0.2">
      <c r="BD116" s="154"/>
      <c r="BE116" s="154"/>
    </row>
    <row r="117" spans="56:57" s="100" customFormat="1" x14ac:dyDescent="0.2">
      <c r="BD117" s="154"/>
      <c r="BE117" s="154"/>
    </row>
    <row r="118" spans="56:57" s="100" customFormat="1" x14ac:dyDescent="0.2">
      <c r="BD118" s="154"/>
      <c r="BE118" s="154"/>
    </row>
    <row r="119" spans="56:57" s="100" customFormat="1" x14ac:dyDescent="0.2">
      <c r="BD119" s="154"/>
      <c r="BE119" s="154"/>
    </row>
    <row r="120" spans="56:57" s="100" customFormat="1" x14ac:dyDescent="0.2">
      <c r="BD120" s="154"/>
      <c r="BE120" s="154"/>
    </row>
    <row r="121" spans="56:57" s="100" customFormat="1" x14ac:dyDescent="0.2">
      <c r="BD121" s="154"/>
      <c r="BE121" s="154"/>
    </row>
    <row r="122" spans="56:57" s="100" customFormat="1" x14ac:dyDescent="0.2">
      <c r="BD122" s="154"/>
      <c r="BE122" s="154"/>
    </row>
    <row r="123" spans="56:57" s="100" customFormat="1" x14ac:dyDescent="0.2">
      <c r="BD123" s="154"/>
      <c r="BE123" s="154"/>
    </row>
    <row r="124" spans="56:57" s="100" customFormat="1" x14ac:dyDescent="0.2">
      <c r="BD124" s="154"/>
      <c r="BE124" s="154"/>
    </row>
    <row r="125" spans="56:57" s="100" customFormat="1" x14ac:dyDescent="0.2">
      <c r="BD125" s="154"/>
      <c r="BE125" s="154"/>
    </row>
    <row r="126" spans="56:57" s="100" customFormat="1" x14ac:dyDescent="0.2">
      <c r="BD126" s="154"/>
      <c r="BE126" s="154"/>
    </row>
    <row r="127" spans="56:57" s="100" customFormat="1" x14ac:dyDescent="0.2">
      <c r="BD127" s="154"/>
      <c r="BE127" s="154"/>
    </row>
    <row r="128" spans="56:57" s="100" customFormat="1" x14ac:dyDescent="0.2">
      <c r="BD128" s="154"/>
      <c r="BE128" s="154"/>
    </row>
    <row r="129" spans="56:57" s="100" customFormat="1" x14ac:dyDescent="0.2">
      <c r="BD129" s="154"/>
      <c r="BE129" s="154"/>
    </row>
    <row r="130" spans="56:57" s="100" customFormat="1" x14ac:dyDescent="0.2">
      <c r="BD130" s="154"/>
      <c r="BE130" s="154"/>
    </row>
    <row r="131" spans="56:57" s="100" customFormat="1" x14ac:dyDescent="0.2">
      <c r="BD131" s="154"/>
      <c r="BE131" s="154"/>
    </row>
    <row r="132" spans="56:57" s="100" customFormat="1" x14ac:dyDescent="0.2">
      <c r="BD132" s="154"/>
      <c r="BE132" s="154"/>
    </row>
    <row r="133" spans="56:57" s="100" customFormat="1" x14ac:dyDescent="0.2">
      <c r="BD133" s="154"/>
      <c r="BE133" s="154"/>
    </row>
    <row r="134" spans="56:57" s="100" customFormat="1" x14ac:dyDescent="0.2">
      <c r="BD134" s="154"/>
      <c r="BE134" s="154"/>
    </row>
    <row r="135" spans="56:57" s="100" customFormat="1" x14ac:dyDescent="0.2">
      <c r="BD135" s="154"/>
      <c r="BE135" s="154"/>
    </row>
    <row r="136" spans="56:57" s="100" customFormat="1" x14ac:dyDescent="0.2">
      <c r="BD136" s="154"/>
      <c r="BE136" s="154"/>
    </row>
    <row r="137" spans="56:57" s="100" customFormat="1" x14ac:dyDescent="0.2">
      <c r="BD137" s="154"/>
      <c r="BE137" s="154"/>
    </row>
    <row r="138" spans="56:57" s="100" customFormat="1" x14ac:dyDescent="0.2">
      <c r="BD138" s="154"/>
      <c r="BE138" s="154"/>
    </row>
    <row r="139" spans="56:57" s="100" customFormat="1" x14ac:dyDescent="0.2">
      <c r="BD139" s="154"/>
      <c r="BE139" s="154"/>
    </row>
    <row r="140" spans="56:57" s="100" customFormat="1" x14ac:dyDescent="0.2">
      <c r="BD140" s="154"/>
      <c r="BE140" s="154"/>
    </row>
    <row r="141" spans="56:57" s="100" customFormat="1" x14ac:dyDescent="0.2">
      <c r="BD141" s="154"/>
      <c r="BE141" s="154"/>
    </row>
    <row r="142" spans="56:57" s="100" customFormat="1" x14ac:dyDescent="0.2">
      <c r="BD142" s="154"/>
      <c r="BE142" s="154"/>
    </row>
    <row r="143" spans="56:57" s="100" customFormat="1" x14ac:dyDescent="0.2">
      <c r="BD143" s="154"/>
      <c r="BE143" s="154"/>
    </row>
    <row r="144" spans="56:57" s="100" customFormat="1" x14ac:dyDescent="0.2">
      <c r="BD144" s="154"/>
      <c r="BE144" s="154"/>
    </row>
    <row r="145" spans="56:57" s="100" customFormat="1" x14ac:dyDescent="0.2">
      <c r="BD145" s="154"/>
      <c r="BE145" s="154"/>
    </row>
    <row r="146" spans="56:57" s="100" customFormat="1" x14ac:dyDescent="0.2">
      <c r="BD146" s="154"/>
      <c r="BE146" s="154"/>
    </row>
    <row r="147" spans="56:57" s="100" customFormat="1" x14ac:dyDescent="0.2">
      <c r="BD147" s="154"/>
      <c r="BE147" s="154"/>
    </row>
    <row r="148" spans="56:57" s="100" customFormat="1" x14ac:dyDescent="0.2">
      <c r="BD148" s="154"/>
      <c r="BE148" s="154"/>
    </row>
    <row r="149" spans="56:57" s="100" customFormat="1" x14ac:dyDescent="0.2">
      <c r="BD149" s="154"/>
      <c r="BE149" s="154"/>
    </row>
    <row r="150" spans="56:57" s="100" customFormat="1" x14ac:dyDescent="0.2">
      <c r="BD150" s="154"/>
      <c r="BE150" s="154"/>
    </row>
    <row r="151" spans="56:57" s="100" customFormat="1" x14ac:dyDescent="0.2">
      <c r="BD151" s="154"/>
      <c r="BE151" s="154"/>
    </row>
    <row r="152" spans="56:57" s="100" customFormat="1" x14ac:dyDescent="0.2">
      <c r="BD152" s="154"/>
      <c r="BE152" s="154"/>
    </row>
    <row r="153" spans="56:57" s="100" customFormat="1" x14ac:dyDescent="0.2">
      <c r="BD153" s="154"/>
      <c r="BE153" s="154"/>
    </row>
    <row r="154" spans="56:57" s="100" customFormat="1" x14ac:dyDescent="0.2">
      <c r="BD154" s="154"/>
      <c r="BE154" s="154"/>
    </row>
    <row r="155" spans="56:57" s="100" customFormat="1" x14ac:dyDescent="0.2">
      <c r="BD155" s="154"/>
      <c r="BE155" s="154"/>
    </row>
    <row r="156" spans="56:57" s="100" customFormat="1" x14ac:dyDescent="0.2">
      <c r="BD156" s="154"/>
      <c r="BE156" s="154"/>
    </row>
    <row r="157" spans="56:57" s="100" customFormat="1" x14ac:dyDescent="0.2">
      <c r="BD157" s="154"/>
      <c r="BE157" s="154"/>
    </row>
    <row r="158" spans="56:57" s="100" customFormat="1" x14ac:dyDescent="0.2">
      <c r="BD158" s="154"/>
      <c r="BE158" s="154"/>
    </row>
    <row r="159" spans="56:57" s="100" customFormat="1" x14ac:dyDescent="0.2">
      <c r="BD159" s="154"/>
      <c r="BE159" s="154"/>
    </row>
    <row r="160" spans="56:57" s="100" customFormat="1" x14ac:dyDescent="0.2">
      <c r="BD160" s="154"/>
      <c r="BE160" s="154"/>
    </row>
    <row r="161" spans="56:57" s="100" customFormat="1" x14ac:dyDescent="0.2">
      <c r="BD161" s="154"/>
      <c r="BE161" s="154"/>
    </row>
    <row r="162" spans="56:57" s="100" customFormat="1" x14ac:dyDescent="0.2">
      <c r="BD162" s="154"/>
      <c r="BE162" s="154"/>
    </row>
    <row r="163" spans="56:57" s="100" customFormat="1" x14ac:dyDescent="0.2">
      <c r="BD163" s="154"/>
      <c r="BE163" s="154"/>
    </row>
    <row r="164" spans="56:57" s="100" customFormat="1" x14ac:dyDescent="0.2">
      <c r="BD164" s="154"/>
      <c r="BE164" s="154"/>
    </row>
    <row r="165" spans="56:57" s="100" customFormat="1" x14ac:dyDescent="0.2">
      <c r="BD165" s="154"/>
      <c r="BE165" s="154"/>
    </row>
    <row r="166" spans="56:57" s="100" customFormat="1" x14ac:dyDescent="0.2">
      <c r="BD166" s="154"/>
      <c r="BE166" s="154"/>
    </row>
    <row r="167" spans="56:57" s="100" customFormat="1" x14ac:dyDescent="0.2">
      <c r="BD167" s="154"/>
      <c r="BE167" s="154"/>
    </row>
    <row r="168" spans="56:57" s="100" customFormat="1" x14ac:dyDescent="0.2">
      <c r="BD168" s="154"/>
      <c r="BE168" s="154"/>
    </row>
    <row r="169" spans="56:57" s="100" customFormat="1" x14ac:dyDescent="0.2">
      <c r="BD169" s="154"/>
      <c r="BE169" s="154"/>
    </row>
    <row r="170" spans="56:57" s="100" customFormat="1" x14ac:dyDescent="0.2">
      <c r="BD170" s="154"/>
      <c r="BE170" s="154"/>
    </row>
    <row r="171" spans="56:57" s="100" customFormat="1" x14ac:dyDescent="0.2">
      <c r="BD171" s="154"/>
      <c r="BE171" s="154"/>
    </row>
    <row r="172" spans="56:57" s="100" customFormat="1" x14ac:dyDescent="0.2">
      <c r="BD172" s="154"/>
      <c r="BE172" s="154"/>
    </row>
    <row r="173" spans="56:57" s="100" customFormat="1" x14ac:dyDescent="0.2">
      <c r="BD173" s="154"/>
      <c r="BE173" s="154"/>
    </row>
    <row r="174" spans="56:57" s="100" customFormat="1" x14ac:dyDescent="0.2">
      <c r="BD174" s="154"/>
      <c r="BE174" s="154"/>
    </row>
    <row r="175" spans="56:57" s="100" customFormat="1" x14ac:dyDescent="0.2">
      <c r="BD175" s="154"/>
      <c r="BE175" s="154"/>
    </row>
    <row r="176" spans="56:57" s="100" customFormat="1" x14ac:dyDescent="0.2">
      <c r="BD176" s="154"/>
      <c r="BE176" s="154"/>
    </row>
    <row r="177" spans="56:57" s="100" customFormat="1" x14ac:dyDescent="0.2">
      <c r="BD177" s="154"/>
      <c r="BE177" s="154"/>
    </row>
    <row r="178" spans="56:57" s="100" customFormat="1" x14ac:dyDescent="0.2">
      <c r="BD178" s="154"/>
      <c r="BE178" s="154"/>
    </row>
    <row r="179" spans="56:57" s="100" customFormat="1" x14ac:dyDescent="0.2">
      <c r="BD179" s="154"/>
      <c r="BE179" s="154"/>
    </row>
    <row r="180" spans="56:57" s="100" customFormat="1" x14ac:dyDescent="0.2">
      <c r="BD180" s="154"/>
      <c r="BE180" s="154"/>
    </row>
    <row r="181" spans="56:57" s="100" customFormat="1" x14ac:dyDescent="0.2">
      <c r="BD181" s="154"/>
      <c r="BE181" s="154"/>
    </row>
    <row r="182" spans="56:57" s="100" customFormat="1" x14ac:dyDescent="0.2">
      <c r="BD182" s="154"/>
      <c r="BE182" s="154"/>
    </row>
    <row r="183" spans="56:57" s="100" customFormat="1" x14ac:dyDescent="0.2">
      <c r="BD183" s="154"/>
      <c r="BE183" s="154"/>
    </row>
    <row r="184" spans="56:57" s="100" customFormat="1" x14ac:dyDescent="0.2">
      <c r="BD184" s="154"/>
      <c r="BE184" s="154"/>
    </row>
    <row r="185" spans="56:57" s="100" customFormat="1" x14ac:dyDescent="0.2">
      <c r="BD185" s="154"/>
      <c r="BE185" s="154"/>
    </row>
    <row r="186" spans="56:57" s="100" customFormat="1" x14ac:dyDescent="0.2">
      <c r="BD186" s="154"/>
      <c r="BE186" s="154"/>
    </row>
    <row r="187" spans="56:57" s="100" customFormat="1" x14ac:dyDescent="0.2">
      <c r="BD187" s="154"/>
      <c r="BE187" s="154"/>
    </row>
    <row r="188" spans="56:57" s="100" customFormat="1" x14ac:dyDescent="0.2">
      <c r="BD188" s="154"/>
      <c r="BE188" s="154"/>
    </row>
    <row r="189" spans="56:57" s="100" customFormat="1" x14ac:dyDescent="0.2">
      <c r="BD189" s="154"/>
      <c r="BE189" s="154"/>
    </row>
    <row r="190" spans="56:57" s="100" customFormat="1" x14ac:dyDescent="0.2">
      <c r="BD190" s="154"/>
      <c r="BE190" s="154"/>
    </row>
    <row r="191" spans="56:57" s="100" customFormat="1" x14ac:dyDescent="0.2">
      <c r="BD191" s="154"/>
      <c r="BE191" s="154"/>
    </row>
    <row r="192" spans="56:57" s="100" customFormat="1" x14ac:dyDescent="0.2">
      <c r="BD192" s="154"/>
      <c r="BE192" s="154"/>
    </row>
    <row r="193" spans="56:57" s="100" customFormat="1" x14ac:dyDescent="0.2">
      <c r="BD193" s="154"/>
      <c r="BE193" s="154"/>
    </row>
    <row r="194" spans="56:57" s="100" customFormat="1" x14ac:dyDescent="0.2">
      <c r="BD194" s="154"/>
      <c r="BE194" s="154"/>
    </row>
    <row r="195" spans="56:57" s="100" customFormat="1" x14ac:dyDescent="0.2">
      <c r="BD195" s="154"/>
      <c r="BE195" s="154"/>
    </row>
    <row r="196" spans="56:57" s="100" customFormat="1" x14ac:dyDescent="0.2">
      <c r="BD196" s="154"/>
      <c r="BE196" s="154"/>
    </row>
    <row r="197" spans="56:57" s="100" customFormat="1" x14ac:dyDescent="0.2">
      <c r="BD197" s="154"/>
      <c r="BE197" s="154"/>
    </row>
    <row r="198" spans="56:57" s="100" customFormat="1" x14ac:dyDescent="0.2">
      <c r="BD198" s="154"/>
      <c r="BE198" s="154"/>
    </row>
    <row r="199" spans="56:57" s="100" customFormat="1" x14ac:dyDescent="0.2">
      <c r="BD199" s="154"/>
      <c r="BE199" s="154"/>
    </row>
    <row r="200" spans="56:57" s="100" customFormat="1" x14ac:dyDescent="0.2">
      <c r="BD200" s="154"/>
      <c r="BE200" s="154"/>
    </row>
    <row r="201" spans="56:57" s="100" customFormat="1" x14ac:dyDescent="0.2">
      <c r="BD201" s="154"/>
      <c r="BE201" s="154"/>
    </row>
    <row r="202" spans="56:57" s="100" customFormat="1" x14ac:dyDescent="0.2">
      <c r="BD202" s="154"/>
      <c r="BE202" s="154"/>
    </row>
    <row r="203" spans="56:57" s="100" customFormat="1" x14ac:dyDescent="0.2">
      <c r="BD203" s="154"/>
      <c r="BE203" s="154"/>
    </row>
    <row r="204" spans="56:57" s="100" customFormat="1" x14ac:dyDescent="0.2">
      <c r="BD204" s="154"/>
      <c r="BE204" s="154"/>
    </row>
    <row r="205" spans="56:57" s="100" customFormat="1" x14ac:dyDescent="0.2">
      <c r="BD205" s="154"/>
      <c r="BE205" s="154"/>
    </row>
    <row r="206" spans="56:57" s="100" customFormat="1" x14ac:dyDescent="0.2">
      <c r="BD206" s="154"/>
      <c r="BE206" s="154"/>
    </row>
    <row r="207" spans="56:57" s="100" customFormat="1" x14ac:dyDescent="0.2">
      <c r="BD207" s="154"/>
      <c r="BE207" s="154"/>
    </row>
    <row r="208" spans="56:57" s="100" customFormat="1" x14ac:dyDescent="0.2">
      <c r="BD208" s="154"/>
      <c r="BE208" s="154"/>
    </row>
    <row r="209" spans="56:57" s="100" customFormat="1" x14ac:dyDescent="0.2">
      <c r="BD209" s="154"/>
      <c r="BE209" s="154"/>
    </row>
    <row r="210" spans="56:57" s="100" customFormat="1" x14ac:dyDescent="0.2">
      <c r="BD210" s="154"/>
      <c r="BE210" s="154"/>
    </row>
    <row r="211" spans="56:57" s="100" customFormat="1" x14ac:dyDescent="0.2">
      <c r="BD211" s="154"/>
      <c r="BE211" s="154"/>
    </row>
    <row r="212" spans="56:57" s="100" customFormat="1" x14ac:dyDescent="0.2">
      <c r="BD212" s="154"/>
      <c r="BE212" s="154"/>
    </row>
    <row r="213" spans="56:57" s="100" customFormat="1" x14ac:dyDescent="0.2">
      <c r="BD213" s="154"/>
      <c r="BE213" s="154"/>
    </row>
    <row r="214" spans="56:57" s="100" customFormat="1" x14ac:dyDescent="0.2">
      <c r="BD214" s="154"/>
      <c r="BE214" s="154"/>
    </row>
    <row r="215" spans="56:57" s="100" customFormat="1" x14ac:dyDescent="0.2">
      <c r="BD215" s="154"/>
      <c r="BE215" s="154"/>
    </row>
    <row r="216" spans="56:57" s="100" customFormat="1" x14ac:dyDescent="0.2">
      <c r="BD216" s="154"/>
      <c r="BE216" s="154"/>
    </row>
    <row r="217" spans="56:57" s="100" customFormat="1" x14ac:dyDescent="0.2">
      <c r="BD217" s="154"/>
      <c r="BE217" s="154"/>
    </row>
    <row r="218" spans="56:57" s="100" customFormat="1" x14ac:dyDescent="0.2">
      <c r="BD218" s="154"/>
      <c r="BE218" s="154"/>
    </row>
    <row r="219" spans="56:57" s="100" customFormat="1" x14ac:dyDescent="0.2">
      <c r="BD219" s="154"/>
      <c r="BE219" s="154"/>
    </row>
    <row r="220" spans="56:57" s="100" customFormat="1" x14ac:dyDescent="0.2">
      <c r="BD220" s="154"/>
      <c r="BE220" s="154"/>
    </row>
    <row r="221" spans="56:57" s="100" customFormat="1" x14ac:dyDescent="0.2">
      <c r="BD221" s="154"/>
      <c r="BE221" s="154"/>
    </row>
    <row r="222" spans="56:57" s="100" customFormat="1" x14ac:dyDescent="0.2">
      <c r="BD222" s="154"/>
      <c r="BE222" s="154"/>
    </row>
    <row r="223" spans="56:57" s="100" customFormat="1" x14ac:dyDescent="0.2">
      <c r="BD223" s="154"/>
      <c r="BE223" s="154"/>
    </row>
    <row r="224" spans="56:57" s="100" customFormat="1" x14ac:dyDescent="0.2">
      <c r="BD224" s="154"/>
      <c r="BE224" s="154"/>
    </row>
    <row r="225" spans="56:57" s="100" customFormat="1" x14ac:dyDescent="0.2">
      <c r="BD225" s="154"/>
      <c r="BE225" s="154"/>
    </row>
    <row r="226" spans="56:57" s="100" customFormat="1" x14ac:dyDescent="0.2">
      <c r="BD226" s="154"/>
      <c r="BE226" s="154"/>
    </row>
    <row r="227" spans="56:57" s="100" customFormat="1" x14ac:dyDescent="0.2">
      <c r="BD227" s="154"/>
      <c r="BE227" s="154"/>
    </row>
    <row r="228" spans="56:57" s="100" customFormat="1" x14ac:dyDescent="0.2">
      <c r="BD228" s="154"/>
      <c r="BE228" s="154"/>
    </row>
    <row r="229" spans="56:57" s="100" customFormat="1" x14ac:dyDescent="0.2">
      <c r="BD229" s="154"/>
      <c r="BE229" s="154"/>
    </row>
    <row r="230" spans="56:57" s="100" customFormat="1" x14ac:dyDescent="0.2">
      <c r="BD230" s="154"/>
      <c r="BE230" s="154"/>
    </row>
    <row r="231" spans="56:57" s="100" customFormat="1" x14ac:dyDescent="0.2">
      <c r="BD231" s="154"/>
      <c r="BE231" s="154"/>
    </row>
    <row r="232" spans="56:57" s="100" customFormat="1" x14ac:dyDescent="0.2">
      <c r="BD232" s="154"/>
      <c r="BE232" s="154"/>
    </row>
    <row r="233" spans="56:57" s="100" customFormat="1" x14ac:dyDescent="0.2">
      <c r="BD233" s="154"/>
      <c r="BE233" s="154"/>
    </row>
    <row r="234" spans="56:57" s="100" customFormat="1" x14ac:dyDescent="0.2">
      <c r="BD234" s="154"/>
      <c r="BE234" s="154"/>
    </row>
    <row r="235" spans="56:57" s="100" customFormat="1" x14ac:dyDescent="0.2">
      <c r="BD235" s="154"/>
      <c r="BE235" s="154"/>
    </row>
    <row r="236" spans="56:57" s="100" customFormat="1" x14ac:dyDescent="0.2">
      <c r="BD236" s="154"/>
      <c r="BE236" s="154"/>
    </row>
    <row r="237" spans="56:57" s="100" customFormat="1" x14ac:dyDescent="0.2">
      <c r="BD237" s="154"/>
      <c r="BE237" s="154"/>
    </row>
    <row r="238" spans="56:57" s="100" customFormat="1" x14ac:dyDescent="0.2">
      <c r="BD238" s="154"/>
      <c r="BE238" s="154"/>
    </row>
    <row r="239" spans="56:57" s="100" customFormat="1" x14ac:dyDescent="0.2">
      <c r="BD239" s="154"/>
      <c r="BE239" s="154"/>
    </row>
    <row r="240" spans="56:57" s="100" customFormat="1" x14ac:dyDescent="0.2">
      <c r="BD240" s="154"/>
      <c r="BE240" s="154"/>
    </row>
    <row r="241" spans="56:57" s="100" customFormat="1" x14ac:dyDescent="0.2">
      <c r="BD241" s="154"/>
      <c r="BE241" s="154"/>
    </row>
    <row r="242" spans="56:57" s="100" customFormat="1" x14ac:dyDescent="0.2">
      <c r="BD242" s="154"/>
      <c r="BE242" s="154"/>
    </row>
    <row r="243" spans="56:57" s="100" customFormat="1" x14ac:dyDescent="0.2">
      <c r="BD243" s="154"/>
      <c r="BE243" s="154"/>
    </row>
    <row r="244" spans="56:57" s="100" customFormat="1" x14ac:dyDescent="0.2">
      <c r="BD244" s="154"/>
      <c r="BE244" s="154"/>
    </row>
    <row r="245" spans="56:57" s="100" customFormat="1" x14ac:dyDescent="0.2">
      <c r="BD245" s="154"/>
      <c r="BE245" s="154"/>
    </row>
    <row r="246" spans="56:57" s="100" customFormat="1" x14ac:dyDescent="0.2">
      <c r="BD246" s="154"/>
      <c r="BE246" s="154"/>
    </row>
    <row r="247" spans="56:57" s="100" customFormat="1" x14ac:dyDescent="0.2">
      <c r="BD247" s="154"/>
      <c r="BE247" s="154"/>
    </row>
    <row r="248" spans="56:57" s="100" customFormat="1" x14ac:dyDescent="0.2">
      <c r="BD248" s="154"/>
      <c r="BE248" s="154"/>
    </row>
    <row r="249" spans="56:57" s="100" customFormat="1" x14ac:dyDescent="0.2">
      <c r="BD249" s="154"/>
      <c r="BE249" s="154"/>
    </row>
    <row r="250" spans="56:57" s="100" customFormat="1" x14ac:dyDescent="0.2">
      <c r="BD250" s="154"/>
      <c r="BE250" s="154"/>
    </row>
    <row r="251" spans="56:57" s="100" customFormat="1" x14ac:dyDescent="0.2">
      <c r="BD251" s="154"/>
      <c r="BE251" s="154"/>
    </row>
    <row r="252" spans="56:57" s="100" customFormat="1" x14ac:dyDescent="0.2">
      <c r="BD252" s="154"/>
      <c r="BE252" s="154"/>
    </row>
    <row r="253" spans="56:57" s="100" customFormat="1" x14ac:dyDescent="0.2">
      <c r="BD253" s="154"/>
      <c r="BE253" s="154"/>
    </row>
    <row r="254" spans="56:57" s="100" customFormat="1" x14ac:dyDescent="0.2">
      <c r="BD254" s="154"/>
      <c r="BE254" s="154"/>
    </row>
    <row r="255" spans="56:57" s="100" customFormat="1" x14ac:dyDescent="0.2">
      <c r="BD255" s="154"/>
      <c r="BE255" s="154"/>
    </row>
    <row r="256" spans="56:57" s="100" customFormat="1" x14ac:dyDescent="0.2">
      <c r="BD256" s="154"/>
      <c r="BE256" s="154"/>
    </row>
    <row r="257" spans="56:57" s="100" customFormat="1" x14ac:dyDescent="0.2">
      <c r="BD257" s="154"/>
      <c r="BE257" s="154"/>
    </row>
    <row r="258" spans="56:57" s="100" customFormat="1" x14ac:dyDescent="0.2">
      <c r="BD258" s="154"/>
      <c r="BE258" s="154"/>
    </row>
    <row r="259" spans="56:57" s="100" customFormat="1" x14ac:dyDescent="0.2">
      <c r="BD259" s="154"/>
      <c r="BE259" s="154"/>
    </row>
    <row r="260" spans="56:57" s="100" customFormat="1" x14ac:dyDescent="0.2">
      <c r="BD260" s="154"/>
      <c r="BE260" s="154"/>
    </row>
    <row r="261" spans="56:57" s="100" customFormat="1" x14ac:dyDescent="0.2">
      <c r="BD261" s="154"/>
      <c r="BE261" s="154"/>
    </row>
    <row r="262" spans="56:57" s="100" customFormat="1" x14ac:dyDescent="0.2">
      <c r="BD262" s="154"/>
      <c r="BE262" s="154"/>
    </row>
    <row r="263" spans="56:57" s="100" customFormat="1" x14ac:dyDescent="0.2">
      <c r="BD263" s="154"/>
      <c r="BE263" s="154"/>
    </row>
    <row r="264" spans="56:57" s="100" customFormat="1" x14ac:dyDescent="0.2">
      <c r="BD264" s="154"/>
      <c r="BE264" s="154"/>
    </row>
    <row r="265" spans="56:57" s="100" customFormat="1" x14ac:dyDescent="0.2">
      <c r="BD265" s="154"/>
      <c r="BE265" s="154"/>
    </row>
    <row r="266" spans="56:57" s="100" customFormat="1" x14ac:dyDescent="0.2">
      <c r="BD266" s="154"/>
      <c r="BE266" s="154"/>
    </row>
    <row r="267" spans="56:57" s="100" customFormat="1" x14ac:dyDescent="0.2">
      <c r="BD267" s="154"/>
      <c r="BE267" s="154"/>
    </row>
    <row r="268" spans="56:57" s="100" customFormat="1" x14ac:dyDescent="0.2">
      <c r="BD268" s="154"/>
      <c r="BE268" s="154"/>
    </row>
    <row r="269" spans="56:57" s="100" customFormat="1" x14ac:dyDescent="0.2">
      <c r="BD269" s="154"/>
      <c r="BE269" s="154"/>
    </row>
    <row r="270" spans="56:57" s="100" customFormat="1" x14ac:dyDescent="0.2">
      <c r="BD270" s="154"/>
      <c r="BE270" s="154"/>
    </row>
    <row r="271" spans="56:57" s="100" customFormat="1" x14ac:dyDescent="0.2">
      <c r="BD271" s="154"/>
      <c r="BE271" s="154"/>
    </row>
    <row r="272" spans="56:57" s="100" customFormat="1" x14ac:dyDescent="0.2">
      <c r="BD272" s="154"/>
      <c r="BE272" s="154"/>
    </row>
    <row r="273" spans="56:57" s="100" customFormat="1" x14ac:dyDescent="0.2">
      <c r="BD273" s="154"/>
      <c r="BE273" s="154"/>
    </row>
    <row r="274" spans="56:57" s="100" customFormat="1" x14ac:dyDescent="0.2">
      <c r="BD274" s="154"/>
      <c r="BE274" s="154"/>
    </row>
    <row r="275" spans="56:57" s="100" customFormat="1" x14ac:dyDescent="0.2">
      <c r="BD275" s="154"/>
      <c r="BE275" s="154"/>
    </row>
    <row r="276" spans="56:57" s="100" customFormat="1" x14ac:dyDescent="0.2">
      <c r="BD276" s="154"/>
      <c r="BE276" s="154"/>
    </row>
    <row r="277" spans="56:57" s="100" customFormat="1" x14ac:dyDescent="0.2">
      <c r="BD277" s="154"/>
      <c r="BE277" s="154"/>
    </row>
    <row r="278" spans="56:57" s="100" customFormat="1" x14ac:dyDescent="0.2">
      <c r="BD278" s="154"/>
      <c r="BE278" s="154"/>
    </row>
    <row r="279" spans="56:57" s="100" customFormat="1" x14ac:dyDescent="0.2">
      <c r="BD279" s="154"/>
      <c r="BE279" s="154"/>
    </row>
    <row r="280" spans="56:57" s="100" customFormat="1" x14ac:dyDescent="0.2">
      <c r="BD280" s="154"/>
      <c r="BE280" s="154"/>
    </row>
    <row r="281" spans="56:57" s="100" customFormat="1" x14ac:dyDescent="0.2">
      <c r="BD281" s="154"/>
      <c r="BE281" s="154"/>
    </row>
    <row r="282" spans="56:57" s="100" customFormat="1" x14ac:dyDescent="0.2">
      <c r="BD282" s="154"/>
      <c r="BE282" s="154"/>
    </row>
    <row r="283" spans="56:57" s="100" customFormat="1" x14ac:dyDescent="0.2">
      <c r="BD283" s="154"/>
      <c r="BE283" s="154"/>
    </row>
    <row r="284" spans="56:57" s="100" customFormat="1" x14ac:dyDescent="0.2">
      <c r="BD284" s="154"/>
      <c r="BE284" s="154"/>
    </row>
    <row r="285" spans="56:57" s="100" customFormat="1" x14ac:dyDescent="0.2">
      <c r="BD285" s="154"/>
      <c r="BE285" s="154"/>
    </row>
    <row r="286" spans="56:57" s="100" customFormat="1" x14ac:dyDescent="0.2">
      <c r="BD286" s="154"/>
      <c r="BE286" s="154"/>
    </row>
    <row r="287" spans="56:57" s="100" customFormat="1" x14ac:dyDescent="0.2">
      <c r="BD287" s="154"/>
      <c r="BE287" s="154"/>
    </row>
    <row r="288" spans="56:57" s="100" customFormat="1" x14ac:dyDescent="0.2">
      <c r="BD288" s="154"/>
      <c r="BE288" s="154"/>
    </row>
    <row r="289" spans="56:57" s="100" customFormat="1" x14ac:dyDescent="0.2">
      <c r="BD289" s="154"/>
      <c r="BE289" s="154"/>
    </row>
  </sheetData>
  <mergeCells count="24">
    <mergeCell ref="A1:C1"/>
    <mergeCell ref="D1:E1"/>
    <mergeCell ref="F1:H1"/>
    <mergeCell ref="I1:J1"/>
    <mergeCell ref="K1:M1"/>
    <mergeCell ref="N1:O1"/>
    <mergeCell ref="P1:R1"/>
    <mergeCell ref="S1:T1"/>
    <mergeCell ref="U1:W1"/>
    <mergeCell ref="X1:Y1"/>
    <mergeCell ref="Z1:AB1"/>
    <mergeCell ref="AC1:AD1"/>
    <mergeCell ref="AE1:AG1"/>
    <mergeCell ref="AH1:AI1"/>
    <mergeCell ref="AJ1:AL1"/>
    <mergeCell ref="AY1:BA1"/>
    <mergeCell ref="BB1:BC1"/>
    <mergeCell ref="BD1:BF1"/>
    <mergeCell ref="BG1:BH1"/>
    <mergeCell ref="AM1:AN1"/>
    <mergeCell ref="AO1:AQ1"/>
    <mergeCell ref="AR1:AS1"/>
    <mergeCell ref="AT1:AV1"/>
    <mergeCell ref="AW1:AX1"/>
  </mergeCells>
  <pageMargins left="0.51181102362204722" right="0.51181102362204722" top="0.78740157480314965" bottom="0.78740157480314965" header="0.31496062992125984" footer="0.31496062992125984"/>
  <pageSetup paperSize="9" scale="81" orientation="landscape" r:id="rId1"/>
  <colBreaks count="1" manualBreakCount="1">
    <brk id="1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topLeftCell="AS10" workbookViewId="0">
      <selection activeCell="I11" sqref="I11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x14ac:dyDescent="0.2">
      <c r="A1" s="944" t="s">
        <v>219</v>
      </c>
      <c r="B1" s="945"/>
      <c r="C1" s="946"/>
      <c r="D1" s="970" t="s">
        <v>220</v>
      </c>
      <c r="E1" s="969"/>
      <c r="F1" s="944" t="s">
        <v>222</v>
      </c>
      <c r="G1" s="963"/>
      <c r="H1" s="945"/>
      <c r="I1" s="968" t="s">
        <v>221</v>
      </c>
      <c r="J1" s="969"/>
      <c r="K1" s="941" t="s">
        <v>223</v>
      </c>
      <c r="L1" s="942"/>
      <c r="M1" s="943"/>
      <c r="N1" s="970" t="s">
        <v>224</v>
      </c>
      <c r="O1" s="970"/>
      <c r="P1" s="944" t="s">
        <v>225</v>
      </c>
      <c r="Q1" s="963"/>
      <c r="R1" s="946"/>
      <c r="S1" s="970" t="s">
        <v>226</v>
      </c>
      <c r="T1" s="969"/>
      <c r="U1" s="941" t="s">
        <v>227</v>
      </c>
      <c r="V1" s="959"/>
      <c r="W1" s="943"/>
      <c r="X1" s="970" t="s">
        <v>228</v>
      </c>
      <c r="Y1" s="969"/>
      <c r="Z1" s="950" t="s">
        <v>229</v>
      </c>
      <c r="AA1" s="958"/>
      <c r="AB1" s="952"/>
      <c r="AC1" s="970" t="s">
        <v>230</v>
      </c>
      <c r="AD1" s="970"/>
      <c r="AE1" s="947" t="s">
        <v>231</v>
      </c>
      <c r="AF1" s="957"/>
      <c r="AG1" s="949"/>
      <c r="AH1" s="970" t="s">
        <v>232</v>
      </c>
      <c r="AI1" s="969"/>
      <c r="AJ1" s="950" t="s">
        <v>233</v>
      </c>
      <c r="AK1" s="958"/>
      <c r="AL1" s="952"/>
      <c r="AM1" s="970" t="s">
        <v>234</v>
      </c>
      <c r="AN1" s="969"/>
      <c r="AO1" s="941" t="s">
        <v>235</v>
      </c>
      <c r="AP1" s="959"/>
      <c r="AQ1" s="943"/>
      <c r="AR1" s="970" t="s">
        <v>236</v>
      </c>
      <c r="AS1" s="969"/>
      <c r="AT1" s="947" t="s">
        <v>237</v>
      </c>
      <c r="AU1" s="948"/>
      <c r="AV1" s="949"/>
      <c r="AW1" s="970" t="s">
        <v>238</v>
      </c>
      <c r="AX1" s="969"/>
      <c r="AY1" s="950" t="s">
        <v>239</v>
      </c>
      <c r="AZ1" s="951"/>
      <c r="BA1" s="952"/>
      <c r="BB1" s="970" t="s">
        <v>240</v>
      </c>
      <c r="BC1" s="969"/>
      <c r="BD1" s="941" t="s">
        <v>241</v>
      </c>
      <c r="BE1" s="959"/>
      <c r="BF1" s="943"/>
      <c r="BG1" s="973" t="s">
        <v>242</v>
      </c>
      <c r="BH1" s="974"/>
    </row>
    <row r="2" spans="1:60" ht="13.5" thickBot="1" x14ac:dyDescent="0.25">
      <c r="A2" s="34" t="s">
        <v>0</v>
      </c>
      <c r="B2" s="798" t="s">
        <v>144</v>
      </c>
      <c r="C2" s="799" t="s">
        <v>145</v>
      </c>
      <c r="D2" s="313" t="s">
        <v>144</v>
      </c>
      <c r="E2" s="155" t="s">
        <v>145</v>
      </c>
      <c r="F2" s="69" t="s">
        <v>0</v>
      </c>
      <c r="G2" s="466" t="s">
        <v>144</v>
      </c>
      <c r="H2" s="467" t="s">
        <v>145</v>
      </c>
      <c r="I2" s="313" t="s">
        <v>144</v>
      </c>
      <c r="J2" s="155" t="s">
        <v>145</v>
      </c>
      <c r="K2" s="89" t="s">
        <v>0</v>
      </c>
      <c r="L2" s="319" t="s">
        <v>144</v>
      </c>
      <c r="M2" s="799" t="s">
        <v>145</v>
      </c>
      <c r="N2" s="491" t="s">
        <v>144</v>
      </c>
      <c r="O2" s="558" t="s">
        <v>145</v>
      </c>
      <c r="P2" s="346" t="s">
        <v>0</v>
      </c>
      <c r="Q2" s="491" t="s">
        <v>144</v>
      </c>
      <c r="R2" s="567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89" t="s">
        <v>0</v>
      </c>
      <c r="AU2" s="319" t="s">
        <v>144</v>
      </c>
      <c r="AV2" s="799" t="s">
        <v>145</v>
      </c>
      <c r="AW2" s="313" t="s">
        <v>144</v>
      </c>
      <c r="AX2" s="155" t="s">
        <v>145</v>
      </c>
      <c r="AY2" s="89" t="s">
        <v>0</v>
      </c>
      <c r="AZ2" s="319" t="s">
        <v>144</v>
      </c>
      <c r="BA2" s="799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x14ac:dyDescent="0.2">
      <c r="A3" s="10">
        <v>41640</v>
      </c>
      <c r="B3" s="704">
        <v>0</v>
      </c>
      <c r="C3" s="695">
        <v>27.2</v>
      </c>
      <c r="D3" s="585">
        <f>SUM(B3:B13)</f>
        <v>53.5</v>
      </c>
      <c r="E3" s="585">
        <f>SUM(C3:C13)</f>
        <v>298.39999999999998</v>
      </c>
      <c r="F3" s="663">
        <v>41671</v>
      </c>
      <c r="G3" s="700">
        <v>0</v>
      </c>
      <c r="H3" s="701">
        <v>29.9</v>
      </c>
      <c r="I3" s="660">
        <f>SUM(B3:B33,G3:G13)</f>
        <v>247.49999999999997</v>
      </c>
      <c r="J3" s="660">
        <f>SUM(C3:C33,H3:H13)</f>
        <v>1155.2999999999997</v>
      </c>
      <c r="K3" s="612">
        <v>41699</v>
      </c>
      <c r="L3" s="704">
        <v>32.200000000000003</v>
      </c>
      <c r="M3" s="695">
        <v>23.5</v>
      </c>
      <c r="N3" s="601">
        <f>SUM(B15:B33,G3:G30,L3:L15)</f>
        <v>541.90000000000009</v>
      </c>
      <c r="O3" s="601">
        <f>SUM(C15:C33,H3:H30,M3:M15)</f>
        <v>1573.2000000000003</v>
      </c>
      <c r="P3" s="114">
        <v>41730</v>
      </c>
      <c r="Q3" s="704">
        <v>0.1</v>
      </c>
      <c r="R3" s="719">
        <v>24.5</v>
      </c>
      <c r="S3" s="608">
        <f>SUM(G14:G30,L3:L33,Q3:Q14)</f>
        <v>416.9</v>
      </c>
      <c r="T3" s="608">
        <f>SUM(H14:H30,M3:M33,R3:R14)</f>
        <v>1479.3999999999996</v>
      </c>
      <c r="U3" s="564">
        <v>41760</v>
      </c>
      <c r="V3" s="693">
        <v>0</v>
      </c>
      <c r="W3" s="694">
        <v>20.7</v>
      </c>
      <c r="X3" s="608">
        <f>SUM(L16:L33,Q3:Q32,V3:V15)</f>
        <v>145.29999999999995</v>
      </c>
      <c r="Y3" s="608">
        <f>SUM(M16:M33,R3:R32,W3:W15)</f>
        <v>1396.2</v>
      </c>
      <c r="Z3" s="571">
        <v>41791</v>
      </c>
      <c r="AA3" s="718">
        <v>0</v>
      </c>
      <c r="AB3" s="719">
        <v>18.399999999999999</v>
      </c>
      <c r="AC3" s="785">
        <f>SUM(Q16:Q32,V3:V33,AA3:AA13)</f>
        <v>93.7</v>
      </c>
      <c r="AD3" s="785">
        <f>SUM(R16:R32,W3:W33,AB3:AB13)</f>
        <v>1194.1999999999998</v>
      </c>
      <c r="AE3" s="164">
        <v>41821</v>
      </c>
      <c r="AF3" s="693">
        <v>0</v>
      </c>
      <c r="AG3" s="694">
        <v>18.3</v>
      </c>
      <c r="AH3" s="785">
        <f>SUM(V16:V33,AA3:AA32,AF3:AF13)</f>
        <v>80.2</v>
      </c>
      <c r="AI3" s="785">
        <f>SUM(W16:W33,AB3:AB32,AG3:AG13)</f>
        <v>1163.2000000000005</v>
      </c>
      <c r="AJ3" s="571">
        <v>41852</v>
      </c>
      <c r="AK3" s="693">
        <v>0</v>
      </c>
      <c r="AL3" s="727">
        <v>21.2</v>
      </c>
      <c r="AM3" s="785">
        <f>SUM(AA14:AA32,AF3:AF33,AK3:AK13)</f>
        <v>21.7</v>
      </c>
      <c r="AN3" s="785">
        <f>SUM(AB14:AB32,AG3:AG33,AL3:AL13)</f>
        <v>1184.5000000000002</v>
      </c>
      <c r="AO3" s="564">
        <v>41883</v>
      </c>
      <c r="AP3" s="693">
        <v>10.8</v>
      </c>
      <c r="AQ3" s="694">
        <v>21.7</v>
      </c>
      <c r="AR3" s="785">
        <f>SUM(AF14:AF33,AK3:AK33,AP3:AP13)</f>
        <v>65.5</v>
      </c>
      <c r="AS3" s="785">
        <f>SUM(AG14:AG33,AL3:AL33,AQ3:AQ13)</f>
        <v>1215.9999999999998</v>
      </c>
      <c r="AT3" s="108">
        <v>41913</v>
      </c>
      <c r="AU3" s="704">
        <v>2</v>
      </c>
      <c r="AV3" s="695">
        <v>23.7</v>
      </c>
      <c r="AW3" s="785">
        <f>SUM(AK14:AK33,AP3:AP32,AU3:AU13)</f>
        <v>92</v>
      </c>
      <c r="AX3" s="785">
        <f>SUM(AL14:AL33,AQ3:AQ32,AV3:AV13)</f>
        <v>1277.8000000000006</v>
      </c>
      <c r="AY3" s="38">
        <v>41944</v>
      </c>
      <c r="AZ3" s="758">
        <v>5.6</v>
      </c>
      <c r="BA3" s="754">
        <v>25.6</v>
      </c>
      <c r="BB3" s="785">
        <f>SUM(AP14:AP32,AU3:AU33,AZ3:AZ13)</f>
        <v>120.09999999999998</v>
      </c>
      <c r="BC3" s="785">
        <f>SUM(AQ14:AQ32,AV3:AV33,BA3:BA13)</f>
        <v>1380.4</v>
      </c>
      <c r="BD3" s="762">
        <v>41974</v>
      </c>
      <c r="BE3" s="707">
        <v>2.2000000000000002</v>
      </c>
      <c r="BF3" s="708">
        <v>23.5</v>
      </c>
      <c r="BG3" s="785">
        <f>SUM(AU15:AU33,AZ3:AZ32,BE3:BE13)</f>
        <v>162.10000000000002</v>
      </c>
      <c r="BH3" s="785">
        <f>SUM(AV15:AV33,BA3:BA32,BF3:BF13)</f>
        <v>1402.9999999999998</v>
      </c>
    </row>
    <row r="4" spans="1:60" x14ac:dyDescent="0.2">
      <c r="A4" s="10">
        <v>41641</v>
      </c>
      <c r="B4" s="704">
        <v>1</v>
      </c>
      <c r="C4" s="695">
        <v>27.4</v>
      </c>
      <c r="D4" s="585">
        <f>SUM('2013'!AZ16:AZ32,'2013'!BE3:BE33)</f>
        <v>156.70000000000002</v>
      </c>
      <c r="E4" s="585">
        <f>SUM('2012'!BA14:BA32,'2012'!BF3:BF33)</f>
        <v>1210.7000000000003</v>
      </c>
      <c r="F4" s="664">
        <v>41672</v>
      </c>
      <c r="G4" s="702">
        <v>0</v>
      </c>
      <c r="H4" s="703">
        <v>29.9</v>
      </c>
      <c r="I4" s="585">
        <f>SUM('2013'!BE15:BE33)</f>
        <v>50.1</v>
      </c>
      <c r="J4" s="585">
        <f>SUM('2013'!BF15:BF33)</f>
        <v>472.80000000000007</v>
      </c>
      <c r="K4" s="612">
        <v>41700</v>
      </c>
      <c r="L4" s="704">
        <v>9</v>
      </c>
      <c r="M4" s="695">
        <v>24.2</v>
      </c>
      <c r="N4" s="602">
        <f>SUM(B8:B33,G3:G30,L3:L7)</f>
        <v>473.9</v>
      </c>
      <c r="O4" s="602">
        <f>SUM(C8:C33,H3:H30,M3:M7)</f>
        <v>1566.4999999999995</v>
      </c>
      <c r="P4" s="114">
        <v>41731</v>
      </c>
      <c r="Q4" s="704">
        <v>0</v>
      </c>
      <c r="R4" s="719">
        <v>24.3</v>
      </c>
      <c r="S4" s="608">
        <f>SUM(G6:G30,L3:L33,Q3:Q5)</f>
        <v>424.59999999999997</v>
      </c>
      <c r="T4" s="608">
        <f>SUM(H6:H30,M3:M33,R3:R5)</f>
        <v>1492.6999999999996</v>
      </c>
      <c r="U4" s="564">
        <v>41761</v>
      </c>
      <c r="V4" s="693">
        <v>0</v>
      </c>
      <c r="W4" s="695">
        <v>22.1</v>
      </c>
      <c r="X4" s="512">
        <f>SUM(L8:L33,Q3:Q32,V3:V5)</f>
        <v>264.39999999999992</v>
      </c>
      <c r="Y4" s="512">
        <f>SUM(M8:M33,R3:R32,W3:W5)</f>
        <v>1374.1999999999998</v>
      </c>
      <c r="Z4" s="571">
        <v>41792</v>
      </c>
      <c r="AA4" s="718">
        <v>0</v>
      </c>
      <c r="AB4" s="719">
        <v>18.2</v>
      </c>
      <c r="AC4" s="785">
        <f>SUM(Q6:Q32,V3:V33,AA3:AA5)</f>
        <v>136.10000000000002</v>
      </c>
      <c r="AD4" s="785">
        <f>SUM(R6:R32,W3:W33,AB3:AB5)</f>
        <v>1279.3000000000002</v>
      </c>
      <c r="AE4" s="164">
        <v>41822</v>
      </c>
      <c r="AF4" s="693">
        <v>0</v>
      </c>
      <c r="AG4" s="695">
        <v>20.7</v>
      </c>
      <c r="AH4" s="785">
        <f>SUM(V7:V33,AA3:AA32,AF3:AF5)</f>
        <v>66.2</v>
      </c>
      <c r="AI4" s="785">
        <f>SUM(W7:W33,AB3:AB32,AG3:AG5)</f>
        <v>1196.5000000000005</v>
      </c>
      <c r="AJ4" s="571">
        <v>41853</v>
      </c>
      <c r="AK4" s="820">
        <v>0</v>
      </c>
      <c r="AL4" s="826">
        <v>22.5</v>
      </c>
      <c r="AM4" s="554">
        <f>SUM(AA6:AA32,AF3:AF33,AK3:AK4)</f>
        <v>31.099999999999998</v>
      </c>
      <c r="AN4" s="554">
        <f>SUM(AB6:AB32,AG3:AG33,AL3:AL4)</f>
        <v>1162.6000000000004</v>
      </c>
      <c r="AO4" s="564">
        <v>41884</v>
      </c>
      <c r="AP4" s="718">
        <v>0</v>
      </c>
      <c r="AQ4" s="719">
        <v>22.9</v>
      </c>
      <c r="AR4" s="785">
        <f>SUM(AF6:AF33,AK3:AK33,AP3:AP4)</f>
        <v>61.8</v>
      </c>
      <c r="AS4" s="785">
        <f>SUM(AG6:AG33,AL3:AL33,AQ3:AQ4)</f>
        <v>1177.1000000000001</v>
      </c>
      <c r="AT4" s="108">
        <v>41914</v>
      </c>
      <c r="AU4" s="704">
        <v>1.4</v>
      </c>
      <c r="AV4" s="695">
        <v>18.2</v>
      </c>
      <c r="AW4" s="785">
        <f>SUM(AK6:AK33,AP3:AP32,AU3:AU5)</f>
        <v>92.100000000000009</v>
      </c>
      <c r="AX4" s="785">
        <f>SUM(AL6:AL33,AQ3:AQ32,AV3:AV5)</f>
        <v>1265.4000000000001</v>
      </c>
      <c r="AY4" s="38">
        <v>41945</v>
      </c>
      <c r="AZ4" s="758">
        <v>8.1999999999999993</v>
      </c>
      <c r="BA4" s="754">
        <v>25.3</v>
      </c>
      <c r="BB4" s="785">
        <f>SUM(AP6:AP32,AU3:AU33,AZ3:AZ5)</f>
        <v>69.299999999999983</v>
      </c>
      <c r="BC4" s="785">
        <f>SUM(AQ6:AQ32,AV3:AV33,BA3:BA5)</f>
        <v>1377.5000000000002</v>
      </c>
      <c r="BD4" s="97">
        <v>41975</v>
      </c>
      <c r="BE4" s="704">
        <v>1</v>
      </c>
      <c r="BF4" s="695">
        <v>25.7</v>
      </c>
      <c r="BG4" s="785">
        <f>SUM(AU6:AU33,AZ3:AZ32,BE3:BE6)</f>
        <v>142.10000000000002</v>
      </c>
      <c r="BH4" s="785">
        <f>SUM(AV6:AV33,BA3:BA32,BF3:BF6)</f>
        <v>1438.4999999999998</v>
      </c>
    </row>
    <row r="5" spans="1:60" x14ac:dyDescent="0.2">
      <c r="A5" s="10">
        <v>41642</v>
      </c>
      <c r="B5" s="704">
        <v>0</v>
      </c>
      <c r="C5" s="695">
        <v>30.3</v>
      </c>
      <c r="D5" s="814">
        <f>SUM(D3:D4)</f>
        <v>210.20000000000002</v>
      </c>
      <c r="E5" s="814">
        <f>SUM(E3:E4)</f>
        <v>1509.1000000000004</v>
      </c>
      <c r="F5" s="664">
        <v>41673</v>
      </c>
      <c r="G5" s="711">
        <v>0</v>
      </c>
      <c r="H5" s="712">
        <v>29.8</v>
      </c>
      <c r="I5" s="817">
        <f>SUM(I3:I4)</f>
        <v>297.59999999999997</v>
      </c>
      <c r="J5" s="815">
        <f>SUM(J3:J4)</f>
        <v>1628.1</v>
      </c>
      <c r="K5" s="612">
        <v>41701</v>
      </c>
      <c r="L5" s="704">
        <v>0</v>
      </c>
      <c r="M5" s="695">
        <v>24.5</v>
      </c>
      <c r="N5" s="603">
        <f>SUM(N3:N4)</f>
        <v>1015.8000000000001</v>
      </c>
      <c r="O5" s="603">
        <f>SUM(O3:O4)</f>
        <v>3139.7</v>
      </c>
      <c r="P5" s="114">
        <v>41732</v>
      </c>
      <c r="Q5" s="704">
        <v>0</v>
      </c>
      <c r="R5" s="719">
        <v>24.1</v>
      </c>
      <c r="S5" s="610">
        <f>SUM(S3:S4)</f>
        <v>841.5</v>
      </c>
      <c r="T5" s="610">
        <f>SUM(T3:T4)</f>
        <v>2972.0999999999995</v>
      </c>
      <c r="U5" s="564">
        <v>41762</v>
      </c>
      <c r="V5" s="693">
        <v>0</v>
      </c>
      <c r="W5" s="695">
        <v>22.3</v>
      </c>
      <c r="X5" s="512">
        <f>SUM(X3:X4)</f>
        <v>409.69999999999987</v>
      </c>
      <c r="Y5" s="512">
        <f>SUM(Y3:Y4)</f>
        <v>2770.3999999999996</v>
      </c>
      <c r="Z5" s="571">
        <v>41793</v>
      </c>
      <c r="AA5" s="718">
        <v>0</v>
      </c>
      <c r="AB5" s="719">
        <v>15.8</v>
      </c>
      <c r="AC5" s="785">
        <f>SUM(AC3:AC4)</f>
        <v>229.8</v>
      </c>
      <c r="AD5" s="786">
        <f>SUM(AD3:AD4)</f>
        <v>2473.5</v>
      </c>
      <c r="AE5" s="164">
        <v>41823</v>
      </c>
      <c r="AF5" s="693">
        <v>0</v>
      </c>
      <c r="AG5" s="695">
        <v>23.7</v>
      </c>
      <c r="AH5" s="785">
        <f>SUM(AH3:AH4)</f>
        <v>146.4</v>
      </c>
      <c r="AI5" s="795">
        <f>SUM(AI3:AI4)</f>
        <v>2359.7000000000007</v>
      </c>
      <c r="AJ5" s="571">
        <v>41854</v>
      </c>
      <c r="AK5" s="718">
        <v>0</v>
      </c>
      <c r="AL5" s="719">
        <v>23.7</v>
      </c>
      <c r="AM5" s="554">
        <f>SUM(AM3:AM4)</f>
        <v>52.8</v>
      </c>
      <c r="AN5" s="518">
        <f>SUM(AN3:AN4)</f>
        <v>2347.1000000000004</v>
      </c>
      <c r="AO5" s="564">
        <v>41885</v>
      </c>
      <c r="AP5" s="718">
        <v>17.600000000000001</v>
      </c>
      <c r="AQ5" s="719">
        <v>20.6</v>
      </c>
      <c r="AR5" s="785">
        <f>SUM(AR3:AR4)</f>
        <v>127.3</v>
      </c>
      <c r="AS5" s="795">
        <f>SUM(AS3:AS4)</f>
        <v>2393.1</v>
      </c>
      <c r="AT5" s="108">
        <v>41915</v>
      </c>
      <c r="AU5" s="718">
        <v>0.4</v>
      </c>
      <c r="AV5" s="719">
        <v>16.899999999999999</v>
      </c>
      <c r="AW5" s="785">
        <f>SUM(AW3:AW4)</f>
        <v>184.10000000000002</v>
      </c>
      <c r="AX5" s="795">
        <f>SUM(AX3:AX4)</f>
        <v>2543.2000000000007</v>
      </c>
      <c r="AY5" s="38">
        <v>41946</v>
      </c>
      <c r="AZ5" s="718">
        <v>0</v>
      </c>
      <c r="BA5" s="719">
        <v>24.4</v>
      </c>
      <c r="BB5" s="785">
        <f>SUM(BB3:BB4)</f>
        <v>189.39999999999998</v>
      </c>
      <c r="BC5" s="795">
        <f>SUM(BC3:BC4)</f>
        <v>2757.9000000000005</v>
      </c>
      <c r="BD5" s="97">
        <v>41976</v>
      </c>
      <c r="BE5" s="718">
        <v>0</v>
      </c>
      <c r="BF5" s="719">
        <v>26.5</v>
      </c>
      <c r="BG5" s="785">
        <f>SUM(BG3:BG4)</f>
        <v>304.20000000000005</v>
      </c>
      <c r="BH5" s="829">
        <f>SUM(BH3:BH4)</f>
        <v>2841.4999999999995</v>
      </c>
    </row>
    <row r="6" spans="1:60" x14ac:dyDescent="0.2">
      <c r="A6" s="10">
        <v>41643</v>
      </c>
      <c r="B6" s="704">
        <v>0</v>
      </c>
      <c r="C6" s="695">
        <v>27.3</v>
      </c>
      <c r="D6" s="585">
        <f>SUM('2013'!AZ7:AZ32,'2013'!BE3:BE33)</f>
        <v>220.29999999999998</v>
      </c>
      <c r="E6" s="585">
        <f>SUM('2013'!BA7:BA32,'2013'!BF3:BF33)</f>
        <v>1366.1999999999996</v>
      </c>
      <c r="F6" s="664">
        <v>41674</v>
      </c>
      <c r="G6" s="702">
        <v>0</v>
      </c>
      <c r="H6" s="703">
        <v>30</v>
      </c>
      <c r="I6" s="818">
        <f>SUM('2013'!BE8:BE33)</f>
        <v>81.900000000000006</v>
      </c>
      <c r="J6" s="816">
        <f>SUM('2013'!BF8:BF33)</f>
        <v>642.90000000000009</v>
      </c>
      <c r="K6" s="612">
        <v>41702</v>
      </c>
      <c r="L6" s="704">
        <v>0</v>
      </c>
      <c r="M6" s="695">
        <v>24</v>
      </c>
      <c r="N6" s="602"/>
      <c r="O6" s="602"/>
      <c r="P6" s="114">
        <v>41733</v>
      </c>
      <c r="Q6" s="704">
        <v>0</v>
      </c>
      <c r="R6" s="719">
        <v>23.2</v>
      </c>
      <c r="S6" s="608"/>
      <c r="T6" s="608"/>
      <c r="U6" s="564">
        <v>41763</v>
      </c>
      <c r="V6" s="693">
        <v>0</v>
      </c>
      <c r="W6" s="695">
        <v>23.4</v>
      </c>
      <c r="X6" s="512"/>
      <c r="Y6" s="512"/>
      <c r="Z6" s="571">
        <v>41794</v>
      </c>
      <c r="AA6" s="718">
        <v>0</v>
      </c>
      <c r="AB6" s="719">
        <v>17.600000000000001</v>
      </c>
      <c r="AC6" s="554"/>
      <c r="AD6" s="559"/>
      <c r="AE6" s="164">
        <v>41824</v>
      </c>
      <c r="AF6" s="718">
        <v>0</v>
      </c>
      <c r="AG6" s="719">
        <v>24.1</v>
      </c>
      <c r="AH6" s="554"/>
      <c r="AI6" s="518"/>
      <c r="AJ6" s="571">
        <v>41855</v>
      </c>
      <c r="AK6" s="693">
        <v>0</v>
      </c>
      <c r="AL6" s="727">
        <v>24.2</v>
      </c>
      <c r="AM6" s="554"/>
      <c r="AN6" s="518"/>
      <c r="AO6" s="564">
        <v>41886</v>
      </c>
      <c r="AP6" s="693">
        <v>0.1</v>
      </c>
      <c r="AQ6" s="694">
        <v>17.2</v>
      </c>
      <c r="AR6" s="554"/>
      <c r="AS6" s="518"/>
      <c r="AT6" s="108">
        <v>41916</v>
      </c>
      <c r="AU6" s="704">
        <v>0</v>
      </c>
      <c r="AV6" s="695">
        <v>16.5</v>
      </c>
      <c r="AW6" s="554"/>
      <c r="AX6" s="518"/>
      <c r="AY6" s="38">
        <v>41947</v>
      </c>
      <c r="AZ6" s="758">
        <v>10.6</v>
      </c>
      <c r="BA6" s="754">
        <v>22.9</v>
      </c>
      <c r="BB6" s="523"/>
      <c r="BC6" s="489"/>
      <c r="BD6" s="97">
        <v>41977</v>
      </c>
      <c r="BE6" s="718">
        <v>0</v>
      </c>
      <c r="BF6" s="719">
        <v>21.7</v>
      </c>
      <c r="BG6" s="523"/>
      <c r="BH6" s="576"/>
    </row>
    <row r="7" spans="1:60" x14ac:dyDescent="0.2">
      <c r="A7" s="10">
        <v>41644</v>
      </c>
      <c r="B7" s="704">
        <v>2.6</v>
      </c>
      <c r="C7" s="695">
        <v>25.2</v>
      </c>
      <c r="D7" s="585">
        <f>SUM(B3:B5)</f>
        <v>1</v>
      </c>
      <c r="E7" s="585">
        <f>SUM(C3:C5)</f>
        <v>84.899999999999991</v>
      </c>
      <c r="F7" s="664">
        <v>41675</v>
      </c>
      <c r="G7" s="702">
        <v>0</v>
      </c>
      <c r="H7" s="703">
        <v>30</v>
      </c>
      <c r="I7" s="585">
        <f>SUM(B3:B33,G3:G5)</f>
        <v>237.69999999999996</v>
      </c>
      <c r="J7" s="585">
        <f>SUM(C3:C33,H3:H5)</f>
        <v>916.6999999999997</v>
      </c>
      <c r="K7" s="612">
        <v>41703</v>
      </c>
      <c r="L7" s="704">
        <v>1</v>
      </c>
      <c r="M7" s="695">
        <v>22.4</v>
      </c>
      <c r="N7" s="602">
        <f>N3/59</f>
        <v>9.1847457627118665</v>
      </c>
      <c r="O7" s="602">
        <f>O3/59</f>
        <v>26.664406779661022</v>
      </c>
      <c r="P7" s="114">
        <v>41734</v>
      </c>
      <c r="Q7" s="704">
        <v>0</v>
      </c>
      <c r="R7" s="719">
        <v>23.5</v>
      </c>
      <c r="S7" s="608"/>
      <c r="T7" s="608"/>
      <c r="U7" s="564">
        <v>41764</v>
      </c>
      <c r="V7" s="693">
        <v>0</v>
      </c>
      <c r="W7" s="695">
        <v>23.9</v>
      </c>
      <c r="X7" s="512"/>
      <c r="Y7" s="512"/>
      <c r="Z7" s="571">
        <v>41795</v>
      </c>
      <c r="AA7" s="718">
        <v>0</v>
      </c>
      <c r="AB7" s="719">
        <v>20.6</v>
      </c>
      <c r="AC7" s="554"/>
      <c r="AD7" s="559"/>
      <c r="AE7" s="164">
        <v>41825</v>
      </c>
      <c r="AF7" s="693">
        <v>0</v>
      </c>
      <c r="AG7" s="695">
        <v>23.4</v>
      </c>
      <c r="AH7" s="554"/>
      <c r="AI7" s="518"/>
      <c r="AJ7" s="571">
        <v>41856</v>
      </c>
      <c r="AK7" s="693">
        <v>0.1</v>
      </c>
      <c r="AL7" s="727">
        <v>17.2</v>
      </c>
      <c r="AM7" s="554"/>
      <c r="AN7" s="518"/>
      <c r="AO7" s="564">
        <v>41887</v>
      </c>
      <c r="AP7" s="693">
        <v>0</v>
      </c>
      <c r="AQ7" s="694">
        <v>17.5</v>
      </c>
      <c r="AR7" s="554"/>
      <c r="AS7" s="518"/>
      <c r="AT7" s="108">
        <v>41917</v>
      </c>
      <c r="AU7" s="704">
        <v>0</v>
      </c>
      <c r="AV7" s="695">
        <v>17.2</v>
      </c>
      <c r="AW7" s="554"/>
      <c r="AX7" s="518"/>
      <c r="AY7" s="38">
        <v>41948</v>
      </c>
      <c r="AZ7" s="758">
        <v>24</v>
      </c>
      <c r="BA7" s="754">
        <v>20.9</v>
      </c>
      <c r="BB7" s="523"/>
      <c r="BC7" s="268"/>
      <c r="BD7" s="97">
        <v>41978</v>
      </c>
      <c r="BE7" s="704">
        <v>0</v>
      </c>
      <c r="BF7" s="695">
        <v>19.899999999999999</v>
      </c>
      <c r="BG7" s="523"/>
      <c r="BH7" s="577"/>
    </row>
    <row r="8" spans="1:60" ht="13.5" thickBot="1" x14ac:dyDescent="0.25">
      <c r="A8" s="10">
        <v>41645</v>
      </c>
      <c r="B8" s="704">
        <v>20.399999999999999</v>
      </c>
      <c r="C8" s="695">
        <v>25.8</v>
      </c>
      <c r="D8" s="814">
        <f>SUM(D6:D7)</f>
        <v>221.29999999999998</v>
      </c>
      <c r="E8" s="814">
        <f>SUM(E6:E7)</f>
        <v>1451.0999999999997</v>
      </c>
      <c r="F8" s="664">
        <v>41676</v>
      </c>
      <c r="G8" s="702">
        <v>0</v>
      </c>
      <c r="H8" s="703">
        <v>29.6</v>
      </c>
      <c r="I8" s="817">
        <f>SUM(I6:I7)</f>
        <v>319.59999999999997</v>
      </c>
      <c r="J8" s="815">
        <f>SUM(J6:J7)</f>
        <v>1559.6</v>
      </c>
      <c r="K8" s="612">
        <v>41704</v>
      </c>
      <c r="L8" s="704">
        <v>6.6</v>
      </c>
      <c r="M8" s="695">
        <v>24.4</v>
      </c>
      <c r="N8" s="602">
        <f>N4/58</f>
        <v>8.1706896551724135</v>
      </c>
      <c r="O8" s="602">
        <f>O4/58</f>
        <v>27.008620689655164</v>
      </c>
      <c r="P8" s="114">
        <v>41735</v>
      </c>
      <c r="Q8" s="704">
        <v>0</v>
      </c>
      <c r="R8" s="719">
        <v>24.9</v>
      </c>
      <c r="S8" s="608">
        <f>S3/59</f>
        <v>7.066101694915254</v>
      </c>
      <c r="T8" s="608">
        <f>T3/59</f>
        <v>25.074576271186434</v>
      </c>
      <c r="U8" s="564">
        <v>41765</v>
      </c>
      <c r="V8" s="693">
        <v>0</v>
      </c>
      <c r="W8" s="695">
        <v>24.2</v>
      </c>
      <c r="X8" s="512">
        <f>X3/60</f>
        <v>2.421666666666666</v>
      </c>
      <c r="Y8" s="512">
        <f>Y3/60</f>
        <v>23.27</v>
      </c>
      <c r="Z8" s="571">
        <v>41796</v>
      </c>
      <c r="AA8" s="718">
        <v>4</v>
      </c>
      <c r="AB8" s="719">
        <v>19.899999999999999</v>
      </c>
      <c r="AC8" s="554">
        <f>AC3/58</f>
        <v>1.6155172413793104</v>
      </c>
      <c r="AD8" s="559">
        <f>AD3/58</f>
        <v>20.589655172413789</v>
      </c>
      <c r="AE8" s="164">
        <v>41826</v>
      </c>
      <c r="AF8" s="693">
        <v>0</v>
      </c>
      <c r="AG8" s="695">
        <v>22.9</v>
      </c>
      <c r="AH8" s="554">
        <f>AH3/58</f>
        <v>1.3827586206896552</v>
      </c>
      <c r="AI8" s="554">
        <f>AI3/58</f>
        <v>20.055172413793112</v>
      </c>
      <c r="AJ8" s="571">
        <v>41857</v>
      </c>
      <c r="AK8" s="693">
        <v>0</v>
      </c>
      <c r="AL8" s="727">
        <v>16.2</v>
      </c>
      <c r="AM8" s="554">
        <f>AM3/60</f>
        <v>0.36166666666666664</v>
      </c>
      <c r="AN8" s="518">
        <f>AN3/60</f>
        <v>19.741666666666671</v>
      </c>
      <c r="AO8" s="564">
        <v>41888</v>
      </c>
      <c r="AP8" s="693">
        <v>0</v>
      </c>
      <c r="AQ8" s="694">
        <v>19.5</v>
      </c>
      <c r="AR8" s="554">
        <f>AR3/61</f>
        <v>1.0737704918032787</v>
      </c>
      <c r="AS8" s="518">
        <f>AS3/61</f>
        <v>19.934426229508194</v>
      </c>
      <c r="AT8" s="108">
        <v>41918</v>
      </c>
      <c r="AU8" s="704">
        <v>0</v>
      </c>
      <c r="AV8" s="695">
        <v>18.2</v>
      </c>
      <c r="AW8" s="554">
        <f>AW3/60</f>
        <v>1.5333333333333334</v>
      </c>
      <c r="AX8" s="554">
        <f>AX3/60</f>
        <v>21.296666666666678</v>
      </c>
      <c r="AY8" s="38">
        <v>41949</v>
      </c>
      <c r="AZ8" s="758">
        <v>3.8</v>
      </c>
      <c r="BA8" s="754">
        <v>22.5</v>
      </c>
      <c r="BB8" s="554">
        <f>BB3/60</f>
        <v>2.0016666666666665</v>
      </c>
      <c r="BC8" s="554">
        <f>BC3/60</f>
        <v>23.006666666666668</v>
      </c>
      <c r="BD8" s="97">
        <v>41979</v>
      </c>
      <c r="BE8" s="704">
        <v>0</v>
      </c>
      <c r="BF8" s="695">
        <v>22.6</v>
      </c>
      <c r="BG8" s="554">
        <f>BG3/59</f>
        <v>2.7474576271186444</v>
      </c>
      <c r="BH8" s="554">
        <f>BH3/59</f>
        <v>23.779661016949149</v>
      </c>
    </row>
    <row r="9" spans="1:60" ht="13.5" thickBot="1" x14ac:dyDescent="0.25">
      <c r="A9" s="10">
        <v>41646</v>
      </c>
      <c r="B9" s="704">
        <v>0</v>
      </c>
      <c r="C9" s="695">
        <v>26.3</v>
      </c>
      <c r="D9" s="819">
        <f>D5/58</f>
        <v>3.624137931034483</v>
      </c>
      <c r="E9" s="819">
        <f>E5/58</f>
        <v>26.018965517241387</v>
      </c>
      <c r="F9" s="664">
        <v>41677</v>
      </c>
      <c r="G9" s="702">
        <v>0</v>
      </c>
      <c r="H9" s="703">
        <v>30.8</v>
      </c>
      <c r="I9" s="818">
        <f>I5/60</f>
        <v>4.9599999999999991</v>
      </c>
      <c r="J9" s="816">
        <f>J5/60</f>
        <v>27.134999999999998</v>
      </c>
      <c r="K9" s="612">
        <v>41705</v>
      </c>
      <c r="L9" s="704">
        <v>5</v>
      </c>
      <c r="M9" s="695">
        <v>23</v>
      </c>
      <c r="N9" s="604">
        <f>SUM(N7:N8)/2</f>
        <v>8.67771770894214</v>
      </c>
      <c r="O9" s="605">
        <f>SUM(O7:O8)/2</f>
        <v>26.836513734658091</v>
      </c>
      <c r="P9" s="114">
        <v>41736</v>
      </c>
      <c r="Q9" s="704">
        <v>0</v>
      </c>
      <c r="R9" s="719">
        <v>25.6</v>
      </c>
      <c r="S9" s="608">
        <f>S4/58</f>
        <v>7.320689655172413</v>
      </c>
      <c r="T9" s="608">
        <f>T4/58</f>
        <v>25.736206896551717</v>
      </c>
      <c r="U9" s="564">
        <v>41766</v>
      </c>
      <c r="V9" s="693">
        <v>0</v>
      </c>
      <c r="W9" s="695">
        <v>23.9</v>
      </c>
      <c r="X9" s="512">
        <f>X4/58</f>
        <v>4.5586206896551706</v>
      </c>
      <c r="Y9" s="512">
        <f>Y4/58</f>
        <v>23.69310344827586</v>
      </c>
      <c r="Z9" s="571">
        <v>41797</v>
      </c>
      <c r="AA9" s="718">
        <v>5.5</v>
      </c>
      <c r="AB9" s="719">
        <v>23.2</v>
      </c>
      <c r="AC9" s="555">
        <f>AC4/59</f>
        <v>2.3067796610169498</v>
      </c>
      <c r="AD9" s="560">
        <f>AD4/59</f>
        <v>21.683050847457629</v>
      </c>
      <c r="AE9" s="164">
        <v>41827</v>
      </c>
      <c r="AF9" s="693">
        <v>0</v>
      </c>
      <c r="AG9" s="695">
        <v>20.100000000000001</v>
      </c>
      <c r="AH9" s="555">
        <f>AH4/59</f>
        <v>1.1220338983050848</v>
      </c>
      <c r="AI9" s="555">
        <f>AI4/59</f>
        <v>20.279661016949159</v>
      </c>
      <c r="AJ9" s="571">
        <v>41858</v>
      </c>
      <c r="AK9" s="693">
        <v>0</v>
      </c>
      <c r="AL9" s="727">
        <v>25.5</v>
      </c>
      <c r="AM9" s="555">
        <f>AM4/59</f>
        <v>0.52711864406779663</v>
      </c>
      <c r="AN9" s="525">
        <f>AN4/59</f>
        <v>19.705084745762719</v>
      </c>
      <c r="AO9" s="564">
        <v>41889</v>
      </c>
      <c r="AP9" s="693">
        <v>0</v>
      </c>
      <c r="AQ9" s="694">
        <v>22.3</v>
      </c>
      <c r="AR9" s="555">
        <f>AR4/60</f>
        <v>1.03</v>
      </c>
      <c r="AS9" s="555">
        <f>AS4/60</f>
        <v>19.618333333333336</v>
      </c>
      <c r="AT9" s="108">
        <v>41919</v>
      </c>
      <c r="AU9" s="704">
        <v>0</v>
      </c>
      <c r="AV9" s="695">
        <v>20.2</v>
      </c>
      <c r="AW9" s="555">
        <f>AW4/60</f>
        <v>1.5350000000000001</v>
      </c>
      <c r="AX9" s="525">
        <f>AX4/60</f>
        <v>21.09</v>
      </c>
      <c r="AY9" s="38">
        <v>41950</v>
      </c>
      <c r="AZ9" s="758">
        <v>0</v>
      </c>
      <c r="BA9" s="754">
        <v>22.5</v>
      </c>
      <c r="BB9" s="555">
        <f>BB4/60</f>
        <v>1.1549999999999998</v>
      </c>
      <c r="BC9" s="525">
        <f>BC4/60</f>
        <v>22.958333333333336</v>
      </c>
      <c r="BD9" s="97">
        <v>41980</v>
      </c>
      <c r="BE9" s="704">
        <v>0</v>
      </c>
      <c r="BF9" s="695">
        <v>25.2</v>
      </c>
      <c r="BG9" s="555">
        <f>BG4/61</f>
        <v>2.3295081967213118</v>
      </c>
      <c r="BH9" s="579">
        <f>BH4/61</f>
        <v>23.581967213114751</v>
      </c>
    </row>
    <row r="10" spans="1:60" ht="13.5" thickBot="1" x14ac:dyDescent="0.25">
      <c r="A10" s="10">
        <v>41647</v>
      </c>
      <c r="B10" s="704">
        <v>0</v>
      </c>
      <c r="C10" s="695">
        <v>28.1</v>
      </c>
      <c r="D10" s="819">
        <f>D8/59</f>
        <v>3.7508474576271182</v>
      </c>
      <c r="E10" s="819">
        <f>E8/59</f>
        <v>24.594915254237282</v>
      </c>
      <c r="F10" s="664">
        <v>41678</v>
      </c>
      <c r="G10" s="702">
        <v>0</v>
      </c>
      <c r="H10" s="703">
        <v>33.299999999999997</v>
      </c>
      <c r="I10" s="818">
        <f>I8/59</f>
        <v>5.4169491525423723</v>
      </c>
      <c r="J10" s="816">
        <f>J8/59</f>
        <v>26.433898305084742</v>
      </c>
      <c r="K10" s="612">
        <v>41706</v>
      </c>
      <c r="L10" s="704">
        <v>87.1</v>
      </c>
      <c r="M10" s="695">
        <v>21.8</v>
      </c>
      <c r="N10" s="457"/>
      <c r="O10" s="493"/>
      <c r="P10" s="114">
        <v>41737</v>
      </c>
      <c r="Q10" s="704">
        <v>0</v>
      </c>
      <c r="R10" s="719">
        <v>25.9</v>
      </c>
      <c r="S10" s="604">
        <f>SUM(S8:S9)/2</f>
        <v>7.193395675043833</v>
      </c>
      <c r="T10" s="609">
        <f>SUM(T8:T9)/2</f>
        <v>25.405391583869076</v>
      </c>
      <c r="U10" s="564">
        <v>41767</v>
      </c>
      <c r="V10" s="728">
        <v>0</v>
      </c>
      <c r="W10" s="695">
        <v>24.1</v>
      </c>
      <c r="X10" s="633">
        <f>SUM(X8:X9)/2</f>
        <v>3.4901436781609183</v>
      </c>
      <c r="Y10" s="450">
        <f>SUM(Y8:Y9)/2</f>
        <v>23.48155172413793</v>
      </c>
      <c r="Z10" s="571">
        <v>41798</v>
      </c>
      <c r="AA10" s="718">
        <v>0</v>
      </c>
      <c r="AB10" s="719">
        <v>23.6</v>
      </c>
      <c r="AC10" s="633">
        <f>SUM(AC8:AC9)/2</f>
        <v>1.9611484511981301</v>
      </c>
      <c r="AD10" s="634">
        <f>SUM(AD8:AD9)/2</f>
        <v>21.136353009935711</v>
      </c>
      <c r="AE10" s="164">
        <v>41828</v>
      </c>
      <c r="AF10" s="728">
        <v>4.4000000000000004</v>
      </c>
      <c r="AG10" s="695">
        <v>17.7</v>
      </c>
      <c r="AH10" s="633">
        <f>SUM(AH8:AH9)/2</f>
        <v>1.2523962594973699</v>
      </c>
      <c r="AI10" s="450">
        <f>SUM(AI8:AI9)/2</f>
        <v>20.167416715371136</v>
      </c>
      <c r="AJ10" s="571">
        <v>41859</v>
      </c>
      <c r="AK10" s="693">
        <v>0</v>
      </c>
      <c r="AL10" s="727">
        <v>17.8</v>
      </c>
      <c r="AM10" s="827">
        <f>SUM(AM8:AM9)/2</f>
        <v>0.4443926553672316</v>
      </c>
      <c r="AN10" s="828">
        <f>SUM(AN8:AN9)/2</f>
        <v>19.723375706214696</v>
      </c>
      <c r="AO10" s="564">
        <v>41890</v>
      </c>
      <c r="AP10" s="693">
        <v>0</v>
      </c>
      <c r="AQ10" s="694">
        <v>23.7</v>
      </c>
      <c r="AR10" s="633">
        <f>SUM(AR8:AR9)/2</f>
        <v>1.0518852459016395</v>
      </c>
      <c r="AS10" s="450">
        <f>SUM(AS8:AS9)/2</f>
        <v>19.776379781420765</v>
      </c>
      <c r="AT10" s="108">
        <v>41920</v>
      </c>
      <c r="AU10" s="704">
        <v>0</v>
      </c>
      <c r="AV10" s="695">
        <v>22.4</v>
      </c>
      <c r="AW10" s="633">
        <f>SUM(AW8:AW9)/2</f>
        <v>1.5341666666666667</v>
      </c>
      <c r="AX10" s="450">
        <f>SUM(AX8:AX9)/2</f>
        <v>21.193333333333339</v>
      </c>
      <c r="AY10" s="38">
        <v>41951</v>
      </c>
      <c r="AZ10" s="758">
        <v>9.8000000000000007</v>
      </c>
      <c r="BA10" s="754">
        <v>22.6</v>
      </c>
      <c r="BB10" s="633">
        <f>SUM(BB8:BB9)/2</f>
        <v>1.5783333333333331</v>
      </c>
      <c r="BC10" s="450">
        <f>SUM(BC8:BC9)/2</f>
        <v>22.982500000000002</v>
      </c>
      <c r="BD10" s="97">
        <v>41981</v>
      </c>
      <c r="BE10" s="704">
        <v>0</v>
      </c>
      <c r="BF10" s="695">
        <v>26.2</v>
      </c>
      <c r="BG10" s="633">
        <f>SUM(BG8:BG9)/2</f>
        <v>2.5384829119199779</v>
      </c>
      <c r="BH10" s="450">
        <f>SUM(BH8:BH9)/2</f>
        <v>23.68081411503195</v>
      </c>
    </row>
    <row r="11" spans="1:60" ht="13.5" thickBot="1" x14ac:dyDescent="0.25">
      <c r="A11" s="10">
        <v>41648</v>
      </c>
      <c r="B11" s="704">
        <v>0</v>
      </c>
      <c r="C11" s="695">
        <v>27.3</v>
      </c>
      <c r="D11" s="604">
        <f>SUM(D9:D10)/2</f>
        <v>3.6874926943308006</v>
      </c>
      <c r="E11" s="609">
        <f>SUM(E9:E10)/2</f>
        <v>25.306940385739335</v>
      </c>
      <c r="F11" s="664">
        <v>41679</v>
      </c>
      <c r="G11" s="702">
        <v>3</v>
      </c>
      <c r="H11" s="703">
        <v>29.4</v>
      </c>
      <c r="I11" s="604">
        <f>SUM(I9:I10)/2</f>
        <v>5.1884745762711857</v>
      </c>
      <c r="J11" s="609">
        <f>SUM(J9:J10)/2</f>
        <v>26.784449152542372</v>
      </c>
      <c r="K11" s="612">
        <v>41707</v>
      </c>
      <c r="L11" s="704">
        <v>4</v>
      </c>
      <c r="M11" s="695">
        <v>24.3</v>
      </c>
      <c r="N11" s="457"/>
      <c r="O11" s="268"/>
      <c r="P11" s="114">
        <v>41738</v>
      </c>
      <c r="Q11" s="704">
        <v>0</v>
      </c>
      <c r="R11" s="719">
        <v>26.2</v>
      </c>
      <c r="S11" s="500"/>
      <c r="T11" s="458"/>
      <c r="U11" s="564">
        <v>41768</v>
      </c>
      <c r="V11" s="693">
        <v>0</v>
      </c>
      <c r="W11" s="695">
        <v>20</v>
      </c>
      <c r="X11" s="456"/>
      <c r="Y11" s="458"/>
      <c r="Z11" s="571">
        <v>41799</v>
      </c>
      <c r="AA11" s="724">
        <v>0</v>
      </c>
      <c r="AB11" s="725">
        <v>21.5</v>
      </c>
      <c r="AC11" s="457"/>
      <c r="AD11" s="268"/>
      <c r="AE11" s="164">
        <v>41829</v>
      </c>
      <c r="AF11" s="693">
        <v>1.5</v>
      </c>
      <c r="AG11" s="695">
        <v>17.7</v>
      </c>
      <c r="AH11" s="456"/>
      <c r="AI11" s="458"/>
      <c r="AJ11" s="571">
        <v>41860</v>
      </c>
      <c r="AK11" s="693">
        <v>0</v>
      </c>
      <c r="AL11" s="727">
        <v>17.7</v>
      </c>
      <c r="AM11" s="457"/>
      <c r="AN11" s="458"/>
      <c r="AO11" s="564">
        <v>41891</v>
      </c>
      <c r="AP11" s="693">
        <v>0</v>
      </c>
      <c r="AQ11" s="694">
        <v>24.9</v>
      </c>
      <c r="AR11" s="456"/>
      <c r="AS11" s="458"/>
      <c r="AT11" s="108">
        <v>41921</v>
      </c>
      <c r="AU11" s="704">
        <v>0</v>
      </c>
      <c r="AV11" s="695">
        <v>24.7</v>
      </c>
      <c r="AW11" s="456"/>
      <c r="AX11" s="268"/>
      <c r="AY11" s="38">
        <v>41952</v>
      </c>
      <c r="AZ11" s="758">
        <v>2.7</v>
      </c>
      <c r="BA11" s="754">
        <v>22.8</v>
      </c>
      <c r="BB11" s="523"/>
      <c r="BC11" s="268"/>
      <c r="BD11" s="97">
        <v>41982</v>
      </c>
      <c r="BE11" s="704">
        <v>0</v>
      </c>
      <c r="BF11" s="695">
        <v>25.1</v>
      </c>
      <c r="BG11" s="456"/>
      <c r="BH11" s="268"/>
    </row>
    <row r="12" spans="1:60" ht="13.5" thickBot="1" x14ac:dyDescent="0.25">
      <c r="A12" s="10">
        <v>41649</v>
      </c>
      <c r="B12" s="704">
        <v>28.5</v>
      </c>
      <c r="C12" s="695">
        <v>27</v>
      </c>
      <c r="D12" s="456"/>
      <c r="E12" s="268"/>
      <c r="F12" s="664">
        <v>41680</v>
      </c>
      <c r="G12" s="702">
        <v>6.8</v>
      </c>
      <c r="H12" s="703">
        <v>28.6</v>
      </c>
      <c r="I12" s="457"/>
      <c r="J12" s="268"/>
      <c r="K12" s="612">
        <v>41708</v>
      </c>
      <c r="L12" s="704">
        <v>0</v>
      </c>
      <c r="M12" s="695">
        <v>25.9</v>
      </c>
      <c r="N12" s="457"/>
      <c r="O12" s="268"/>
      <c r="P12" s="114">
        <v>41739</v>
      </c>
      <c r="Q12" s="704">
        <v>0</v>
      </c>
      <c r="R12" s="719">
        <v>24.5</v>
      </c>
      <c r="S12" s="500"/>
      <c r="T12" s="458"/>
      <c r="U12" s="564">
        <v>41769</v>
      </c>
      <c r="V12" s="693">
        <v>0</v>
      </c>
      <c r="W12" s="695">
        <v>18.600000000000001</v>
      </c>
      <c r="X12" s="456"/>
      <c r="Y12" s="458"/>
      <c r="Z12" s="571">
        <v>41800</v>
      </c>
      <c r="AA12" s="788">
        <v>0</v>
      </c>
      <c r="AB12" s="789">
        <v>18</v>
      </c>
      <c r="AC12" s="457"/>
      <c r="AD12" s="268"/>
      <c r="AE12" s="164">
        <v>41830</v>
      </c>
      <c r="AF12" s="696">
        <v>4.5999999999999996</v>
      </c>
      <c r="AG12" s="697">
        <v>16.5</v>
      </c>
      <c r="AH12" s="456"/>
      <c r="AI12" s="268"/>
      <c r="AJ12" s="571">
        <v>41861</v>
      </c>
      <c r="AK12" s="693">
        <v>0</v>
      </c>
      <c r="AL12" s="727">
        <v>20.5</v>
      </c>
      <c r="AM12" s="457"/>
      <c r="AN12" s="268"/>
      <c r="AO12" s="564">
        <v>41892</v>
      </c>
      <c r="AP12" s="724">
        <v>0</v>
      </c>
      <c r="AQ12" s="725">
        <v>26.5</v>
      </c>
      <c r="AR12" s="456"/>
      <c r="AS12" s="458"/>
      <c r="AT12" s="108">
        <v>41922</v>
      </c>
      <c r="AU12" s="704">
        <v>0</v>
      </c>
      <c r="AV12" s="695">
        <v>27.4</v>
      </c>
      <c r="AW12" s="456"/>
      <c r="AX12" s="268"/>
      <c r="AY12" s="38">
        <v>41953</v>
      </c>
      <c r="AZ12" s="724">
        <v>0</v>
      </c>
      <c r="BA12" s="725">
        <v>22.9</v>
      </c>
      <c r="BB12" s="523"/>
      <c r="BC12" s="268"/>
      <c r="BD12" s="97">
        <v>41983</v>
      </c>
      <c r="BE12" s="704">
        <v>3.4</v>
      </c>
      <c r="BF12" s="695">
        <v>23.5</v>
      </c>
      <c r="BG12" s="456"/>
      <c r="BH12" s="268"/>
    </row>
    <row r="13" spans="1:60" ht="14.25" thickTop="1" thickBot="1" x14ac:dyDescent="0.25">
      <c r="A13" s="10">
        <v>41650</v>
      </c>
      <c r="B13" s="722">
        <v>1</v>
      </c>
      <c r="C13" s="800">
        <v>26.5</v>
      </c>
      <c r="D13" s="456"/>
      <c r="E13" s="268"/>
      <c r="F13" s="664">
        <v>41681</v>
      </c>
      <c r="G13" s="711">
        <v>0</v>
      </c>
      <c r="H13" s="712">
        <v>26.9</v>
      </c>
      <c r="I13" s="486"/>
      <c r="J13" s="458"/>
      <c r="K13" s="612">
        <v>41709</v>
      </c>
      <c r="L13" s="704">
        <v>0</v>
      </c>
      <c r="M13" s="695">
        <v>25.2</v>
      </c>
      <c r="N13" s="457"/>
      <c r="O13" s="458"/>
      <c r="P13" s="114">
        <v>41740</v>
      </c>
      <c r="Q13" s="704">
        <v>0</v>
      </c>
      <c r="R13" s="719">
        <v>24.7</v>
      </c>
      <c r="S13" s="500"/>
      <c r="T13" s="458"/>
      <c r="U13" s="564">
        <v>41770</v>
      </c>
      <c r="V13" s="714">
        <v>0</v>
      </c>
      <c r="W13" s="697">
        <v>17.7</v>
      </c>
      <c r="X13" s="456"/>
      <c r="Y13" s="458"/>
      <c r="Z13" s="571">
        <v>41801</v>
      </c>
      <c r="AA13" s="790">
        <v>0</v>
      </c>
      <c r="AB13" s="791">
        <v>19</v>
      </c>
      <c r="AC13" s="457"/>
      <c r="AD13" s="268"/>
      <c r="AE13" s="650">
        <v>41831</v>
      </c>
      <c r="AF13" s="822">
        <v>3.5</v>
      </c>
      <c r="AG13" s="823">
        <v>16</v>
      </c>
      <c r="AH13" s="459"/>
      <c r="AI13" s="268"/>
      <c r="AJ13" s="571">
        <v>41862</v>
      </c>
      <c r="AK13" s="824">
        <v>0</v>
      </c>
      <c r="AL13" s="825">
        <v>22.5</v>
      </c>
      <c r="AM13" s="457"/>
      <c r="AN13" s="480"/>
      <c r="AO13" s="564">
        <v>41893</v>
      </c>
      <c r="AP13" s="824">
        <v>0</v>
      </c>
      <c r="AQ13" s="825">
        <v>25.1</v>
      </c>
      <c r="AR13" s="521"/>
      <c r="AS13" s="458"/>
      <c r="AT13" s="108">
        <v>41923</v>
      </c>
      <c r="AU13" s="824">
        <v>0</v>
      </c>
      <c r="AV13" s="825">
        <v>27.4</v>
      </c>
      <c r="AW13" s="745"/>
      <c r="AX13" s="745"/>
      <c r="AY13" s="38">
        <v>41954</v>
      </c>
      <c r="AZ13" s="824">
        <v>0</v>
      </c>
      <c r="BA13" s="825">
        <v>22.5</v>
      </c>
      <c r="BB13" s="523"/>
      <c r="BC13" s="268"/>
      <c r="BD13" s="97">
        <v>41984</v>
      </c>
      <c r="BE13" s="824">
        <v>16.600000000000001</v>
      </c>
      <c r="BF13" s="825">
        <v>24.2</v>
      </c>
      <c r="BG13" s="456"/>
      <c r="BH13" s="268"/>
    </row>
    <row r="14" spans="1:60" x14ac:dyDescent="0.2">
      <c r="A14" s="10">
        <v>41651</v>
      </c>
      <c r="B14" s="704">
        <v>1.2</v>
      </c>
      <c r="C14" s="695">
        <v>25.4</v>
      </c>
      <c r="D14" s="457"/>
      <c r="E14" s="268"/>
      <c r="F14" s="664">
        <v>41682</v>
      </c>
      <c r="G14" s="702">
        <v>0</v>
      </c>
      <c r="H14" s="703">
        <v>31.9</v>
      </c>
      <c r="I14" s="486"/>
      <c r="J14" s="268"/>
      <c r="K14" s="612">
        <v>41710</v>
      </c>
      <c r="L14" s="704">
        <v>2</v>
      </c>
      <c r="M14" s="695">
        <v>23.4</v>
      </c>
      <c r="N14" s="457"/>
      <c r="O14" s="458"/>
      <c r="P14" s="114">
        <v>41741</v>
      </c>
      <c r="Q14" s="813">
        <v>2.1</v>
      </c>
      <c r="R14" s="723">
        <v>26.8</v>
      </c>
      <c r="S14" s="500"/>
      <c r="T14" s="268"/>
      <c r="U14" s="564">
        <v>41771</v>
      </c>
      <c r="V14" s="724">
        <v>0</v>
      </c>
      <c r="W14" s="725">
        <v>18.7</v>
      </c>
      <c r="X14" s="456"/>
      <c r="Y14" s="511"/>
      <c r="Z14" s="571">
        <v>41802</v>
      </c>
      <c r="AA14" s="726">
        <v>0</v>
      </c>
      <c r="AB14" s="727">
        <v>20.7</v>
      </c>
      <c r="AC14" s="488"/>
      <c r="AD14" s="268"/>
      <c r="AE14" s="650">
        <v>41832</v>
      </c>
      <c r="AF14" s="715">
        <v>0</v>
      </c>
      <c r="AG14" s="715">
        <v>16.600000000000001</v>
      </c>
      <c r="AH14" s="456"/>
      <c r="AI14" s="268"/>
      <c r="AJ14" s="571">
        <v>41863</v>
      </c>
      <c r="AK14" s="724">
        <v>0</v>
      </c>
      <c r="AL14" s="727">
        <v>23.9</v>
      </c>
      <c r="AM14" s="520"/>
      <c r="AN14" s="480"/>
      <c r="AO14" s="564">
        <v>41894</v>
      </c>
      <c r="AP14" s="803">
        <v>0</v>
      </c>
      <c r="AQ14" s="804">
        <v>22.3</v>
      </c>
      <c r="AR14" s="456"/>
      <c r="AS14" s="268"/>
      <c r="AT14" s="108">
        <v>41924</v>
      </c>
      <c r="AU14" s="704">
        <v>0</v>
      </c>
      <c r="AV14" s="695">
        <v>28.2</v>
      </c>
      <c r="AW14" s="456"/>
      <c r="AX14" s="268"/>
      <c r="AY14" s="38">
        <v>41955</v>
      </c>
      <c r="AZ14" s="758">
        <v>0</v>
      </c>
      <c r="BA14" s="754">
        <v>21.3</v>
      </c>
      <c r="BB14" s="523"/>
      <c r="BC14" s="268"/>
      <c r="BD14" s="97">
        <v>41985</v>
      </c>
      <c r="BE14" s="724">
        <v>1.8</v>
      </c>
      <c r="BF14" s="725">
        <v>23.7</v>
      </c>
      <c r="BG14" s="456"/>
      <c r="BH14" s="268"/>
    </row>
    <row r="15" spans="1:60" x14ac:dyDescent="0.2">
      <c r="A15" s="10">
        <v>41652</v>
      </c>
      <c r="B15" s="704">
        <v>13.6</v>
      </c>
      <c r="C15" s="695">
        <v>24.3</v>
      </c>
      <c r="D15" s="456"/>
      <c r="E15" s="458"/>
      <c r="F15" s="664">
        <v>41683</v>
      </c>
      <c r="G15" s="702">
        <v>0</v>
      </c>
      <c r="H15" s="703">
        <v>28.1</v>
      </c>
      <c r="I15" s="486"/>
      <c r="J15" s="268"/>
      <c r="K15" s="612">
        <v>41711</v>
      </c>
      <c r="L15" s="704">
        <v>14.4</v>
      </c>
      <c r="M15" s="695">
        <v>25.1</v>
      </c>
      <c r="N15" s="457"/>
      <c r="O15" s="268"/>
      <c r="P15" s="114">
        <v>41742</v>
      </c>
      <c r="Q15" s="704">
        <v>49.8</v>
      </c>
      <c r="R15" s="719">
        <v>23.2</v>
      </c>
      <c r="S15" s="500"/>
      <c r="T15" s="458"/>
      <c r="U15" s="564">
        <v>41772</v>
      </c>
      <c r="V15" s="820">
        <v>0</v>
      </c>
      <c r="W15" s="821">
        <v>20.6</v>
      </c>
      <c r="X15" s="456"/>
      <c r="Y15" s="458"/>
      <c r="Z15" s="571">
        <v>41803</v>
      </c>
      <c r="AA15" s="726">
        <v>0</v>
      </c>
      <c r="AB15" s="727">
        <v>21.7</v>
      </c>
      <c r="AC15" s="500"/>
      <c r="AD15" s="268"/>
      <c r="AE15" s="164">
        <v>41833</v>
      </c>
      <c r="AF15" s="693">
        <v>0</v>
      </c>
      <c r="AG15" s="694">
        <v>17.8</v>
      </c>
      <c r="AH15" s="459"/>
      <c r="AI15" s="458"/>
      <c r="AJ15" s="571">
        <v>41864</v>
      </c>
      <c r="AK15" s="693">
        <v>0</v>
      </c>
      <c r="AL15" s="694">
        <v>16.2</v>
      </c>
      <c r="AM15" s="486"/>
      <c r="AN15" s="480"/>
      <c r="AO15" s="564">
        <v>41895</v>
      </c>
      <c r="AP15" s="704">
        <v>0</v>
      </c>
      <c r="AQ15" s="725">
        <v>22.1</v>
      </c>
      <c r="AR15" s="456"/>
      <c r="AS15" s="458"/>
      <c r="AT15" s="108">
        <v>41925</v>
      </c>
      <c r="AU15" s="704">
        <v>0</v>
      </c>
      <c r="AV15" s="695">
        <v>30.1</v>
      </c>
      <c r="AW15" s="456"/>
      <c r="AX15" s="268"/>
      <c r="AY15" s="38">
        <v>41956</v>
      </c>
      <c r="AZ15" s="758">
        <v>0</v>
      </c>
      <c r="BA15" s="754">
        <v>23.6</v>
      </c>
      <c r="BB15" s="523"/>
      <c r="BC15" s="268"/>
      <c r="BD15" s="97">
        <v>41986</v>
      </c>
      <c r="BE15" s="704">
        <v>27.6</v>
      </c>
      <c r="BF15" s="695">
        <v>21.1</v>
      </c>
      <c r="BG15" s="456"/>
      <c r="BH15" s="268"/>
    </row>
    <row r="16" spans="1:60" ht="15" x14ac:dyDescent="0.2">
      <c r="A16" s="10">
        <v>41653</v>
      </c>
      <c r="B16" s="704">
        <v>17.8</v>
      </c>
      <c r="C16" s="695">
        <v>25.7</v>
      </c>
      <c r="D16" s="456"/>
      <c r="E16" s="268"/>
      <c r="F16" s="664">
        <v>41684</v>
      </c>
      <c r="G16" s="702">
        <v>0</v>
      </c>
      <c r="H16" s="703">
        <v>26.1</v>
      </c>
      <c r="I16" s="486"/>
      <c r="J16" s="458"/>
      <c r="K16" s="612">
        <v>41712</v>
      </c>
      <c r="L16" s="704">
        <v>0</v>
      </c>
      <c r="M16" s="695">
        <v>26</v>
      </c>
      <c r="N16" s="457"/>
      <c r="O16" s="458"/>
      <c r="P16" s="114">
        <v>41743</v>
      </c>
      <c r="Q16" s="704">
        <v>0</v>
      </c>
      <c r="R16" s="719">
        <v>19.399999999999999</v>
      </c>
      <c r="S16" s="500"/>
      <c r="T16" s="458"/>
      <c r="U16" s="564">
        <v>41773</v>
      </c>
      <c r="V16" s="693">
        <v>0</v>
      </c>
      <c r="W16" s="695">
        <v>20.8</v>
      </c>
      <c r="X16" s="456"/>
      <c r="Y16" s="458"/>
      <c r="Z16" s="571">
        <v>41804</v>
      </c>
      <c r="AA16" s="724">
        <v>0</v>
      </c>
      <c r="AB16" s="725">
        <v>21.8</v>
      </c>
      <c r="AC16" s="500"/>
      <c r="AD16" s="268"/>
      <c r="AE16" s="164">
        <v>41834</v>
      </c>
      <c r="AF16" s="693">
        <v>0</v>
      </c>
      <c r="AG16" s="695">
        <v>17.100000000000001</v>
      </c>
      <c r="AH16" s="456"/>
      <c r="AI16" s="458"/>
      <c r="AJ16" s="571">
        <v>41865</v>
      </c>
      <c r="AK16" s="693">
        <v>14.3</v>
      </c>
      <c r="AL16" s="695">
        <v>12.5</v>
      </c>
      <c r="AM16" s="486"/>
      <c r="AN16" s="458"/>
      <c r="AO16" s="564">
        <v>41896</v>
      </c>
      <c r="AP16" s="704">
        <v>0</v>
      </c>
      <c r="AQ16" s="725">
        <v>24.3</v>
      </c>
      <c r="AR16" s="456"/>
      <c r="AS16" s="458"/>
      <c r="AT16" s="108">
        <v>41926</v>
      </c>
      <c r="AU16" s="704">
        <v>0</v>
      </c>
      <c r="AV16" s="695">
        <v>26.3</v>
      </c>
      <c r="AW16" s="456"/>
      <c r="AX16" s="268"/>
      <c r="AY16" s="38">
        <v>41957</v>
      </c>
      <c r="AZ16" s="758">
        <v>6</v>
      </c>
      <c r="BA16" s="754">
        <v>18.399999999999999</v>
      </c>
      <c r="BB16" s="523"/>
      <c r="BC16" s="524"/>
      <c r="BD16" s="97">
        <v>41987</v>
      </c>
      <c r="BE16" s="704">
        <v>0</v>
      </c>
      <c r="BF16" s="695">
        <v>21.7</v>
      </c>
      <c r="BG16" s="456"/>
      <c r="BH16" s="458"/>
    </row>
    <row r="17" spans="1:60" x14ac:dyDescent="0.2">
      <c r="A17" s="10">
        <v>41654</v>
      </c>
      <c r="B17" s="704">
        <v>21.3</v>
      </c>
      <c r="C17" s="695">
        <v>25.5</v>
      </c>
      <c r="D17" s="456"/>
      <c r="E17" s="458"/>
      <c r="F17" s="664">
        <v>41685</v>
      </c>
      <c r="G17" s="702">
        <v>57.4</v>
      </c>
      <c r="H17" s="703">
        <v>22</v>
      </c>
      <c r="I17" s="486"/>
      <c r="J17" s="458"/>
      <c r="K17" s="612">
        <v>41713</v>
      </c>
      <c r="L17" s="704">
        <v>0</v>
      </c>
      <c r="M17" s="695">
        <v>27.7</v>
      </c>
      <c r="N17" s="457"/>
      <c r="O17" s="458"/>
      <c r="P17" s="114">
        <v>41744</v>
      </c>
      <c r="Q17" s="704">
        <v>1.6</v>
      </c>
      <c r="R17" s="719">
        <v>18.399999999999999</v>
      </c>
      <c r="S17" s="500"/>
      <c r="T17" s="458"/>
      <c r="U17" s="564">
        <v>41774</v>
      </c>
      <c r="V17" s="693">
        <v>0</v>
      </c>
      <c r="W17" s="695">
        <v>21.1</v>
      </c>
      <c r="X17" s="456"/>
      <c r="Y17" s="458"/>
      <c r="Z17" s="571">
        <v>41805</v>
      </c>
      <c r="AA17" s="724">
        <v>0</v>
      </c>
      <c r="AB17" s="725">
        <v>19.600000000000001</v>
      </c>
      <c r="AC17" s="500"/>
      <c r="AD17" s="268"/>
      <c r="AE17" s="164">
        <v>41835</v>
      </c>
      <c r="AF17" s="693">
        <v>0</v>
      </c>
      <c r="AG17" s="695">
        <v>17.899999999999999</v>
      </c>
      <c r="AH17" s="456"/>
      <c r="AI17" s="458"/>
      <c r="AJ17" s="571">
        <v>41866</v>
      </c>
      <c r="AK17" s="693">
        <v>0</v>
      </c>
      <c r="AL17" s="695">
        <v>14.5</v>
      </c>
      <c r="AM17" s="486"/>
      <c r="AN17" s="458"/>
      <c r="AO17" s="564">
        <v>41897</v>
      </c>
      <c r="AP17" s="693">
        <v>0</v>
      </c>
      <c r="AQ17" s="695">
        <v>25.7</v>
      </c>
      <c r="AR17" s="456"/>
      <c r="AS17" s="458"/>
      <c r="AT17" s="108">
        <v>41927</v>
      </c>
      <c r="AU17" s="704">
        <v>0</v>
      </c>
      <c r="AV17" s="695">
        <v>23.9</v>
      </c>
      <c r="AW17" s="456"/>
      <c r="AX17" s="268"/>
      <c r="AY17" s="38">
        <v>41958</v>
      </c>
      <c r="AZ17" s="758">
        <v>0.2</v>
      </c>
      <c r="BA17" s="754">
        <v>19.600000000000001</v>
      </c>
      <c r="BB17" s="523"/>
      <c r="BC17" s="458"/>
      <c r="BD17" s="97">
        <v>41988</v>
      </c>
      <c r="BE17" s="704">
        <v>8</v>
      </c>
      <c r="BF17" s="695">
        <v>21.9</v>
      </c>
      <c r="BG17" s="456"/>
      <c r="BH17" s="458"/>
    </row>
    <row r="18" spans="1:60" x14ac:dyDescent="0.2">
      <c r="A18" s="10">
        <v>41655</v>
      </c>
      <c r="B18" s="704">
        <v>1.8</v>
      </c>
      <c r="C18" s="695">
        <v>23.1</v>
      </c>
      <c r="D18" s="456"/>
      <c r="E18" s="458"/>
      <c r="F18" s="664">
        <v>41686</v>
      </c>
      <c r="G18" s="702">
        <v>71.2</v>
      </c>
      <c r="H18" s="703">
        <v>22.1</v>
      </c>
      <c r="I18" s="486"/>
      <c r="J18" s="458"/>
      <c r="K18" s="612">
        <v>41714</v>
      </c>
      <c r="L18" s="704">
        <v>15.2</v>
      </c>
      <c r="M18" s="695">
        <v>27.4</v>
      </c>
      <c r="N18" s="457"/>
      <c r="O18" s="458"/>
      <c r="P18" s="114">
        <v>41745</v>
      </c>
      <c r="Q18" s="704">
        <v>25.9</v>
      </c>
      <c r="R18" s="719">
        <v>20.399999999999999</v>
      </c>
      <c r="S18" s="500"/>
      <c r="T18" s="458"/>
      <c r="U18" s="564">
        <v>41775</v>
      </c>
      <c r="V18" s="693">
        <v>0</v>
      </c>
      <c r="W18" s="695">
        <v>21.6</v>
      </c>
      <c r="X18" s="456"/>
      <c r="Y18" s="458"/>
      <c r="Z18" s="571">
        <v>41806</v>
      </c>
      <c r="AA18" s="724">
        <v>0</v>
      </c>
      <c r="AB18" s="725">
        <v>21.7</v>
      </c>
      <c r="AC18" s="500"/>
      <c r="AD18" s="268"/>
      <c r="AE18" s="164">
        <v>41836</v>
      </c>
      <c r="AF18" s="693">
        <v>0</v>
      </c>
      <c r="AG18" s="695">
        <v>18.7</v>
      </c>
      <c r="AH18" s="456"/>
      <c r="AI18" s="458"/>
      <c r="AJ18" s="571">
        <v>41867</v>
      </c>
      <c r="AK18" s="693">
        <v>0</v>
      </c>
      <c r="AL18" s="695">
        <v>17.7</v>
      </c>
      <c r="AM18" s="486"/>
      <c r="AN18" s="458"/>
      <c r="AO18" s="564">
        <v>41898</v>
      </c>
      <c r="AP18" s="693">
        <v>0</v>
      </c>
      <c r="AQ18" s="695">
        <v>21.8</v>
      </c>
      <c r="AR18" s="456"/>
      <c r="AS18" s="458"/>
      <c r="AT18" s="108">
        <v>41928</v>
      </c>
      <c r="AU18" s="704">
        <v>0</v>
      </c>
      <c r="AV18" s="695">
        <v>25.7</v>
      </c>
      <c r="AW18" s="456"/>
      <c r="AX18" s="268"/>
      <c r="AY18" s="38">
        <v>41959</v>
      </c>
      <c r="AZ18" s="758">
        <v>0</v>
      </c>
      <c r="BA18" s="754">
        <v>20.8</v>
      </c>
      <c r="BB18" s="523"/>
      <c r="BC18" s="458"/>
      <c r="BD18" s="97">
        <v>41989</v>
      </c>
      <c r="BE18" s="704">
        <v>0</v>
      </c>
      <c r="BF18" s="695">
        <v>22</v>
      </c>
      <c r="BG18" s="456"/>
      <c r="BH18" s="458"/>
    </row>
    <row r="19" spans="1:60" x14ac:dyDescent="0.2">
      <c r="A19" s="10">
        <v>41656</v>
      </c>
      <c r="B19" s="704">
        <v>22</v>
      </c>
      <c r="C19" s="695">
        <v>23.6</v>
      </c>
      <c r="D19" s="456"/>
      <c r="E19" s="458"/>
      <c r="F19" s="664">
        <v>41687</v>
      </c>
      <c r="G19" s="702">
        <v>13.3</v>
      </c>
      <c r="H19" s="703">
        <v>23.1</v>
      </c>
      <c r="I19" s="486"/>
      <c r="J19" s="458"/>
      <c r="K19" s="612">
        <v>41715</v>
      </c>
      <c r="L19" s="704">
        <v>25.2</v>
      </c>
      <c r="M19" s="695">
        <v>27.8</v>
      </c>
      <c r="N19" s="457"/>
      <c r="O19" s="458"/>
      <c r="P19" s="114">
        <v>41746</v>
      </c>
      <c r="Q19" s="704">
        <v>0</v>
      </c>
      <c r="R19" s="719">
        <v>22.7</v>
      </c>
      <c r="S19" s="500"/>
      <c r="T19" s="458"/>
      <c r="U19" s="564">
        <v>41776</v>
      </c>
      <c r="V19" s="693">
        <v>0</v>
      </c>
      <c r="W19" s="695">
        <v>20.8</v>
      </c>
      <c r="X19" s="456"/>
      <c r="Y19" s="458"/>
      <c r="Z19" s="571">
        <v>41807</v>
      </c>
      <c r="AA19" s="724">
        <v>0</v>
      </c>
      <c r="AB19" s="725">
        <v>22</v>
      </c>
      <c r="AC19" s="500"/>
      <c r="AD19" s="268"/>
      <c r="AE19" s="164">
        <v>41837</v>
      </c>
      <c r="AF19" s="693">
        <v>0</v>
      </c>
      <c r="AG19" s="695">
        <v>21.7</v>
      </c>
      <c r="AH19" s="456"/>
      <c r="AI19" s="458"/>
      <c r="AJ19" s="571">
        <v>41868</v>
      </c>
      <c r="AK19" s="693">
        <v>10</v>
      </c>
      <c r="AL19" s="695">
        <v>18.899999999999999</v>
      </c>
      <c r="AM19" s="486"/>
      <c r="AN19" s="458"/>
      <c r="AO19" s="564">
        <v>41899</v>
      </c>
      <c r="AP19" s="693">
        <v>0</v>
      </c>
      <c r="AQ19" s="695">
        <v>19.899999999999999</v>
      </c>
      <c r="AR19" s="456"/>
      <c r="AS19" s="458"/>
      <c r="AT19" s="108">
        <v>41929</v>
      </c>
      <c r="AU19" s="704">
        <v>0</v>
      </c>
      <c r="AV19" s="695">
        <v>26.1</v>
      </c>
      <c r="AW19" s="456"/>
      <c r="AX19" s="268"/>
      <c r="AY19" s="38">
        <v>41960</v>
      </c>
      <c r="AZ19" s="758">
        <v>0</v>
      </c>
      <c r="BA19" s="754">
        <v>20</v>
      </c>
      <c r="BB19" s="523"/>
      <c r="BC19" s="458"/>
      <c r="BD19" s="97">
        <v>41990</v>
      </c>
      <c r="BE19" s="704">
        <v>0</v>
      </c>
      <c r="BF19" s="695">
        <v>23.7</v>
      </c>
      <c r="BG19" s="456"/>
      <c r="BH19" s="458"/>
    </row>
    <row r="20" spans="1:60" x14ac:dyDescent="0.2">
      <c r="A20" s="10">
        <v>41657</v>
      </c>
      <c r="B20" s="704">
        <v>29</v>
      </c>
      <c r="C20" s="695">
        <v>24.6</v>
      </c>
      <c r="D20" s="456"/>
      <c r="E20" s="458"/>
      <c r="F20" s="664">
        <v>41688</v>
      </c>
      <c r="G20" s="702">
        <v>3.3</v>
      </c>
      <c r="H20" s="703">
        <v>22.6</v>
      </c>
      <c r="I20" s="486"/>
      <c r="J20" s="458"/>
      <c r="K20" s="612">
        <v>41716</v>
      </c>
      <c r="L20" s="704">
        <v>0</v>
      </c>
      <c r="M20" s="695">
        <v>25.3</v>
      </c>
      <c r="N20" s="457"/>
      <c r="O20" s="458"/>
      <c r="P20" s="114">
        <v>41747</v>
      </c>
      <c r="Q20" s="704">
        <v>0</v>
      </c>
      <c r="R20" s="719">
        <v>24.4</v>
      </c>
      <c r="S20" s="500"/>
      <c r="T20" s="458"/>
      <c r="U20" s="564">
        <v>41777</v>
      </c>
      <c r="V20" s="693">
        <v>0</v>
      </c>
      <c r="W20" s="695">
        <v>20.100000000000001</v>
      </c>
      <c r="X20" s="456"/>
      <c r="Y20" s="458"/>
      <c r="Z20" s="571">
        <v>41808</v>
      </c>
      <c r="AA20" s="724">
        <v>0</v>
      </c>
      <c r="AB20" s="725">
        <v>19.600000000000001</v>
      </c>
      <c r="AC20" s="500"/>
      <c r="AD20" s="268"/>
      <c r="AE20" s="164">
        <v>41838</v>
      </c>
      <c r="AF20" s="693">
        <v>0</v>
      </c>
      <c r="AG20" s="695">
        <v>19.3</v>
      </c>
      <c r="AH20" s="456"/>
      <c r="AI20" s="458"/>
      <c r="AJ20" s="571">
        <v>41869</v>
      </c>
      <c r="AK20" s="693">
        <v>0</v>
      </c>
      <c r="AL20" s="695">
        <v>20.100000000000001</v>
      </c>
      <c r="AM20" s="486"/>
      <c r="AN20" s="458"/>
      <c r="AO20" s="564">
        <v>41900</v>
      </c>
      <c r="AP20" s="693">
        <v>0</v>
      </c>
      <c r="AQ20" s="695">
        <v>21.6</v>
      </c>
      <c r="AR20" s="456"/>
      <c r="AS20" s="458"/>
      <c r="AT20" s="108">
        <v>41930</v>
      </c>
      <c r="AU20" s="704">
        <v>3.8</v>
      </c>
      <c r="AV20" s="695">
        <v>24.9</v>
      </c>
      <c r="AW20" s="456"/>
      <c r="AX20" s="268"/>
      <c r="AY20" s="38">
        <v>41961</v>
      </c>
      <c r="AZ20" s="758">
        <v>0</v>
      </c>
      <c r="BA20" s="754">
        <v>21.5</v>
      </c>
      <c r="BB20" s="523"/>
      <c r="BC20" s="458"/>
      <c r="BD20" s="97">
        <v>41991</v>
      </c>
      <c r="BE20" s="704">
        <v>0</v>
      </c>
      <c r="BF20" s="695">
        <v>26.3</v>
      </c>
      <c r="BG20" s="456"/>
      <c r="BH20" s="458"/>
    </row>
    <row r="21" spans="1:60" x14ac:dyDescent="0.2">
      <c r="A21" s="10">
        <v>41658</v>
      </c>
      <c r="B21" s="704">
        <v>0</v>
      </c>
      <c r="C21" s="695">
        <v>24.9</v>
      </c>
      <c r="D21" s="456"/>
      <c r="E21" s="458"/>
      <c r="F21" s="664">
        <v>41689</v>
      </c>
      <c r="G21" s="702">
        <v>0</v>
      </c>
      <c r="H21" s="703">
        <v>23.5</v>
      </c>
      <c r="I21" s="486"/>
      <c r="J21" s="458"/>
      <c r="K21" s="612">
        <v>41717</v>
      </c>
      <c r="L21" s="704">
        <v>0.8</v>
      </c>
      <c r="M21" s="695">
        <v>26.5</v>
      </c>
      <c r="N21" s="457"/>
      <c r="O21" s="458"/>
      <c r="P21" s="114">
        <v>41748</v>
      </c>
      <c r="Q21" s="704">
        <v>0</v>
      </c>
      <c r="R21" s="719">
        <v>24.9</v>
      </c>
      <c r="S21" s="500"/>
      <c r="T21" s="458"/>
      <c r="U21" s="564">
        <v>41778</v>
      </c>
      <c r="V21" s="693">
        <v>8</v>
      </c>
      <c r="W21" s="695">
        <v>20</v>
      </c>
      <c r="X21" s="456"/>
      <c r="Y21" s="458"/>
      <c r="Z21" s="571">
        <v>41809</v>
      </c>
      <c r="AA21" s="724">
        <v>0.2</v>
      </c>
      <c r="AB21" s="725">
        <v>15.6</v>
      </c>
      <c r="AC21" s="500"/>
      <c r="AD21" s="268"/>
      <c r="AE21" s="164">
        <v>41839</v>
      </c>
      <c r="AF21" s="693">
        <v>0</v>
      </c>
      <c r="AG21" s="695">
        <v>16.7</v>
      </c>
      <c r="AH21" s="456"/>
      <c r="AI21" s="458"/>
      <c r="AJ21" s="571">
        <v>41870</v>
      </c>
      <c r="AK21" s="693">
        <v>0</v>
      </c>
      <c r="AL21" s="695">
        <v>18.899999999999999</v>
      </c>
      <c r="AM21" s="486"/>
      <c r="AN21" s="458"/>
      <c r="AO21" s="564">
        <v>41901</v>
      </c>
      <c r="AP21" s="693">
        <v>2</v>
      </c>
      <c r="AQ21" s="695">
        <v>20</v>
      </c>
      <c r="AR21" s="456"/>
      <c r="AS21" s="458"/>
      <c r="AT21" s="108">
        <v>41931</v>
      </c>
      <c r="AU21" s="704">
        <v>0</v>
      </c>
      <c r="AV21" s="695">
        <v>27.3</v>
      </c>
      <c r="AW21" s="456"/>
      <c r="AX21" s="268"/>
      <c r="AY21" s="38">
        <v>41962</v>
      </c>
      <c r="AZ21" s="758">
        <v>0</v>
      </c>
      <c r="BA21" s="754">
        <v>23.3</v>
      </c>
      <c r="BB21" s="523"/>
      <c r="BC21" s="458"/>
      <c r="BD21" s="97">
        <v>41992</v>
      </c>
      <c r="BE21" s="704">
        <v>0</v>
      </c>
      <c r="BF21" s="695">
        <v>24.3</v>
      </c>
      <c r="BG21" s="456"/>
      <c r="BH21" s="458"/>
    </row>
    <row r="22" spans="1:60" x14ac:dyDescent="0.2">
      <c r="A22" s="10">
        <v>41659</v>
      </c>
      <c r="B22" s="704">
        <v>0</v>
      </c>
      <c r="C22" s="695">
        <v>25.8</v>
      </c>
      <c r="D22" s="456"/>
      <c r="E22" s="458"/>
      <c r="F22" s="664">
        <v>41690</v>
      </c>
      <c r="G22" s="702">
        <v>0</v>
      </c>
      <c r="H22" s="703">
        <v>24.8</v>
      </c>
      <c r="I22" s="486"/>
      <c r="J22" s="458"/>
      <c r="K22" s="612">
        <v>41718</v>
      </c>
      <c r="L22" s="704">
        <v>0</v>
      </c>
      <c r="M22" s="695">
        <v>25.8</v>
      </c>
      <c r="N22" s="457"/>
      <c r="O22" s="458"/>
      <c r="P22" s="114">
        <v>41749</v>
      </c>
      <c r="Q22" s="704">
        <v>0</v>
      </c>
      <c r="R22" s="719">
        <v>22.9</v>
      </c>
      <c r="S22" s="500"/>
      <c r="T22" s="458"/>
      <c r="U22" s="564">
        <v>41779</v>
      </c>
      <c r="V22" s="693">
        <v>0</v>
      </c>
      <c r="W22" s="695">
        <v>20.399999999999999</v>
      </c>
      <c r="X22" s="456"/>
      <c r="Y22" s="458"/>
      <c r="Z22" s="571">
        <v>41810</v>
      </c>
      <c r="AA22" s="724">
        <v>0</v>
      </c>
      <c r="AB22" s="725">
        <v>15.4</v>
      </c>
      <c r="AC22" s="500"/>
      <c r="AD22" s="268"/>
      <c r="AE22" s="164">
        <v>41840</v>
      </c>
      <c r="AF22" s="693">
        <v>0</v>
      </c>
      <c r="AG22" s="695">
        <v>16.600000000000001</v>
      </c>
      <c r="AH22" s="456"/>
      <c r="AI22" s="458"/>
      <c r="AJ22" s="571">
        <v>41871</v>
      </c>
      <c r="AK22" s="693">
        <v>0</v>
      </c>
      <c r="AL22" s="695">
        <v>19.3</v>
      </c>
      <c r="AM22" s="486"/>
      <c r="AN22" s="458"/>
      <c r="AO22" s="564">
        <v>41902</v>
      </c>
      <c r="AP22" s="693">
        <v>1.2</v>
      </c>
      <c r="AQ22" s="695">
        <v>19.8</v>
      </c>
      <c r="AR22" s="456"/>
      <c r="AS22" s="458"/>
      <c r="AT22" s="108">
        <v>41932</v>
      </c>
      <c r="AU22" s="704">
        <v>4.8</v>
      </c>
      <c r="AV22" s="695">
        <v>21.8</v>
      </c>
      <c r="AW22" s="456"/>
      <c r="AX22" s="268"/>
      <c r="AY22" s="38">
        <v>41963</v>
      </c>
      <c r="AZ22" s="758">
        <v>0</v>
      </c>
      <c r="BA22" s="754">
        <v>23.5</v>
      </c>
      <c r="BB22" s="523"/>
      <c r="BC22" s="458"/>
      <c r="BD22" s="97">
        <v>41993</v>
      </c>
      <c r="BE22" s="704">
        <v>9.8000000000000007</v>
      </c>
      <c r="BF22" s="695">
        <v>25.9</v>
      </c>
      <c r="BG22" s="456"/>
      <c r="BH22" s="458"/>
    </row>
    <row r="23" spans="1:60" x14ac:dyDescent="0.2">
      <c r="A23" s="10">
        <v>41660</v>
      </c>
      <c r="B23" s="704">
        <v>1.2</v>
      </c>
      <c r="C23" s="695">
        <v>27.1</v>
      </c>
      <c r="D23" s="456"/>
      <c r="E23" s="458"/>
      <c r="F23" s="664">
        <v>41691</v>
      </c>
      <c r="G23" s="702">
        <v>0</v>
      </c>
      <c r="H23" s="703">
        <v>25.9</v>
      </c>
      <c r="I23" s="486"/>
      <c r="J23" s="458"/>
      <c r="K23" s="612">
        <v>41719</v>
      </c>
      <c r="L23" s="704">
        <v>5.2</v>
      </c>
      <c r="M23" s="695">
        <v>24.4</v>
      </c>
      <c r="N23" s="457"/>
      <c r="O23" s="458"/>
      <c r="P23" s="114">
        <v>41750</v>
      </c>
      <c r="Q23" s="704">
        <v>0.2</v>
      </c>
      <c r="R23" s="719">
        <v>23.3</v>
      </c>
      <c r="S23" s="500"/>
      <c r="T23" s="458"/>
      <c r="U23" s="564">
        <v>41780</v>
      </c>
      <c r="V23" s="693">
        <v>0</v>
      </c>
      <c r="W23" s="695">
        <v>21.3</v>
      </c>
      <c r="X23" s="456"/>
      <c r="Y23" s="458"/>
      <c r="Z23" s="571">
        <v>41811</v>
      </c>
      <c r="AA23" s="724">
        <v>0</v>
      </c>
      <c r="AB23" s="725">
        <v>16.600000000000001</v>
      </c>
      <c r="AC23" s="500"/>
      <c r="AD23" s="268"/>
      <c r="AE23" s="164">
        <v>41841</v>
      </c>
      <c r="AF23" s="693">
        <v>0</v>
      </c>
      <c r="AG23" s="695">
        <v>16.3</v>
      </c>
      <c r="AH23" s="456"/>
      <c r="AI23" s="458"/>
      <c r="AJ23" s="571">
        <v>41872</v>
      </c>
      <c r="AK23" s="693">
        <v>0</v>
      </c>
      <c r="AL23" s="695">
        <v>21.7</v>
      </c>
      <c r="AM23" s="486"/>
      <c r="AN23" s="458"/>
      <c r="AO23" s="564">
        <v>41903</v>
      </c>
      <c r="AP23" s="693">
        <v>4.8</v>
      </c>
      <c r="AQ23" s="695">
        <v>19.100000000000001</v>
      </c>
      <c r="AR23" s="456"/>
      <c r="AS23" s="458"/>
      <c r="AT23" s="108">
        <v>41933</v>
      </c>
      <c r="AU23" s="704">
        <v>1.4</v>
      </c>
      <c r="AV23" s="695">
        <v>18.7</v>
      </c>
      <c r="AW23" s="456"/>
      <c r="AX23" s="268"/>
      <c r="AY23" s="38">
        <v>41964</v>
      </c>
      <c r="AZ23" s="758">
        <v>0</v>
      </c>
      <c r="BA23" s="754">
        <v>25.6</v>
      </c>
      <c r="BB23" s="523"/>
      <c r="BC23" s="458"/>
      <c r="BD23" s="97">
        <v>41994</v>
      </c>
      <c r="BE23" s="704">
        <v>0</v>
      </c>
      <c r="BF23" s="695">
        <v>27</v>
      </c>
      <c r="BG23" s="456"/>
      <c r="BH23" s="458"/>
    </row>
    <row r="24" spans="1:60" x14ac:dyDescent="0.2">
      <c r="A24" s="10">
        <v>41661</v>
      </c>
      <c r="B24" s="704">
        <v>7.7</v>
      </c>
      <c r="C24" s="695">
        <v>27</v>
      </c>
      <c r="D24" s="456"/>
      <c r="E24" s="458"/>
      <c r="F24" s="664">
        <v>41692</v>
      </c>
      <c r="G24" s="702">
        <v>7.8</v>
      </c>
      <c r="H24" s="703">
        <v>25.8</v>
      </c>
      <c r="I24" s="486"/>
      <c r="J24" s="458"/>
      <c r="K24" s="612">
        <v>41720</v>
      </c>
      <c r="L24" s="704">
        <v>8.1999999999999993</v>
      </c>
      <c r="M24" s="695">
        <v>23.1</v>
      </c>
      <c r="N24" s="457"/>
      <c r="O24" s="458"/>
      <c r="P24" s="114">
        <v>41751</v>
      </c>
      <c r="Q24" s="704">
        <v>0</v>
      </c>
      <c r="R24" s="719">
        <v>21.6</v>
      </c>
      <c r="S24" s="500"/>
      <c r="T24" s="458"/>
      <c r="U24" s="564">
        <v>41781</v>
      </c>
      <c r="V24" s="693">
        <v>0</v>
      </c>
      <c r="W24" s="695">
        <v>22.9</v>
      </c>
      <c r="X24" s="456"/>
      <c r="Y24" s="458"/>
      <c r="Z24" s="571">
        <v>41812</v>
      </c>
      <c r="AA24" s="724">
        <v>0</v>
      </c>
      <c r="AB24" s="725">
        <v>18.600000000000001</v>
      </c>
      <c r="AC24" s="500"/>
      <c r="AD24" s="268"/>
      <c r="AE24" s="164">
        <v>41842</v>
      </c>
      <c r="AF24" s="693">
        <v>0</v>
      </c>
      <c r="AG24" s="695">
        <v>19</v>
      </c>
      <c r="AH24" s="456"/>
      <c r="AI24" s="458"/>
      <c r="AJ24" s="571">
        <v>41873</v>
      </c>
      <c r="AK24" s="693">
        <v>0</v>
      </c>
      <c r="AL24" s="695">
        <v>23.3</v>
      </c>
      <c r="AM24" s="486"/>
      <c r="AN24" s="458"/>
      <c r="AO24" s="564">
        <v>41904</v>
      </c>
      <c r="AP24" s="693">
        <v>0</v>
      </c>
      <c r="AQ24" s="695">
        <v>18.100000000000001</v>
      </c>
      <c r="AR24" s="456"/>
      <c r="AS24" s="458"/>
      <c r="AT24" s="108">
        <v>41934</v>
      </c>
      <c r="AU24" s="704">
        <v>0</v>
      </c>
      <c r="AV24" s="695">
        <v>18.600000000000001</v>
      </c>
      <c r="AW24" s="456"/>
      <c r="AX24" s="268"/>
      <c r="AY24" s="38">
        <v>41965</v>
      </c>
      <c r="AZ24" s="758">
        <v>0.1</v>
      </c>
      <c r="BA24" s="754">
        <v>24.7</v>
      </c>
      <c r="BB24" s="523"/>
      <c r="BC24" s="458"/>
      <c r="BD24" s="97">
        <v>41995</v>
      </c>
      <c r="BE24" s="704">
        <v>0</v>
      </c>
      <c r="BF24" s="695">
        <v>24.6</v>
      </c>
      <c r="BG24" s="456"/>
      <c r="BH24" s="458"/>
    </row>
    <row r="25" spans="1:60" x14ac:dyDescent="0.2">
      <c r="A25" s="10">
        <v>41662</v>
      </c>
      <c r="B25" s="704">
        <v>11.2</v>
      </c>
      <c r="C25" s="695">
        <v>26.6</v>
      </c>
      <c r="D25" s="456"/>
      <c r="E25" s="458"/>
      <c r="F25" s="664">
        <v>41693</v>
      </c>
      <c r="G25" s="702">
        <v>7.6</v>
      </c>
      <c r="H25" s="703">
        <v>26.6</v>
      </c>
      <c r="I25" s="486"/>
      <c r="J25" s="458"/>
      <c r="K25" s="612">
        <v>41721</v>
      </c>
      <c r="L25" s="704">
        <v>5.6</v>
      </c>
      <c r="M25" s="695">
        <v>20</v>
      </c>
      <c r="N25" s="457"/>
      <c r="O25" s="458"/>
      <c r="P25" s="114">
        <v>41752</v>
      </c>
      <c r="Q25" s="704">
        <v>0</v>
      </c>
      <c r="R25" s="719">
        <v>21.6</v>
      </c>
      <c r="S25" s="500"/>
      <c r="T25" s="458"/>
      <c r="U25" s="564">
        <v>41782</v>
      </c>
      <c r="V25" s="693">
        <v>14.8</v>
      </c>
      <c r="W25" s="695">
        <v>19.3</v>
      </c>
      <c r="X25" s="456"/>
      <c r="Y25" s="458"/>
      <c r="Z25" s="571">
        <v>41813</v>
      </c>
      <c r="AA25" s="724">
        <v>0</v>
      </c>
      <c r="AB25" s="725">
        <v>19.5</v>
      </c>
      <c r="AC25" s="500"/>
      <c r="AD25" s="268"/>
      <c r="AE25" s="164">
        <v>41843</v>
      </c>
      <c r="AF25" s="693">
        <v>0</v>
      </c>
      <c r="AG25" s="695">
        <v>21.3</v>
      </c>
      <c r="AH25" s="456"/>
      <c r="AI25" s="458"/>
      <c r="AJ25" s="571">
        <v>41874</v>
      </c>
      <c r="AK25" s="693">
        <v>0</v>
      </c>
      <c r="AL25" s="695">
        <v>23.8</v>
      </c>
      <c r="AM25" s="486"/>
      <c r="AN25" s="458"/>
      <c r="AO25" s="564">
        <v>41905</v>
      </c>
      <c r="AP25" s="693">
        <v>0</v>
      </c>
      <c r="AQ25" s="695">
        <v>20.5</v>
      </c>
      <c r="AR25" s="456"/>
      <c r="AS25" s="458"/>
      <c r="AT25" s="108">
        <v>41935</v>
      </c>
      <c r="AU25" s="704">
        <v>0</v>
      </c>
      <c r="AV25" s="695">
        <v>21.5</v>
      </c>
      <c r="AW25" s="456"/>
      <c r="AX25" s="268"/>
      <c r="AY25" s="38">
        <v>41966</v>
      </c>
      <c r="AZ25" s="758">
        <v>2.7</v>
      </c>
      <c r="BA25" s="754">
        <v>23.4</v>
      </c>
      <c r="BB25" s="523"/>
      <c r="BC25" s="458"/>
      <c r="BD25" s="97">
        <v>41996</v>
      </c>
      <c r="BE25" s="704">
        <v>54.4</v>
      </c>
      <c r="BF25" s="695">
        <v>21.2</v>
      </c>
      <c r="BG25" s="456"/>
      <c r="BH25" s="458"/>
    </row>
    <row r="26" spans="1:60" x14ac:dyDescent="0.2">
      <c r="A26" s="10">
        <v>41663</v>
      </c>
      <c r="B26" s="704">
        <v>0</v>
      </c>
      <c r="C26" s="695">
        <v>25.9</v>
      </c>
      <c r="D26" s="456"/>
      <c r="E26" s="458"/>
      <c r="F26" s="664">
        <v>41694</v>
      </c>
      <c r="G26" s="702">
        <v>0</v>
      </c>
      <c r="H26" s="703">
        <v>24.5</v>
      </c>
      <c r="I26" s="486"/>
      <c r="J26" s="458"/>
      <c r="K26" s="612">
        <v>41722</v>
      </c>
      <c r="L26" s="704">
        <v>0</v>
      </c>
      <c r="M26" s="695">
        <v>20.5</v>
      </c>
      <c r="N26" s="457"/>
      <c r="O26" s="458"/>
      <c r="P26" s="114">
        <v>41753</v>
      </c>
      <c r="Q26" s="704">
        <v>0</v>
      </c>
      <c r="R26" s="719">
        <v>20.100000000000001</v>
      </c>
      <c r="S26" s="500"/>
      <c r="T26" s="458"/>
      <c r="U26" s="564">
        <v>41783</v>
      </c>
      <c r="V26" s="693">
        <v>10.5</v>
      </c>
      <c r="W26" s="695">
        <v>16.5</v>
      </c>
      <c r="X26" s="456"/>
      <c r="Y26" s="458"/>
      <c r="Z26" s="571">
        <v>41814</v>
      </c>
      <c r="AA26" s="724">
        <v>0</v>
      </c>
      <c r="AB26" s="725">
        <v>21.3</v>
      </c>
      <c r="AC26" s="500"/>
      <c r="AD26" s="268"/>
      <c r="AE26" s="164">
        <v>41844</v>
      </c>
      <c r="AF26" s="693">
        <v>0</v>
      </c>
      <c r="AG26" s="695">
        <v>19.5</v>
      </c>
      <c r="AH26" s="456"/>
      <c r="AI26" s="458"/>
      <c r="AJ26" s="571">
        <v>41875</v>
      </c>
      <c r="AK26" s="693">
        <v>0</v>
      </c>
      <c r="AL26" s="695">
        <v>24.8</v>
      </c>
      <c r="AM26" s="486"/>
      <c r="AN26" s="458"/>
      <c r="AO26" s="564">
        <v>41906</v>
      </c>
      <c r="AP26" s="693">
        <v>0</v>
      </c>
      <c r="AQ26" s="695">
        <v>21.9</v>
      </c>
      <c r="AR26" s="456"/>
      <c r="AS26" s="458"/>
      <c r="AT26" s="108">
        <v>41936</v>
      </c>
      <c r="AU26" s="704">
        <v>0</v>
      </c>
      <c r="AV26" s="695">
        <v>22.7</v>
      </c>
      <c r="AW26" s="456"/>
      <c r="AX26" s="268"/>
      <c r="AY26" s="38">
        <v>41967</v>
      </c>
      <c r="AZ26" s="758">
        <v>0</v>
      </c>
      <c r="BA26" s="754">
        <v>23.8</v>
      </c>
      <c r="BB26" s="523"/>
      <c r="BC26" s="458"/>
      <c r="BD26" s="97">
        <v>41997</v>
      </c>
      <c r="BE26" s="704">
        <v>30.8</v>
      </c>
      <c r="BF26" s="695">
        <v>20.3</v>
      </c>
      <c r="BG26" s="456"/>
      <c r="BH26" s="458"/>
    </row>
    <row r="27" spans="1:60" x14ac:dyDescent="0.2">
      <c r="A27" s="10">
        <v>41664</v>
      </c>
      <c r="B27" s="704">
        <v>57.4</v>
      </c>
      <c r="C27" s="695">
        <v>26.3</v>
      </c>
      <c r="D27" s="456"/>
      <c r="E27" s="458"/>
      <c r="F27" s="664">
        <v>41695</v>
      </c>
      <c r="G27" s="702">
        <v>4.2</v>
      </c>
      <c r="H27" s="703">
        <v>23.3</v>
      </c>
      <c r="I27" s="486"/>
      <c r="J27" s="458"/>
      <c r="K27" s="612">
        <v>41723</v>
      </c>
      <c r="L27" s="704">
        <v>0</v>
      </c>
      <c r="M27" s="695">
        <v>21.8</v>
      </c>
      <c r="N27" s="457"/>
      <c r="O27" s="458"/>
      <c r="P27" s="114">
        <v>41754</v>
      </c>
      <c r="Q27" s="704">
        <v>0</v>
      </c>
      <c r="R27" s="719">
        <v>20.3</v>
      </c>
      <c r="S27" s="500"/>
      <c r="T27" s="458"/>
      <c r="U27" s="564">
        <v>41784</v>
      </c>
      <c r="V27" s="693">
        <v>11.2</v>
      </c>
      <c r="W27" s="695">
        <v>16.399999999999999</v>
      </c>
      <c r="X27" s="456"/>
      <c r="Y27" s="458"/>
      <c r="Z27" s="571">
        <v>41815</v>
      </c>
      <c r="AA27" s="724">
        <v>0</v>
      </c>
      <c r="AB27" s="725">
        <v>22.1</v>
      </c>
      <c r="AC27" s="500"/>
      <c r="AD27" s="268"/>
      <c r="AE27" s="164">
        <v>41845</v>
      </c>
      <c r="AF27" s="693">
        <v>3.4</v>
      </c>
      <c r="AG27" s="695">
        <v>16</v>
      </c>
      <c r="AH27" s="456"/>
      <c r="AI27" s="458"/>
      <c r="AJ27" s="571">
        <v>41876</v>
      </c>
      <c r="AK27" s="693">
        <v>0</v>
      </c>
      <c r="AL27" s="695">
        <v>25.7</v>
      </c>
      <c r="AM27" s="486"/>
      <c r="AN27" s="458"/>
      <c r="AO27" s="564">
        <v>41907</v>
      </c>
      <c r="AP27" s="693">
        <v>0</v>
      </c>
      <c r="AQ27" s="695">
        <v>22</v>
      </c>
      <c r="AR27" s="456"/>
      <c r="AS27" s="458"/>
      <c r="AT27" s="108">
        <v>41937</v>
      </c>
      <c r="AU27" s="704">
        <v>0</v>
      </c>
      <c r="AV27" s="695">
        <v>22.2</v>
      </c>
      <c r="AW27" s="456"/>
      <c r="AX27" s="268"/>
      <c r="AY27" s="38">
        <v>41968</v>
      </c>
      <c r="AZ27" s="758">
        <v>0</v>
      </c>
      <c r="BA27" s="754">
        <v>25</v>
      </c>
      <c r="BB27" s="523"/>
      <c r="BC27" s="458"/>
      <c r="BD27" s="97">
        <v>41998</v>
      </c>
      <c r="BE27" s="704">
        <v>0</v>
      </c>
      <c r="BF27" s="695">
        <v>22.7</v>
      </c>
      <c r="BG27" s="456"/>
      <c r="BH27" s="458"/>
    </row>
    <row r="28" spans="1:60" x14ac:dyDescent="0.2">
      <c r="A28" s="10">
        <v>41665</v>
      </c>
      <c r="B28" s="704">
        <v>0</v>
      </c>
      <c r="C28" s="695">
        <v>27.8</v>
      </c>
      <c r="D28" s="456"/>
      <c r="E28" s="458"/>
      <c r="F28" s="664">
        <v>41696</v>
      </c>
      <c r="G28" s="702">
        <v>2.8</v>
      </c>
      <c r="H28" s="703">
        <v>26.9</v>
      </c>
      <c r="I28" s="486"/>
      <c r="J28" s="458"/>
      <c r="K28" s="612">
        <v>41724</v>
      </c>
      <c r="L28" s="704">
        <v>0</v>
      </c>
      <c r="M28" s="695">
        <v>22.6</v>
      </c>
      <c r="N28" s="457"/>
      <c r="O28" s="458"/>
      <c r="P28" s="114">
        <v>41755</v>
      </c>
      <c r="Q28" s="704">
        <v>0</v>
      </c>
      <c r="R28" s="719">
        <v>19.100000000000001</v>
      </c>
      <c r="S28" s="500"/>
      <c r="T28" s="458"/>
      <c r="U28" s="564">
        <v>41785</v>
      </c>
      <c r="V28" s="693">
        <v>11.6</v>
      </c>
      <c r="W28" s="695">
        <v>18.100000000000001</v>
      </c>
      <c r="X28" s="456"/>
      <c r="Y28" s="458"/>
      <c r="Z28" s="571">
        <v>41816</v>
      </c>
      <c r="AA28" s="724">
        <v>0</v>
      </c>
      <c r="AB28" s="725">
        <v>22.4</v>
      </c>
      <c r="AC28" s="500"/>
      <c r="AD28" s="268"/>
      <c r="AE28" s="164">
        <v>41846</v>
      </c>
      <c r="AF28" s="693">
        <v>0</v>
      </c>
      <c r="AG28" s="695">
        <v>14.6</v>
      </c>
      <c r="AH28" s="456"/>
      <c r="AI28" s="458"/>
      <c r="AJ28" s="571">
        <v>41877</v>
      </c>
      <c r="AK28" s="693">
        <v>0</v>
      </c>
      <c r="AL28" s="695">
        <v>22.5</v>
      </c>
      <c r="AM28" s="486"/>
      <c r="AN28" s="458"/>
      <c r="AO28" s="564">
        <v>41908</v>
      </c>
      <c r="AP28" s="693">
        <v>0.1</v>
      </c>
      <c r="AQ28" s="695">
        <v>21.1</v>
      </c>
      <c r="AR28" s="456"/>
      <c r="AS28" s="458"/>
      <c r="AT28" s="108">
        <v>41938</v>
      </c>
      <c r="AU28" s="704">
        <v>0</v>
      </c>
      <c r="AV28" s="695">
        <v>22.4</v>
      </c>
      <c r="AW28" s="456"/>
      <c r="AX28" s="268"/>
      <c r="AY28" s="38">
        <v>41969</v>
      </c>
      <c r="AZ28" s="758">
        <v>35</v>
      </c>
      <c r="BA28" s="754">
        <v>23.3</v>
      </c>
      <c r="BB28" s="523"/>
      <c r="BC28" s="458"/>
      <c r="BD28" s="97">
        <v>41999</v>
      </c>
      <c r="BE28" s="704">
        <v>27.6</v>
      </c>
      <c r="BF28" s="695">
        <v>26.2</v>
      </c>
      <c r="BG28" s="456"/>
      <c r="BH28" s="458"/>
    </row>
    <row r="29" spans="1:60" x14ac:dyDescent="0.2">
      <c r="A29" s="10">
        <v>41666</v>
      </c>
      <c r="B29" s="704">
        <v>0</v>
      </c>
      <c r="C29" s="695">
        <v>28.2</v>
      </c>
      <c r="D29" s="456"/>
      <c r="E29" s="458"/>
      <c r="F29" s="664">
        <v>41697</v>
      </c>
      <c r="G29" s="702">
        <v>0.2</v>
      </c>
      <c r="H29" s="703">
        <v>28.4</v>
      </c>
      <c r="I29" s="486"/>
      <c r="J29" s="458"/>
      <c r="K29" s="612">
        <v>41725</v>
      </c>
      <c r="L29" s="704">
        <v>0</v>
      </c>
      <c r="M29" s="695">
        <v>23.7</v>
      </c>
      <c r="N29" s="457"/>
      <c r="O29" s="458"/>
      <c r="P29" s="114">
        <v>41756</v>
      </c>
      <c r="Q29" s="704">
        <v>0</v>
      </c>
      <c r="R29" s="719">
        <v>19.399999999999999</v>
      </c>
      <c r="S29" s="500"/>
      <c r="T29" s="458"/>
      <c r="U29" s="564">
        <v>41786</v>
      </c>
      <c r="V29" s="693">
        <v>0</v>
      </c>
      <c r="W29" s="695">
        <v>15.5</v>
      </c>
      <c r="X29" s="456"/>
      <c r="Y29" s="458"/>
      <c r="Z29" s="571">
        <v>41817</v>
      </c>
      <c r="AA29" s="724">
        <v>0</v>
      </c>
      <c r="AB29" s="725">
        <v>22.9</v>
      </c>
      <c r="AC29" s="500"/>
      <c r="AD29" s="268"/>
      <c r="AE29" s="164">
        <v>41847</v>
      </c>
      <c r="AF29" s="693">
        <v>2.2000000000000002</v>
      </c>
      <c r="AG29" s="695">
        <v>14.9</v>
      </c>
      <c r="AH29" s="456"/>
      <c r="AI29" s="458"/>
      <c r="AJ29" s="571">
        <v>41878</v>
      </c>
      <c r="AK29" s="693">
        <v>5.2</v>
      </c>
      <c r="AL29" s="695">
        <v>19.3</v>
      </c>
      <c r="AM29" s="486"/>
      <c r="AN29" s="458"/>
      <c r="AO29" s="564">
        <v>41909</v>
      </c>
      <c r="AP29" s="693">
        <v>20.8</v>
      </c>
      <c r="AQ29" s="695">
        <v>19.7</v>
      </c>
      <c r="AR29" s="456"/>
      <c r="AS29" s="458"/>
      <c r="AT29" s="108">
        <v>41939</v>
      </c>
      <c r="AU29" s="704">
        <v>11.4</v>
      </c>
      <c r="AV29" s="695">
        <v>22.3</v>
      </c>
      <c r="AW29" s="456"/>
      <c r="AX29" s="268"/>
      <c r="AY29" s="38">
        <v>41970</v>
      </c>
      <c r="AZ29" s="758">
        <v>8.8000000000000007</v>
      </c>
      <c r="BA29" s="754">
        <v>23</v>
      </c>
      <c r="BB29" s="523"/>
      <c r="BC29" s="458"/>
      <c r="BD29" s="97">
        <v>42000</v>
      </c>
      <c r="BE29" s="704">
        <v>0</v>
      </c>
      <c r="BF29" s="695">
        <v>28.5</v>
      </c>
      <c r="BG29" s="456"/>
      <c r="BH29" s="458"/>
    </row>
    <row r="30" spans="1:60" x14ac:dyDescent="0.2">
      <c r="A30" s="10">
        <v>41667</v>
      </c>
      <c r="B30" s="704">
        <v>0</v>
      </c>
      <c r="C30" s="695">
        <v>28.3</v>
      </c>
      <c r="D30" s="456"/>
      <c r="E30" s="458"/>
      <c r="F30" s="664">
        <v>41698</v>
      </c>
      <c r="G30" s="704">
        <v>20</v>
      </c>
      <c r="H30" s="695">
        <v>24.4</v>
      </c>
      <c r="I30" s="486"/>
      <c r="J30" s="458"/>
      <c r="K30" s="612">
        <v>41726</v>
      </c>
      <c r="L30" s="704">
        <v>0</v>
      </c>
      <c r="M30" s="695">
        <v>24.4</v>
      </c>
      <c r="N30" s="457"/>
      <c r="O30" s="458"/>
      <c r="P30" s="114">
        <v>41757</v>
      </c>
      <c r="Q30" s="704">
        <v>0</v>
      </c>
      <c r="R30" s="719">
        <v>18</v>
      </c>
      <c r="S30" s="500"/>
      <c r="T30" s="458"/>
      <c r="U30" s="564">
        <v>41787</v>
      </c>
      <c r="V30" s="693">
        <v>0.4</v>
      </c>
      <c r="W30" s="695">
        <v>16</v>
      </c>
      <c r="X30" s="456"/>
      <c r="Y30" s="458"/>
      <c r="Z30" s="571">
        <v>41818</v>
      </c>
      <c r="AA30" s="724">
        <v>0</v>
      </c>
      <c r="AB30" s="725">
        <v>23.2</v>
      </c>
      <c r="AC30" s="500"/>
      <c r="AD30" s="268"/>
      <c r="AE30" s="164">
        <v>41848</v>
      </c>
      <c r="AF30" s="693">
        <v>1.8</v>
      </c>
      <c r="AG30" s="695">
        <v>15.2</v>
      </c>
      <c r="AH30" s="456"/>
      <c r="AI30" s="458"/>
      <c r="AJ30" s="571">
        <v>41879</v>
      </c>
      <c r="AK30" s="693">
        <v>0</v>
      </c>
      <c r="AL30" s="695">
        <v>16</v>
      </c>
      <c r="AM30" s="486"/>
      <c r="AN30" s="458"/>
      <c r="AO30" s="564">
        <v>41910</v>
      </c>
      <c r="AP30" s="693">
        <v>0</v>
      </c>
      <c r="AQ30" s="695">
        <v>21.3</v>
      </c>
      <c r="AR30" s="456"/>
      <c r="AS30" s="458"/>
      <c r="AT30" s="108">
        <v>41940</v>
      </c>
      <c r="AU30" s="704">
        <v>0</v>
      </c>
      <c r="AV30" s="695">
        <v>21.6</v>
      </c>
      <c r="AW30" s="456"/>
      <c r="AX30" s="268"/>
      <c r="AY30" s="38">
        <v>41971</v>
      </c>
      <c r="AZ30" s="758">
        <v>0</v>
      </c>
      <c r="BA30" s="754">
        <v>22.8</v>
      </c>
      <c r="BB30" s="523"/>
      <c r="BC30" s="458"/>
      <c r="BD30" s="97">
        <v>42001</v>
      </c>
      <c r="BE30" s="704">
        <v>0</v>
      </c>
      <c r="BF30" s="695">
        <v>30.1</v>
      </c>
      <c r="BG30" s="456"/>
      <c r="BH30" s="458"/>
    </row>
    <row r="31" spans="1:60" ht="13.5" thickBot="1" x14ac:dyDescent="0.25">
      <c r="A31" s="10">
        <v>41668</v>
      </c>
      <c r="B31" s="704">
        <v>0</v>
      </c>
      <c r="C31" s="695">
        <v>29.4</v>
      </c>
      <c r="D31" s="456"/>
      <c r="E31" s="458"/>
      <c r="F31" s="569"/>
      <c r="G31" s="705"/>
      <c r="H31" s="706"/>
      <c r="I31" s="487"/>
      <c r="J31" s="458"/>
      <c r="K31" s="612">
        <v>41727</v>
      </c>
      <c r="L31" s="704">
        <v>0</v>
      </c>
      <c r="M31" s="695">
        <v>24.6</v>
      </c>
      <c r="N31" s="457"/>
      <c r="O31" s="458"/>
      <c r="P31" s="114">
        <v>41758</v>
      </c>
      <c r="Q31" s="704">
        <v>0</v>
      </c>
      <c r="R31" s="719">
        <v>18.600000000000001</v>
      </c>
      <c r="S31" s="500"/>
      <c r="T31" s="458"/>
      <c r="U31" s="564">
        <v>41788</v>
      </c>
      <c r="V31" s="693">
        <v>0</v>
      </c>
      <c r="W31" s="695">
        <v>16.3</v>
      </c>
      <c r="X31" s="456"/>
      <c r="Y31" s="458"/>
      <c r="Z31" s="571">
        <v>41819</v>
      </c>
      <c r="AA31" s="724">
        <v>0</v>
      </c>
      <c r="AB31" s="725">
        <v>20.399999999999999</v>
      </c>
      <c r="AC31" s="500"/>
      <c r="AD31" s="268"/>
      <c r="AE31" s="164">
        <v>41849</v>
      </c>
      <c r="AF31" s="693">
        <v>0</v>
      </c>
      <c r="AG31" s="695">
        <v>16.3</v>
      </c>
      <c r="AH31" s="456"/>
      <c r="AI31" s="458"/>
      <c r="AJ31" s="571">
        <v>41880</v>
      </c>
      <c r="AK31" s="693">
        <v>0</v>
      </c>
      <c r="AL31" s="695">
        <v>16.399999999999999</v>
      </c>
      <c r="AM31" s="486"/>
      <c r="AN31" s="458"/>
      <c r="AO31" s="564">
        <v>41911</v>
      </c>
      <c r="AP31" s="693">
        <v>0</v>
      </c>
      <c r="AQ31" s="695">
        <v>22.6</v>
      </c>
      <c r="AR31" s="456"/>
      <c r="AS31" s="458"/>
      <c r="AT31" s="108">
        <v>41941</v>
      </c>
      <c r="AU31" s="704">
        <v>0</v>
      </c>
      <c r="AV31" s="695">
        <v>23.9</v>
      </c>
      <c r="AW31" s="456"/>
      <c r="AX31" s="268"/>
      <c r="AY31" s="38">
        <v>41972</v>
      </c>
      <c r="AZ31" s="758">
        <v>0</v>
      </c>
      <c r="BA31" s="754">
        <v>22.3</v>
      </c>
      <c r="BB31" s="523"/>
      <c r="BC31" s="458"/>
      <c r="BD31" s="97">
        <v>42002</v>
      </c>
      <c r="BE31" s="704">
        <v>0.5</v>
      </c>
      <c r="BF31" s="695">
        <v>26.6</v>
      </c>
      <c r="BG31" s="456"/>
      <c r="BH31" s="458"/>
    </row>
    <row r="32" spans="1:60" ht="13.5" thickBot="1" x14ac:dyDescent="0.25">
      <c r="A32" s="10">
        <v>41669</v>
      </c>
      <c r="B32" s="704">
        <v>0</v>
      </c>
      <c r="C32" s="695">
        <v>29.3</v>
      </c>
      <c r="D32" s="456"/>
      <c r="E32" s="458"/>
      <c r="F32" s="212" t="s">
        <v>4</v>
      </c>
      <c r="G32" s="640">
        <f>AVERAGE(G4:G30)</f>
        <v>7.3185185185185198</v>
      </c>
      <c r="H32" s="640">
        <f>AVERAGE(H4:H30)</f>
        <v>26.974074074074071</v>
      </c>
      <c r="I32" s="488"/>
      <c r="J32" s="458"/>
      <c r="K32" s="612">
        <v>41728</v>
      </c>
      <c r="L32" s="704">
        <v>0</v>
      </c>
      <c r="M32" s="695">
        <v>23.6</v>
      </c>
      <c r="N32" s="457"/>
      <c r="O32" s="458"/>
      <c r="P32" s="114">
        <v>41759</v>
      </c>
      <c r="Q32" s="709">
        <v>0</v>
      </c>
      <c r="R32" s="751">
        <v>20</v>
      </c>
      <c r="S32" s="500"/>
      <c r="T32" s="458"/>
      <c r="U32" s="564">
        <v>41789</v>
      </c>
      <c r="V32" s="693">
        <v>0</v>
      </c>
      <c r="W32" s="695">
        <v>17.3</v>
      </c>
      <c r="X32" s="456"/>
      <c r="Y32" s="458"/>
      <c r="Z32" s="571">
        <v>41820</v>
      </c>
      <c r="AA32" s="724">
        <v>0</v>
      </c>
      <c r="AB32" s="725">
        <v>18.100000000000001</v>
      </c>
      <c r="AC32" s="500"/>
      <c r="AD32" s="268"/>
      <c r="AE32" s="164">
        <v>41850</v>
      </c>
      <c r="AF32" s="693">
        <v>0</v>
      </c>
      <c r="AG32" s="695">
        <v>17.5</v>
      </c>
      <c r="AH32" s="456"/>
      <c r="AI32" s="458"/>
      <c r="AJ32" s="571">
        <v>41881</v>
      </c>
      <c r="AK32" s="693">
        <v>0</v>
      </c>
      <c r="AL32" s="695">
        <v>19.100000000000001</v>
      </c>
      <c r="AM32" s="486"/>
      <c r="AN32" s="458"/>
      <c r="AO32" s="564">
        <v>41912</v>
      </c>
      <c r="AP32" s="693">
        <v>1.3</v>
      </c>
      <c r="AQ32" s="695">
        <v>25.4</v>
      </c>
      <c r="AR32" s="456"/>
      <c r="AS32" s="458"/>
      <c r="AT32" s="108">
        <v>41942</v>
      </c>
      <c r="AU32" s="704">
        <v>0</v>
      </c>
      <c r="AV32" s="695">
        <v>27.6</v>
      </c>
      <c r="AW32" s="456"/>
      <c r="AX32" s="268"/>
      <c r="AY32" s="38">
        <v>41973</v>
      </c>
      <c r="AZ32" s="758">
        <v>0</v>
      </c>
      <c r="BA32" s="754">
        <v>22.8</v>
      </c>
      <c r="BB32" s="523"/>
      <c r="BC32" s="458"/>
      <c r="BD32" s="97">
        <v>42003</v>
      </c>
      <c r="BE32" s="704">
        <v>15.1</v>
      </c>
      <c r="BF32" s="695">
        <v>26</v>
      </c>
      <c r="BG32" s="456"/>
      <c r="BH32" s="458"/>
    </row>
    <row r="33" spans="1:60" ht="13.5" thickBot="1" x14ac:dyDescent="0.25">
      <c r="A33" s="10">
        <v>41670</v>
      </c>
      <c r="B33" s="704">
        <v>0</v>
      </c>
      <c r="C33" s="695">
        <v>29.9</v>
      </c>
      <c r="D33" s="456"/>
      <c r="E33" s="458"/>
      <c r="F33" s="74"/>
      <c r="G33" s="74"/>
      <c r="H33" s="280"/>
      <c r="I33" s="488"/>
      <c r="J33" s="458"/>
      <c r="K33" s="612">
        <v>41729</v>
      </c>
      <c r="L33" s="704">
        <v>5.4</v>
      </c>
      <c r="M33" s="695">
        <v>24.3</v>
      </c>
      <c r="N33" s="457"/>
      <c r="O33" s="458"/>
      <c r="P33" s="544" t="s">
        <v>4</v>
      </c>
      <c r="Q33" s="729">
        <f>AVERAGE(Q3:Q32)</f>
        <v>2.6566666666666667</v>
      </c>
      <c r="R33" s="730">
        <f>AVERAGE(R3:R32)</f>
        <v>22.549999999999997</v>
      </c>
      <c r="S33" s="459"/>
      <c r="T33" s="458"/>
      <c r="U33" s="564">
        <v>41425</v>
      </c>
      <c r="V33" s="696">
        <v>0</v>
      </c>
      <c r="W33" s="697">
        <v>18.7</v>
      </c>
      <c r="X33" s="456"/>
      <c r="Y33" s="458"/>
      <c r="Z33" s="202" t="s">
        <v>4</v>
      </c>
      <c r="AA33" s="749">
        <f>AVERAGE(AA3:AA32)</f>
        <v>0.32333333333333331</v>
      </c>
      <c r="AB33" s="750">
        <f>AVERAGE(AB3:AB32)</f>
        <v>19.966666666666672</v>
      </c>
      <c r="AC33" s="459"/>
      <c r="AD33" s="458"/>
      <c r="AE33" s="164">
        <v>41851</v>
      </c>
      <c r="AF33" s="693">
        <v>0</v>
      </c>
      <c r="AG33" s="695">
        <v>18.2</v>
      </c>
      <c r="AH33" s="456"/>
      <c r="AI33" s="458"/>
      <c r="AJ33" s="571">
        <v>41882</v>
      </c>
      <c r="AK33" s="693">
        <v>0</v>
      </c>
      <c r="AL33" s="695">
        <v>19.3</v>
      </c>
      <c r="AM33" s="486"/>
      <c r="AN33" s="458"/>
      <c r="AO33" s="209" t="s">
        <v>4</v>
      </c>
      <c r="AP33" s="635">
        <f>AVERAGE(AP3:AP32)</f>
        <v>1.9566666666666668</v>
      </c>
      <c r="AQ33" s="638">
        <f>AVERAGE(AQ3:AQ32)</f>
        <v>21.703333333333337</v>
      </c>
      <c r="AR33" s="459"/>
      <c r="AS33" s="458"/>
      <c r="AT33" s="108">
        <v>41943</v>
      </c>
      <c r="AU33" s="704">
        <v>0</v>
      </c>
      <c r="AV33" s="695">
        <v>27.7</v>
      </c>
      <c r="AW33" s="456"/>
      <c r="AX33" s="458"/>
      <c r="AY33" s="41" t="s">
        <v>4</v>
      </c>
      <c r="AZ33" s="805">
        <f>AVERAGE(AZ3:AZ32)</f>
        <v>3.9166666666666665</v>
      </c>
      <c r="BA33" s="807">
        <f>AVERAGE(BA2:BA32)</f>
        <v>22.786666666666665</v>
      </c>
      <c r="BB33" s="459"/>
      <c r="BC33" s="458"/>
      <c r="BD33" s="97">
        <v>42004</v>
      </c>
      <c r="BE33" s="764">
        <v>0</v>
      </c>
      <c r="BF33" s="666">
        <v>27</v>
      </c>
      <c r="BG33" s="456"/>
      <c r="BH33" s="458"/>
    </row>
    <row r="34" spans="1:60" ht="13.5" thickBot="1" x14ac:dyDescent="0.25">
      <c r="A34" s="41" t="s">
        <v>4</v>
      </c>
      <c r="B34" s="801">
        <f>AVERAGE(B3:B33)</f>
        <v>7.6677419354838694</v>
      </c>
      <c r="C34" s="807">
        <f>AVERAGE(C3:C33)</f>
        <v>26.680645161290315</v>
      </c>
      <c r="D34" s="459"/>
      <c r="E34" s="458"/>
      <c r="I34" s="489"/>
      <c r="J34" s="458"/>
      <c r="K34" s="4" t="s">
        <v>4</v>
      </c>
      <c r="L34" s="801">
        <f>AVERAGE(L3:L33)</f>
        <v>7.3193548387096765</v>
      </c>
      <c r="M34" s="802">
        <f>AVERAGE(M3:M33)</f>
        <v>24.232258064516131</v>
      </c>
      <c r="N34" s="373"/>
      <c r="Q34" s="247">
        <f>SUM(Q3:Q32)</f>
        <v>79.7</v>
      </c>
      <c r="U34" s="209" t="s">
        <v>4</v>
      </c>
      <c r="V34" s="635">
        <f>AVERAGE(V3:V33)</f>
        <v>1.8225806451612903</v>
      </c>
      <c r="W34" s="638">
        <f>AVERAGE(W3:W33)</f>
        <v>20.106451612903228</v>
      </c>
      <c r="X34" s="459"/>
      <c r="Y34" s="458"/>
      <c r="AC34" s="489"/>
      <c r="AD34" s="458"/>
      <c r="AE34" s="206" t="s">
        <v>4</v>
      </c>
      <c r="AF34" s="636">
        <f>AVERAGE(AF3:AF33)</f>
        <v>0.69032258064516128</v>
      </c>
      <c r="AG34" s="637">
        <f>AVERAGE(AG3:AG33)</f>
        <v>18.461290322580648</v>
      </c>
      <c r="AH34" s="459"/>
      <c r="AI34" s="458"/>
      <c r="AJ34" s="202" t="s">
        <v>4</v>
      </c>
      <c r="AK34" s="246">
        <f>AVERAGE(AK3:AK33)</f>
        <v>0.95483870967741924</v>
      </c>
      <c r="AL34" s="639">
        <f>AVERAGE(AL3:AL33)</f>
        <v>20.093548387096771</v>
      </c>
      <c r="AM34" s="487"/>
      <c r="AN34" s="458"/>
      <c r="AR34" s="522"/>
      <c r="AS34" s="489"/>
      <c r="AT34" s="7" t="s">
        <v>4</v>
      </c>
      <c r="AU34" s="805">
        <f>AVERAGE(AU3:AU33)</f>
        <v>0.81290322580645158</v>
      </c>
      <c r="AV34" s="806">
        <f>AVERAGE(AV2:AV33)</f>
        <v>23.106451612903232</v>
      </c>
      <c r="AW34" s="459"/>
      <c r="AX34" s="458"/>
      <c r="BB34" s="489"/>
      <c r="BC34" s="458"/>
      <c r="BD34" s="209" t="s">
        <v>4</v>
      </c>
      <c r="BE34" s="635">
        <f>AVERAGE(BE3:BE33)</f>
        <v>6.4129032258064518</v>
      </c>
      <c r="BF34" s="246">
        <f>AVERAGE(BF3:BF33)</f>
        <v>24.35161290322581</v>
      </c>
      <c r="BG34" s="459"/>
      <c r="BH34" s="458"/>
    </row>
    <row r="35" spans="1:60" x14ac:dyDescent="0.2">
      <c r="BD35" s="154"/>
      <c r="BE35" s="154"/>
    </row>
    <row r="36" spans="1:60" x14ac:dyDescent="0.2">
      <c r="BD36" s="154"/>
      <c r="BE36" s="154"/>
    </row>
    <row r="37" spans="1:60" x14ac:dyDescent="0.2">
      <c r="BD37" s="154"/>
      <c r="BE37" s="154"/>
    </row>
    <row r="38" spans="1:60" x14ac:dyDescent="0.2">
      <c r="BD38" s="154"/>
      <c r="BE38" s="154"/>
    </row>
    <row r="39" spans="1:60" x14ac:dyDescent="0.2">
      <c r="BD39" s="154"/>
      <c r="BE39" s="154"/>
    </row>
    <row r="40" spans="1:60" x14ac:dyDescent="0.2">
      <c r="T40" s="270"/>
      <c r="U40" s="281"/>
      <c r="V40" s="281"/>
      <c r="BD40" s="154"/>
      <c r="BE40" s="154"/>
    </row>
    <row r="41" spans="1:60" x14ac:dyDescent="0.2">
      <c r="T41" s="270"/>
      <c r="U41" s="281"/>
      <c r="V41" s="281"/>
      <c r="BD41" s="154"/>
      <c r="BE41" s="154"/>
    </row>
    <row r="42" spans="1:60" x14ac:dyDescent="0.2">
      <c r="T42" s="270"/>
      <c r="U42" s="281"/>
      <c r="V42" s="281"/>
      <c r="BD42" s="154"/>
      <c r="BE42" s="154"/>
    </row>
    <row r="43" spans="1:60" x14ac:dyDescent="0.2">
      <c r="T43" s="270"/>
      <c r="U43" s="281"/>
      <c r="V43" s="281"/>
      <c r="AL43" s="281">
        <f>(24.6+21.3)/2</f>
        <v>22.950000000000003</v>
      </c>
      <c r="BD43" s="154"/>
      <c r="BE43" s="154"/>
    </row>
    <row r="44" spans="1:60" x14ac:dyDescent="0.2">
      <c r="T44" s="270"/>
      <c r="U44" s="281"/>
      <c r="V44" s="281"/>
      <c r="BD44" s="154"/>
      <c r="BE44" s="154"/>
    </row>
    <row r="45" spans="1:60" x14ac:dyDescent="0.2">
      <c r="T45" s="270"/>
      <c r="U45" s="281"/>
      <c r="V45" s="281"/>
      <c r="BD45" s="154"/>
      <c r="BE45" s="154"/>
    </row>
    <row r="46" spans="1:60" x14ac:dyDescent="0.2">
      <c r="T46" s="270"/>
      <c r="U46" s="281"/>
      <c r="V46" s="281"/>
      <c r="BD46" s="154"/>
      <c r="BE46" s="154"/>
    </row>
    <row r="47" spans="1:60" x14ac:dyDescent="0.2">
      <c r="T47" s="270"/>
      <c r="U47" s="281"/>
      <c r="V47" s="281"/>
      <c r="BD47" s="154"/>
      <c r="BE47" s="154"/>
    </row>
    <row r="48" spans="1:60" x14ac:dyDescent="0.2">
      <c r="T48" s="270"/>
      <c r="U48" s="281"/>
      <c r="V48" s="281"/>
      <c r="BD48" s="154"/>
      <c r="BE48" s="154"/>
    </row>
    <row r="49" spans="20:57" s="100" customFormat="1" x14ac:dyDescent="0.2">
      <c r="T49" s="270"/>
      <c r="U49" s="281"/>
      <c r="V49" s="281"/>
      <c r="W49" s="275"/>
      <c r="X49" s="275"/>
      <c r="AB49" s="281"/>
      <c r="AC49" s="281"/>
      <c r="AG49" s="275"/>
      <c r="AH49" s="275"/>
      <c r="AL49" s="281"/>
      <c r="AM49" s="281"/>
      <c r="AQ49" s="275"/>
      <c r="AR49" s="275"/>
      <c r="AV49" s="281"/>
      <c r="AW49" s="281"/>
      <c r="BA49" s="281"/>
      <c r="BB49" s="281"/>
      <c r="BD49" s="154"/>
      <c r="BE49" s="154"/>
    </row>
    <row r="50" spans="20:57" s="100" customFormat="1" x14ac:dyDescent="0.2">
      <c r="T50" s="270"/>
      <c r="U50" s="281"/>
      <c r="V50" s="281"/>
      <c r="W50" s="275"/>
      <c r="X50" s="275"/>
      <c r="AB50" s="281"/>
      <c r="AC50" s="281"/>
      <c r="AG50" s="275"/>
      <c r="AH50" s="275"/>
      <c r="AL50" s="281"/>
      <c r="AM50" s="281"/>
      <c r="AQ50" s="275"/>
      <c r="AR50" s="275"/>
      <c r="AV50" s="281"/>
      <c r="AW50" s="281"/>
      <c r="BA50" s="281"/>
      <c r="BB50" s="281"/>
      <c r="BD50" s="154"/>
      <c r="BE50" s="154"/>
    </row>
    <row r="51" spans="20:57" s="100" customFormat="1" x14ac:dyDescent="0.2">
      <c r="T51" s="270"/>
      <c r="U51" s="281"/>
      <c r="V51" s="281"/>
      <c r="W51" s="275"/>
      <c r="X51" s="275"/>
      <c r="AB51" s="281"/>
      <c r="AC51" s="281"/>
      <c r="AG51" s="275"/>
      <c r="AH51" s="275"/>
      <c r="AL51" s="281"/>
      <c r="AM51" s="281"/>
      <c r="AQ51" s="275"/>
      <c r="AR51" s="275"/>
      <c r="AV51" s="281"/>
      <c r="AW51" s="281"/>
      <c r="BA51" s="281"/>
      <c r="BB51" s="281"/>
      <c r="BD51" s="154"/>
      <c r="BE51" s="154"/>
    </row>
    <row r="52" spans="20:57" s="100" customFormat="1" x14ac:dyDescent="0.2">
      <c r="T52" s="270"/>
      <c r="U52" s="281"/>
      <c r="V52" s="281"/>
      <c r="W52" s="275"/>
      <c r="X52" s="275"/>
      <c r="AB52" s="281"/>
      <c r="AC52" s="281"/>
      <c r="AG52" s="275"/>
      <c r="AH52" s="275"/>
      <c r="AL52" s="281"/>
      <c r="AM52" s="281"/>
      <c r="AQ52" s="275"/>
      <c r="AR52" s="275"/>
      <c r="AV52" s="281"/>
      <c r="AW52" s="281"/>
      <c r="BA52" s="281"/>
      <c r="BB52" s="281"/>
      <c r="BD52" s="154"/>
      <c r="BE52" s="154"/>
    </row>
    <row r="53" spans="20:57" s="100" customFormat="1" x14ac:dyDescent="0.2">
      <c r="T53" s="270"/>
      <c r="U53" s="281"/>
      <c r="V53" s="281"/>
      <c r="W53" s="275"/>
      <c r="X53" s="275"/>
      <c r="AB53" s="281"/>
      <c r="AC53" s="281"/>
      <c r="AG53" s="275"/>
      <c r="AH53" s="275"/>
      <c r="AL53" s="281"/>
      <c r="AM53" s="281"/>
      <c r="AQ53" s="275"/>
      <c r="AR53" s="275"/>
      <c r="AV53" s="281"/>
      <c r="AW53" s="281"/>
      <c r="BA53" s="281"/>
      <c r="BB53" s="281"/>
      <c r="BD53" s="154"/>
      <c r="BE53" s="154"/>
    </row>
    <row r="54" spans="20:57" s="100" customFormat="1" x14ac:dyDescent="0.2">
      <c r="T54" s="270"/>
      <c r="U54" s="281"/>
      <c r="V54" s="281"/>
      <c r="W54" s="275"/>
      <c r="X54" s="275"/>
      <c r="AB54" s="281"/>
      <c r="AC54" s="281"/>
      <c r="AG54" s="275"/>
      <c r="AH54" s="275"/>
      <c r="AL54" s="281"/>
      <c r="AM54" s="281"/>
      <c r="AQ54" s="275"/>
      <c r="AR54" s="275"/>
      <c r="AV54" s="281"/>
      <c r="AW54" s="281"/>
      <c r="BA54" s="281"/>
      <c r="BB54" s="281"/>
      <c r="BD54" s="154"/>
      <c r="BE54" s="154"/>
    </row>
    <row r="55" spans="20:57" s="100" customFormat="1" x14ac:dyDescent="0.2">
      <c r="T55" s="270"/>
      <c r="U55" s="141"/>
      <c r="V55" s="141"/>
      <c r="W55" s="275"/>
      <c r="X55" s="275"/>
      <c r="AB55" s="281"/>
      <c r="AC55" s="281"/>
      <c r="AG55" s="275"/>
      <c r="AH55" s="275"/>
      <c r="AL55" s="281"/>
      <c r="AM55" s="281"/>
      <c r="AQ55" s="275"/>
      <c r="AR55" s="275"/>
      <c r="AV55" s="281"/>
      <c r="AW55" s="281"/>
      <c r="BA55" s="281"/>
      <c r="BB55" s="281"/>
      <c r="BD55" s="154"/>
      <c r="BE55" s="154"/>
    </row>
    <row r="56" spans="20:57" s="100" customFormat="1" x14ac:dyDescent="0.2">
      <c r="T56" s="270"/>
      <c r="U56" s="281"/>
      <c r="V56" s="281"/>
      <c r="W56" s="275"/>
      <c r="X56" s="275"/>
      <c r="AB56" s="281"/>
      <c r="AC56" s="281"/>
      <c r="AG56" s="275"/>
      <c r="AH56" s="275"/>
      <c r="AL56" s="281"/>
      <c r="AM56" s="281"/>
      <c r="AQ56" s="275"/>
      <c r="AR56" s="275"/>
      <c r="AV56" s="281"/>
      <c r="AW56" s="281"/>
      <c r="BA56" s="281"/>
      <c r="BB56" s="281"/>
      <c r="BD56" s="154"/>
      <c r="BE56" s="154"/>
    </row>
    <row r="57" spans="20:57" s="100" customFormat="1" x14ac:dyDescent="0.2">
      <c r="T57" s="270"/>
      <c r="U57" s="281"/>
      <c r="V57" s="281"/>
      <c r="W57" s="275"/>
      <c r="X57" s="275"/>
      <c r="AB57" s="281"/>
      <c r="AC57" s="281"/>
      <c r="AG57" s="275"/>
      <c r="AH57" s="275"/>
      <c r="AL57" s="281"/>
      <c r="AM57" s="281"/>
      <c r="AQ57" s="275"/>
      <c r="AR57" s="275"/>
      <c r="AV57" s="281"/>
      <c r="AW57" s="281"/>
      <c r="BA57" s="281"/>
      <c r="BB57" s="281"/>
      <c r="BD57" s="154"/>
      <c r="BE57" s="154"/>
    </row>
    <row r="58" spans="20:57" s="100" customFormat="1" x14ac:dyDescent="0.2">
      <c r="T58" s="270"/>
      <c r="U58" s="281"/>
      <c r="V58" s="281"/>
      <c r="W58" s="275"/>
      <c r="X58" s="275"/>
      <c r="AB58" s="281"/>
      <c r="AC58" s="281"/>
      <c r="AG58" s="275"/>
      <c r="AH58" s="275"/>
      <c r="AL58" s="281"/>
      <c r="AM58" s="281"/>
      <c r="AQ58" s="275"/>
      <c r="AR58" s="275"/>
      <c r="AV58" s="281"/>
      <c r="AW58" s="281"/>
      <c r="BA58" s="281"/>
      <c r="BB58" s="281"/>
      <c r="BD58" s="154"/>
      <c r="BE58" s="154"/>
    </row>
    <row r="59" spans="20:57" s="100" customFormat="1" x14ac:dyDescent="0.2">
      <c r="T59" s="270"/>
      <c r="U59" s="141"/>
      <c r="V59" s="141"/>
      <c r="W59" s="275"/>
      <c r="X59" s="275"/>
      <c r="AB59" s="281"/>
      <c r="AC59" s="281"/>
      <c r="AG59" s="275"/>
      <c r="AH59" s="275"/>
      <c r="AL59" s="281"/>
      <c r="AM59" s="281"/>
      <c r="AQ59" s="275"/>
      <c r="AR59" s="275"/>
      <c r="AV59" s="281"/>
      <c r="AW59" s="281"/>
      <c r="BA59" s="281"/>
      <c r="BB59" s="281"/>
      <c r="BD59" s="154"/>
      <c r="BE59" s="154"/>
    </row>
    <row r="60" spans="20:57" s="100" customFormat="1" x14ac:dyDescent="0.2">
      <c r="T60" s="270"/>
      <c r="W60" s="275"/>
      <c r="X60" s="275"/>
      <c r="AB60" s="281"/>
      <c r="AC60" s="281"/>
      <c r="AG60" s="275"/>
      <c r="AH60" s="275"/>
      <c r="AL60" s="281"/>
      <c r="AM60" s="281"/>
      <c r="AQ60" s="275"/>
      <c r="AR60" s="275"/>
      <c r="AV60" s="281"/>
      <c r="AW60" s="281"/>
      <c r="BA60" s="281"/>
      <c r="BB60" s="281"/>
      <c r="BD60" s="154"/>
      <c r="BE60" s="154"/>
    </row>
    <row r="61" spans="20:57" s="100" customFormat="1" x14ac:dyDescent="0.2">
      <c r="W61" s="275"/>
      <c r="X61" s="275"/>
      <c r="AB61" s="281"/>
      <c r="AC61" s="281"/>
      <c r="AG61" s="275"/>
      <c r="AH61" s="275"/>
      <c r="AL61" s="281"/>
      <c r="AM61" s="281"/>
      <c r="AQ61" s="275"/>
      <c r="AR61" s="275"/>
      <c r="AV61" s="281"/>
      <c r="AW61" s="281"/>
      <c r="BA61" s="281"/>
      <c r="BB61" s="281"/>
      <c r="BD61" s="154"/>
      <c r="BE61" s="154"/>
    </row>
    <row r="62" spans="20:57" s="100" customFormat="1" x14ac:dyDescent="0.2">
      <c r="W62" s="275"/>
      <c r="X62" s="275"/>
      <c r="AB62" s="281"/>
      <c r="AC62" s="281"/>
      <c r="AG62" s="275"/>
      <c r="AH62" s="275"/>
      <c r="AL62" s="281"/>
      <c r="AM62" s="281"/>
      <c r="AQ62" s="275"/>
      <c r="AR62" s="275"/>
      <c r="AV62" s="281"/>
      <c r="AW62" s="281"/>
      <c r="BA62" s="281"/>
      <c r="BB62" s="281"/>
      <c r="BD62" s="154"/>
      <c r="BE62" s="154"/>
    </row>
    <row r="63" spans="20:57" s="100" customFormat="1" x14ac:dyDescent="0.2">
      <c r="W63" s="275"/>
      <c r="X63" s="275"/>
      <c r="AB63" s="281"/>
      <c r="AC63" s="281"/>
      <c r="AG63" s="275"/>
      <c r="AH63" s="275"/>
      <c r="AL63" s="281"/>
      <c r="AM63" s="281"/>
      <c r="AQ63" s="275"/>
      <c r="AR63" s="275"/>
      <c r="AV63" s="281"/>
      <c r="AW63" s="281"/>
      <c r="BA63" s="281"/>
      <c r="BB63" s="281"/>
      <c r="BD63" s="154"/>
      <c r="BE63" s="154"/>
    </row>
    <row r="64" spans="20:57" s="100" customFormat="1" x14ac:dyDescent="0.2">
      <c r="W64" s="275"/>
      <c r="X64" s="275"/>
      <c r="AB64" s="281"/>
      <c r="AC64" s="281"/>
      <c r="AG64" s="275"/>
      <c r="AH64" s="275"/>
      <c r="AL64" s="281"/>
      <c r="AM64" s="281"/>
      <c r="AQ64" s="275"/>
      <c r="AR64" s="275"/>
      <c r="AV64" s="281"/>
      <c r="AW64" s="281"/>
      <c r="BA64" s="281"/>
      <c r="BB64" s="281"/>
      <c r="BD64" s="154"/>
      <c r="BE64" s="154"/>
    </row>
    <row r="65" spans="56:57" s="100" customFormat="1" x14ac:dyDescent="0.2">
      <c r="BD65" s="154"/>
      <c r="BE65" s="154"/>
    </row>
    <row r="66" spans="56:57" s="100" customFormat="1" x14ac:dyDescent="0.2">
      <c r="BD66" s="154"/>
      <c r="BE66" s="154"/>
    </row>
    <row r="67" spans="56:57" s="100" customFormat="1" x14ac:dyDescent="0.2">
      <c r="BD67" s="154"/>
      <c r="BE67" s="154"/>
    </row>
    <row r="68" spans="56:57" s="100" customFormat="1" x14ac:dyDescent="0.2">
      <c r="BD68" s="154"/>
      <c r="BE68" s="154"/>
    </row>
    <row r="69" spans="56:57" s="100" customFormat="1" x14ac:dyDescent="0.2">
      <c r="BD69" s="154"/>
      <c r="BE69" s="154"/>
    </row>
    <row r="70" spans="56:57" s="100" customFormat="1" x14ac:dyDescent="0.2">
      <c r="BD70" s="154"/>
      <c r="BE70" s="154"/>
    </row>
    <row r="71" spans="56:57" s="100" customFormat="1" x14ac:dyDescent="0.2">
      <c r="BD71" s="154"/>
      <c r="BE71" s="154"/>
    </row>
    <row r="72" spans="56:57" s="100" customFormat="1" x14ac:dyDescent="0.2">
      <c r="BD72" s="154"/>
      <c r="BE72" s="154"/>
    </row>
    <row r="73" spans="56:57" s="100" customFormat="1" x14ac:dyDescent="0.2">
      <c r="BD73" s="154"/>
      <c r="BE73" s="154"/>
    </row>
    <row r="74" spans="56:57" s="100" customFormat="1" x14ac:dyDescent="0.2">
      <c r="BD74" s="154"/>
      <c r="BE74" s="154"/>
    </row>
    <row r="75" spans="56:57" s="100" customFormat="1" x14ac:dyDescent="0.2">
      <c r="BD75" s="154"/>
      <c r="BE75" s="154"/>
    </row>
    <row r="76" spans="56:57" s="100" customFormat="1" x14ac:dyDescent="0.2">
      <c r="BD76" s="154"/>
      <c r="BE76" s="154"/>
    </row>
    <row r="77" spans="56:57" s="100" customFormat="1" x14ac:dyDescent="0.2">
      <c r="BD77" s="154"/>
      <c r="BE77" s="154"/>
    </row>
    <row r="78" spans="56:57" s="100" customFormat="1" x14ac:dyDescent="0.2">
      <c r="BD78" s="154"/>
      <c r="BE78" s="154"/>
    </row>
    <row r="79" spans="56:57" s="100" customFormat="1" x14ac:dyDescent="0.2">
      <c r="BD79" s="154"/>
      <c r="BE79" s="154"/>
    </row>
    <row r="80" spans="56:57" s="100" customFormat="1" x14ac:dyDescent="0.2">
      <c r="BD80" s="154"/>
      <c r="BE80" s="154"/>
    </row>
    <row r="81" spans="56:57" s="100" customFormat="1" x14ac:dyDescent="0.2">
      <c r="BD81" s="154"/>
      <c r="BE81" s="154"/>
    </row>
    <row r="82" spans="56:57" s="100" customFormat="1" x14ac:dyDescent="0.2">
      <c r="BD82" s="154"/>
      <c r="BE82" s="154"/>
    </row>
    <row r="83" spans="56:57" s="100" customFormat="1" x14ac:dyDescent="0.2">
      <c r="BD83" s="154"/>
      <c r="BE83" s="154"/>
    </row>
    <row r="84" spans="56:57" s="100" customFormat="1" x14ac:dyDescent="0.2">
      <c r="BD84" s="154"/>
      <c r="BE84" s="154"/>
    </row>
    <row r="85" spans="56:57" s="100" customFormat="1" x14ac:dyDescent="0.2">
      <c r="BD85" s="154"/>
      <c r="BE85" s="154"/>
    </row>
    <row r="86" spans="56:57" s="100" customFormat="1" x14ac:dyDescent="0.2">
      <c r="BD86" s="154"/>
      <c r="BE86" s="154"/>
    </row>
    <row r="87" spans="56:57" s="100" customFormat="1" x14ac:dyDescent="0.2">
      <c r="BD87" s="154"/>
      <c r="BE87" s="154"/>
    </row>
    <row r="88" spans="56:57" s="100" customFormat="1" x14ac:dyDescent="0.2">
      <c r="BD88" s="154"/>
      <c r="BE88" s="154"/>
    </row>
    <row r="89" spans="56:57" s="100" customFormat="1" x14ac:dyDescent="0.2">
      <c r="BD89" s="154"/>
      <c r="BE89" s="154"/>
    </row>
    <row r="90" spans="56:57" s="100" customFormat="1" x14ac:dyDescent="0.2">
      <c r="BD90" s="154"/>
      <c r="BE90" s="154"/>
    </row>
    <row r="91" spans="56:57" s="100" customFormat="1" x14ac:dyDescent="0.2">
      <c r="BD91" s="154"/>
      <c r="BE91" s="154"/>
    </row>
    <row r="92" spans="56:57" s="100" customFormat="1" x14ac:dyDescent="0.2">
      <c r="BD92" s="154"/>
      <c r="BE92" s="154"/>
    </row>
    <row r="93" spans="56:57" s="100" customFormat="1" x14ac:dyDescent="0.2">
      <c r="BD93" s="154"/>
      <c r="BE93" s="154"/>
    </row>
    <row r="94" spans="56:57" s="100" customFormat="1" x14ac:dyDescent="0.2">
      <c r="BD94" s="154"/>
      <c r="BE94" s="154"/>
    </row>
    <row r="95" spans="56:57" s="100" customFormat="1" x14ac:dyDescent="0.2">
      <c r="BD95" s="154"/>
      <c r="BE95" s="154"/>
    </row>
    <row r="96" spans="56:57" s="100" customFormat="1" x14ac:dyDescent="0.2">
      <c r="BD96" s="154"/>
      <c r="BE96" s="154"/>
    </row>
    <row r="97" spans="56:57" s="100" customFormat="1" x14ac:dyDescent="0.2">
      <c r="BD97" s="154"/>
      <c r="BE97" s="154"/>
    </row>
    <row r="98" spans="56:57" s="100" customFormat="1" x14ac:dyDescent="0.2">
      <c r="BD98" s="154"/>
      <c r="BE98" s="154"/>
    </row>
    <row r="99" spans="56:57" s="100" customFormat="1" x14ac:dyDescent="0.2">
      <c r="BD99" s="154"/>
      <c r="BE99" s="154"/>
    </row>
    <row r="100" spans="56:57" s="100" customFormat="1" x14ac:dyDescent="0.2">
      <c r="BD100" s="154"/>
      <c r="BE100" s="154"/>
    </row>
    <row r="101" spans="56:57" s="100" customFormat="1" x14ac:dyDescent="0.2">
      <c r="BD101" s="154"/>
      <c r="BE101" s="154"/>
    </row>
    <row r="102" spans="56:57" s="100" customFormat="1" x14ac:dyDescent="0.2">
      <c r="BD102" s="154"/>
      <c r="BE102" s="154"/>
    </row>
    <row r="103" spans="56:57" s="100" customFormat="1" x14ac:dyDescent="0.2">
      <c r="BD103" s="154"/>
      <c r="BE103" s="154"/>
    </row>
    <row r="104" spans="56:57" s="100" customFormat="1" x14ac:dyDescent="0.2">
      <c r="BD104" s="154"/>
      <c r="BE104" s="154"/>
    </row>
    <row r="105" spans="56:57" s="100" customFormat="1" x14ac:dyDescent="0.2">
      <c r="BD105" s="154"/>
      <c r="BE105" s="154"/>
    </row>
    <row r="106" spans="56:57" s="100" customFormat="1" x14ac:dyDescent="0.2">
      <c r="BD106" s="154"/>
      <c r="BE106" s="154"/>
    </row>
    <row r="107" spans="56:57" s="100" customFormat="1" x14ac:dyDescent="0.2">
      <c r="BD107" s="154"/>
      <c r="BE107" s="154"/>
    </row>
    <row r="108" spans="56:57" s="100" customFormat="1" x14ac:dyDescent="0.2">
      <c r="BD108" s="154"/>
      <c r="BE108" s="154"/>
    </row>
    <row r="109" spans="56:57" s="100" customFormat="1" x14ac:dyDescent="0.2">
      <c r="BD109" s="154"/>
      <c r="BE109" s="154"/>
    </row>
    <row r="110" spans="56:57" s="100" customFormat="1" x14ac:dyDescent="0.2">
      <c r="BD110" s="154"/>
      <c r="BE110" s="154"/>
    </row>
    <row r="111" spans="56:57" s="100" customFormat="1" x14ac:dyDescent="0.2">
      <c r="BD111" s="154"/>
      <c r="BE111" s="154"/>
    </row>
    <row r="112" spans="56:57" s="100" customFormat="1" x14ac:dyDescent="0.2">
      <c r="BD112" s="154"/>
      <c r="BE112" s="154"/>
    </row>
    <row r="113" spans="56:57" s="100" customFormat="1" x14ac:dyDescent="0.2">
      <c r="BD113" s="154"/>
      <c r="BE113" s="154"/>
    </row>
    <row r="114" spans="56:57" s="100" customFormat="1" x14ac:dyDescent="0.2">
      <c r="BD114" s="154"/>
      <c r="BE114" s="154"/>
    </row>
    <row r="115" spans="56:57" s="100" customFormat="1" x14ac:dyDescent="0.2">
      <c r="BD115" s="154"/>
      <c r="BE115" s="154"/>
    </row>
    <row r="116" spans="56:57" s="100" customFormat="1" x14ac:dyDescent="0.2">
      <c r="BD116" s="154"/>
      <c r="BE116" s="154"/>
    </row>
    <row r="117" spans="56:57" s="100" customFormat="1" x14ac:dyDescent="0.2">
      <c r="BD117" s="154"/>
      <c r="BE117" s="154"/>
    </row>
    <row r="118" spans="56:57" s="100" customFormat="1" x14ac:dyDescent="0.2">
      <c r="BD118" s="154"/>
      <c r="BE118" s="154"/>
    </row>
    <row r="119" spans="56:57" s="100" customFormat="1" x14ac:dyDescent="0.2">
      <c r="BD119" s="154"/>
      <c r="BE119" s="154"/>
    </row>
    <row r="120" spans="56:57" s="100" customFormat="1" x14ac:dyDescent="0.2">
      <c r="BD120" s="154"/>
      <c r="BE120" s="154"/>
    </row>
    <row r="121" spans="56:57" s="100" customFormat="1" x14ac:dyDescent="0.2">
      <c r="BD121" s="154"/>
      <c r="BE121" s="154"/>
    </row>
    <row r="122" spans="56:57" s="100" customFormat="1" x14ac:dyDescent="0.2">
      <c r="BD122" s="154"/>
      <c r="BE122" s="154"/>
    </row>
    <row r="123" spans="56:57" s="100" customFormat="1" x14ac:dyDescent="0.2">
      <c r="BD123" s="154"/>
      <c r="BE123" s="154"/>
    </row>
    <row r="124" spans="56:57" s="100" customFormat="1" x14ac:dyDescent="0.2">
      <c r="BD124" s="154"/>
      <c r="BE124" s="154"/>
    </row>
    <row r="125" spans="56:57" s="100" customFormat="1" x14ac:dyDescent="0.2">
      <c r="BD125" s="154"/>
      <c r="BE125" s="154"/>
    </row>
    <row r="126" spans="56:57" s="100" customFormat="1" x14ac:dyDescent="0.2">
      <c r="BD126" s="154"/>
      <c r="BE126" s="154"/>
    </row>
    <row r="127" spans="56:57" s="100" customFormat="1" x14ac:dyDescent="0.2">
      <c r="BD127" s="154"/>
      <c r="BE127" s="154"/>
    </row>
    <row r="128" spans="56:57" s="100" customFormat="1" x14ac:dyDescent="0.2">
      <c r="BD128" s="154"/>
      <c r="BE128" s="154"/>
    </row>
    <row r="129" spans="56:57" s="100" customFormat="1" x14ac:dyDescent="0.2">
      <c r="BD129" s="154"/>
      <c r="BE129" s="154"/>
    </row>
    <row r="130" spans="56:57" s="100" customFormat="1" x14ac:dyDescent="0.2">
      <c r="BD130" s="154"/>
      <c r="BE130" s="154"/>
    </row>
    <row r="131" spans="56:57" s="100" customFormat="1" x14ac:dyDescent="0.2">
      <c r="BD131" s="154"/>
      <c r="BE131" s="154"/>
    </row>
    <row r="132" spans="56:57" s="100" customFormat="1" x14ac:dyDescent="0.2">
      <c r="BD132" s="154"/>
      <c r="BE132" s="154"/>
    </row>
    <row r="133" spans="56:57" s="100" customFormat="1" x14ac:dyDescent="0.2">
      <c r="BD133" s="154"/>
      <c r="BE133" s="154"/>
    </row>
    <row r="134" spans="56:57" s="100" customFormat="1" x14ac:dyDescent="0.2">
      <c r="BD134" s="154"/>
      <c r="BE134" s="154"/>
    </row>
    <row r="135" spans="56:57" s="100" customFormat="1" x14ac:dyDescent="0.2">
      <c r="BD135" s="154"/>
      <c r="BE135" s="154"/>
    </row>
    <row r="136" spans="56:57" s="100" customFormat="1" x14ac:dyDescent="0.2">
      <c r="BD136" s="154"/>
      <c r="BE136" s="154"/>
    </row>
    <row r="137" spans="56:57" s="100" customFormat="1" x14ac:dyDescent="0.2">
      <c r="BD137" s="154"/>
      <c r="BE137" s="154"/>
    </row>
    <row r="138" spans="56:57" s="100" customFormat="1" x14ac:dyDescent="0.2">
      <c r="BD138" s="154"/>
      <c r="BE138" s="154"/>
    </row>
    <row r="139" spans="56:57" s="100" customFormat="1" x14ac:dyDescent="0.2">
      <c r="BD139" s="154"/>
      <c r="BE139" s="154"/>
    </row>
    <row r="140" spans="56:57" s="100" customFormat="1" x14ac:dyDescent="0.2">
      <c r="BD140" s="154"/>
      <c r="BE140" s="154"/>
    </row>
    <row r="141" spans="56:57" s="100" customFormat="1" x14ac:dyDescent="0.2">
      <c r="BD141" s="154"/>
      <c r="BE141" s="154"/>
    </row>
    <row r="142" spans="56:57" s="100" customFormat="1" x14ac:dyDescent="0.2">
      <c r="BD142" s="154"/>
      <c r="BE142" s="154"/>
    </row>
    <row r="143" spans="56:57" s="100" customFormat="1" x14ac:dyDescent="0.2">
      <c r="BD143" s="154"/>
      <c r="BE143" s="154"/>
    </row>
    <row r="144" spans="56:57" s="100" customFormat="1" x14ac:dyDescent="0.2">
      <c r="BD144" s="154"/>
      <c r="BE144" s="154"/>
    </row>
    <row r="145" spans="56:57" s="100" customFormat="1" x14ac:dyDescent="0.2">
      <c r="BD145" s="154"/>
      <c r="BE145" s="154"/>
    </row>
    <row r="146" spans="56:57" s="100" customFormat="1" x14ac:dyDescent="0.2">
      <c r="BD146" s="154"/>
      <c r="BE146" s="154"/>
    </row>
    <row r="147" spans="56:57" s="100" customFormat="1" x14ac:dyDescent="0.2">
      <c r="BD147" s="154"/>
      <c r="BE147" s="154"/>
    </row>
    <row r="148" spans="56:57" s="100" customFormat="1" x14ac:dyDescent="0.2">
      <c r="BD148" s="154"/>
      <c r="BE148" s="154"/>
    </row>
    <row r="149" spans="56:57" s="100" customFormat="1" x14ac:dyDescent="0.2">
      <c r="BD149" s="154"/>
      <c r="BE149" s="154"/>
    </row>
    <row r="150" spans="56:57" s="100" customFormat="1" x14ac:dyDescent="0.2">
      <c r="BD150" s="154"/>
      <c r="BE150" s="154"/>
    </row>
    <row r="151" spans="56:57" s="100" customFormat="1" x14ac:dyDescent="0.2">
      <c r="BD151" s="154"/>
      <c r="BE151" s="154"/>
    </row>
    <row r="152" spans="56:57" s="100" customFormat="1" x14ac:dyDescent="0.2">
      <c r="BD152" s="154"/>
      <c r="BE152" s="154"/>
    </row>
    <row r="153" spans="56:57" s="100" customFormat="1" x14ac:dyDescent="0.2">
      <c r="BD153" s="154"/>
      <c r="BE153" s="154"/>
    </row>
    <row r="154" spans="56:57" s="100" customFormat="1" x14ac:dyDescent="0.2">
      <c r="BD154" s="154"/>
      <c r="BE154" s="154"/>
    </row>
    <row r="155" spans="56:57" s="100" customFormat="1" x14ac:dyDescent="0.2">
      <c r="BD155" s="154"/>
      <c r="BE155" s="154"/>
    </row>
    <row r="156" spans="56:57" s="100" customFormat="1" x14ac:dyDescent="0.2">
      <c r="BD156" s="154"/>
      <c r="BE156" s="154"/>
    </row>
    <row r="157" spans="56:57" s="100" customFormat="1" x14ac:dyDescent="0.2">
      <c r="BD157" s="154"/>
      <c r="BE157" s="154"/>
    </row>
    <row r="158" spans="56:57" s="100" customFormat="1" x14ac:dyDescent="0.2">
      <c r="BD158" s="154"/>
      <c r="BE158" s="154"/>
    </row>
    <row r="159" spans="56:57" s="100" customFormat="1" x14ac:dyDescent="0.2">
      <c r="BD159" s="154"/>
      <c r="BE159" s="154"/>
    </row>
    <row r="160" spans="56:57" s="100" customFormat="1" x14ac:dyDescent="0.2">
      <c r="BD160" s="154"/>
      <c r="BE160" s="154"/>
    </row>
    <row r="161" spans="56:57" s="100" customFormat="1" x14ac:dyDescent="0.2">
      <c r="BD161" s="154"/>
      <c r="BE161" s="154"/>
    </row>
    <row r="162" spans="56:57" s="100" customFormat="1" x14ac:dyDescent="0.2">
      <c r="BD162" s="154"/>
      <c r="BE162" s="154"/>
    </row>
    <row r="163" spans="56:57" s="100" customFormat="1" x14ac:dyDescent="0.2">
      <c r="BD163" s="154"/>
      <c r="BE163" s="154"/>
    </row>
    <row r="164" spans="56:57" s="100" customFormat="1" x14ac:dyDescent="0.2">
      <c r="BD164" s="154"/>
      <c r="BE164" s="154"/>
    </row>
    <row r="165" spans="56:57" s="100" customFormat="1" x14ac:dyDescent="0.2">
      <c r="BD165" s="154"/>
      <c r="BE165" s="154"/>
    </row>
    <row r="166" spans="56:57" s="100" customFormat="1" x14ac:dyDescent="0.2">
      <c r="BD166" s="154"/>
      <c r="BE166" s="154"/>
    </row>
    <row r="167" spans="56:57" s="100" customFormat="1" x14ac:dyDescent="0.2">
      <c r="BD167" s="154"/>
      <c r="BE167" s="154"/>
    </row>
    <row r="168" spans="56:57" s="100" customFormat="1" x14ac:dyDescent="0.2">
      <c r="BD168" s="154"/>
      <c r="BE168" s="154"/>
    </row>
    <row r="169" spans="56:57" s="100" customFormat="1" x14ac:dyDescent="0.2">
      <c r="BD169" s="154"/>
      <c r="BE169" s="154"/>
    </row>
    <row r="170" spans="56:57" s="100" customFormat="1" x14ac:dyDescent="0.2">
      <c r="BD170" s="154"/>
      <c r="BE170" s="154"/>
    </row>
    <row r="171" spans="56:57" s="100" customFormat="1" x14ac:dyDescent="0.2">
      <c r="BD171" s="154"/>
      <c r="BE171" s="154"/>
    </row>
    <row r="172" spans="56:57" s="100" customFormat="1" x14ac:dyDescent="0.2">
      <c r="BD172" s="154"/>
      <c r="BE172" s="154"/>
    </row>
    <row r="173" spans="56:57" s="100" customFormat="1" x14ac:dyDescent="0.2">
      <c r="BD173" s="154"/>
      <c r="BE173" s="154"/>
    </row>
    <row r="174" spans="56:57" s="100" customFormat="1" x14ac:dyDescent="0.2">
      <c r="BD174" s="154"/>
      <c r="BE174" s="154"/>
    </row>
    <row r="175" spans="56:57" s="100" customFormat="1" x14ac:dyDescent="0.2">
      <c r="BD175" s="154"/>
      <c r="BE175" s="154"/>
    </row>
    <row r="176" spans="56:57" s="100" customFormat="1" x14ac:dyDescent="0.2">
      <c r="BD176" s="154"/>
      <c r="BE176" s="154"/>
    </row>
    <row r="177" spans="56:57" s="100" customFormat="1" x14ac:dyDescent="0.2">
      <c r="BD177" s="154"/>
      <c r="BE177" s="154"/>
    </row>
    <row r="178" spans="56:57" s="100" customFormat="1" x14ac:dyDescent="0.2">
      <c r="BD178" s="154"/>
      <c r="BE178" s="154"/>
    </row>
    <row r="179" spans="56:57" s="100" customFormat="1" x14ac:dyDescent="0.2">
      <c r="BD179" s="154"/>
      <c r="BE179" s="154"/>
    </row>
    <row r="180" spans="56:57" s="100" customFormat="1" x14ac:dyDescent="0.2">
      <c r="BD180" s="154"/>
      <c r="BE180" s="154"/>
    </row>
    <row r="181" spans="56:57" s="100" customFormat="1" x14ac:dyDescent="0.2">
      <c r="BD181" s="154"/>
      <c r="BE181" s="154"/>
    </row>
    <row r="182" spans="56:57" s="100" customFormat="1" x14ac:dyDescent="0.2">
      <c r="BD182" s="154"/>
      <c r="BE182" s="154"/>
    </row>
    <row r="183" spans="56:57" s="100" customFormat="1" x14ac:dyDescent="0.2">
      <c r="BD183" s="154"/>
      <c r="BE183" s="154"/>
    </row>
    <row r="184" spans="56:57" s="100" customFormat="1" x14ac:dyDescent="0.2">
      <c r="BD184" s="154"/>
      <c r="BE184" s="154"/>
    </row>
    <row r="185" spans="56:57" s="100" customFormat="1" x14ac:dyDescent="0.2">
      <c r="BD185" s="154"/>
      <c r="BE185" s="154"/>
    </row>
    <row r="186" spans="56:57" s="100" customFormat="1" x14ac:dyDescent="0.2">
      <c r="BD186" s="154"/>
      <c r="BE186" s="154"/>
    </row>
    <row r="187" spans="56:57" s="100" customFormat="1" x14ac:dyDescent="0.2">
      <c r="BD187" s="154"/>
      <c r="BE187" s="154"/>
    </row>
    <row r="188" spans="56:57" s="100" customFormat="1" x14ac:dyDescent="0.2">
      <c r="BD188" s="154"/>
      <c r="BE188" s="154"/>
    </row>
    <row r="189" spans="56:57" s="100" customFormat="1" x14ac:dyDescent="0.2">
      <c r="BD189" s="154"/>
      <c r="BE189" s="154"/>
    </row>
    <row r="190" spans="56:57" s="100" customFormat="1" x14ac:dyDescent="0.2">
      <c r="BD190" s="154"/>
      <c r="BE190" s="154"/>
    </row>
    <row r="191" spans="56:57" s="100" customFormat="1" x14ac:dyDescent="0.2">
      <c r="BD191" s="154"/>
      <c r="BE191" s="154"/>
    </row>
    <row r="192" spans="56:57" s="100" customFormat="1" x14ac:dyDescent="0.2">
      <c r="BD192" s="154"/>
      <c r="BE192" s="154"/>
    </row>
    <row r="193" spans="56:57" s="100" customFormat="1" x14ac:dyDescent="0.2">
      <c r="BD193" s="154"/>
      <c r="BE193" s="154"/>
    </row>
    <row r="194" spans="56:57" s="100" customFormat="1" x14ac:dyDescent="0.2">
      <c r="BD194" s="154"/>
      <c r="BE194" s="154"/>
    </row>
    <row r="195" spans="56:57" s="100" customFormat="1" x14ac:dyDescent="0.2">
      <c r="BD195" s="154"/>
      <c r="BE195" s="154"/>
    </row>
    <row r="196" spans="56:57" s="100" customFormat="1" x14ac:dyDescent="0.2">
      <c r="BD196" s="154"/>
      <c r="BE196" s="154"/>
    </row>
    <row r="197" spans="56:57" s="100" customFormat="1" x14ac:dyDescent="0.2">
      <c r="BD197" s="154"/>
      <c r="BE197" s="154"/>
    </row>
    <row r="198" spans="56:57" s="100" customFormat="1" x14ac:dyDescent="0.2">
      <c r="BD198" s="154"/>
      <c r="BE198" s="154"/>
    </row>
    <row r="199" spans="56:57" s="100" customFormat="1" x14ac:dyDescent="0.2">
      <c r="BD199" s="154"/>
      <c r="BE199" s="154"/>
    </row>
    <row r="200" spans="56:57" s="100" customFormat="1" x14ac:dyDescent="0.2">
      <c r="BD200" s="154"/>
      <c r="BE200" s="154"/>
    </row>
    <row r="201" spans="56:57" s="100" customFormat="1" x14ac:dyDescent="0.2">
      <c r="BD201" s="154"/>
      <c r="BE201" s="154"/>
    </row>
    <row r="202" spans="56:57" s="100" customFormat="1" x14ac:dyDescent="0.2">
      <c r="BD202" s="154"/>
      <c r="BE202" s="154"/>
    </row>
    <row r="203" spans="56:57" s="100" customFormat="1" x14ac:dyDescent="0.2">
      <c r="BD203" s="154"/>
      <c r="BE203" s="154"/>
    </row>
    <row r="204" spans="56:57" s="100" customFormat="1" x14ac:dyDescent="0.2">
      <c r="BD204" s="154"/>
      <c r="BE204" s="154"/>
    </row>
    <row r="205" spans="56:57" s="100" customFormat="1" x14ac:dyDescent="0.2">
      <c r="BD205" s="154"/>
      <c r="BE205" s="154"/>
    </row>
    <row r="206" spans="56:57" s="100" customFormat="1" x14ac:dyDescent="0.2">
      <c r="BD206" s="154"/>
      <c r="BE206" s="154"/>
    </row>
    <row r="207" spans="56:57" s="100" customFormat="1" x14ac:dyDescent="0.2">
      <c r="BD207" s="154"/>
      <c r="BE207" s="154"/>
    </row>
    <row r="208" spans="56:57" s="100" customFormat="1" x14ac:dyDescent="0.2">
      <c r="BD208" s="154"/>
      <c r="BE208" s="154"/>
    </row>
    <row r="209" spans="56:57" s="100" customFormat="1" x14ac:dyDescent="0.2">
      <c r="BD209" s="154"/>
      <c r="BE209" s="154"/>
    </row>
    <row r="210" spans="56:57" s="100" customFormat="1" x14ac:dyDescent="0.2">
      <c r="BD210" s="154"/>
      <c r="BE210" s="154"/>
    </row>
    <row r="211" spans="56:57" s="100" customFormat="1" x14ac:dyDescent="0.2">
      <c r="BD211" s="154"/>
      <c r="BE211" s="154"/>
    </row>
    <row r="212" spans="56:57" s="100" customFormat="1" x14ac:dyDescent="0.2">
      <c r="BD212" s="154"/>
      <c r="BE212" s="154"/>
    </row>
    <row r="213" spans="56:57" s="100" customFormat="1" x14ac:dyDescent="0.2">
      <c r="BD213" s="154"/>
      <c r="BE213" s="154"/>
    </row>
    <row r="214" spans="56:57" s="100" customFormat="1" x14ac:dyDescent="0.2">
      <c r="BD214" s="154"/>
      <c r="BE214" s="154"/>
    </row>
    <row r="215" spans="56:57" s="100" customFormat="1" x14ac:dyDescent="0.2">
      <c r="BD215" s="154"/>
      <c r="BE215" s="154"/>
    </row>
    <row r="216" spans="56:57" s="100" customFormat="1" x14ac:dyDescent="0.2">
      <c r="BD216" s="154"/>
      <c r="BE216" s="154"/>
    </row>
    <row r="217" spans="56:57" s="100" customFormat="1" x14ac:dyDescent="0.2">
      <c r="BD217" s="154"/>
      <c r="BE217" s="154"/>
    </row>
    <row r="218" spans="56:57" s="100" customFormat="1" x14ac:dyDescent="0.2">
      <c r="BD218" s="154"/>
      <c r="BE218" s="154"/>
    </row>
    <row r="219" spans="56:57" s="100" customFormat="1" x14ac:dyDescent="0.2">
      <c r="BD219" s="154"/>
      <c r="BE219" s="154"/>
    </row>
    <row r="220" spans="56:57" s="100" customFormat="1" x14ac:dyDescent="0.2">
      <c r="BD220" s="154"/>
      <c r="BE220" s="154"/>
    </row>
    <row r="221" spans="56:57" s="100" customFormat="1" x14ac:dyDescent="0.2">
      <c r="BD221" s="154"/>
      <c r="BE221" s="154"/>
    </row>
    <row r="222" spans="56:57" s="100" customFormat="1" x14ac:dyDescent="0.2">
      <c r="BD222" s="154"/>
      <c r="BE222" s="154"/>
    </row>
    <row r="223" spans="56:57" s="100" customFormat="1" x14ac:dyDescent="0.2">
      <c r="BD223" s="154"/>
      <c r="BE223" s="154"/>
    </row>
    <row r="224" spans="56:57" s="100" customFormat="1" x14ac:dyDescent="0.2">
      <c r="BD224" s="154"/>
      <c r="BE224" s="154"/>
    </row>
    <row r="225" spans="56:57" s="100" customFormat="1" x14ac:dyDescent="0.2">
      <c r="BD225" s="154"/>
      <c r="BE225" s="154"/>
    </row>
    <row r="226" spans="56:57" s="100" customFormat="1" x14ac:dyDescent="0.2">
      <c r="BD226" s="154"/>
      <c r="BE226" s="154"/>
    </row>
    <row r="227" spans="56:57" s="100" customFormat="1" x14ac:dyDescent="0.2">
      <c r="BD227" s="154"/>
      <c r="BE227" s="154"/>
    </row>
    <row r="228" spans="56:57" s="100" customFormat="1" x14ac:dyDescent="0.2">
      <c r="BD228" s="154"/>
      <c r="BE228" s="154"/>
    </row>
    <row r="229" spans="56:57" s="100" customFormat="1" x14ac:dyDescent="0.2">
      <c r="BD229" s="154"/>
      <c r="BE229" s="154"/>
    </row>
    <row r="230" spans="56:57" s="100" customFormat="1" x14ac:dyDescent="0.2">
      <c r="BD230" s="154"/>
      <c r="BE230" s="154"/>
    </row>
    <row r="231" spans="56:57" s="100" customFormat="1" x14ac:dyDescent="0.2">
      <c r="BD231" s="154"/>
      <c r="BE231" s="154"/>
    </row>
    <row r="232" spans="56:57" s="100" customFormat="1" x14ac:dyDescent="0.2">
      <c r="BD232" s="154"/>
      <c r="BE232" s="154"/>
    </row>
    <row r="233" spans="56:57" s="100" customFormat="1" x14ac:dyDescent="0.2">
      <c r="BD233" s="154"/>
      <c r="BE233" s="154"/>
    </row>
    <row r="234" spans="56:57" s="100" customFormat="1" x14ac:dyDescent="0.2">
      <c r="BD234" s="154"/>
      <c r="BE234" s="154"/>
    </row>
    <row r="235" spans="56:57" s="100" customFormat="1" x14ac:dyDescent="0.2">
      <c r="BD235" s="154"/>
      <c r="BE235" s="154"/>
    </row>
    <row r="236" spans="56:57" s="100" customFormat="1" x14ac:dyDescent="0.2">
      <c r="BD236" s="154"/>
      <c r="BE236" s="154"/>
    </row>
    <row r="237" spans="56:57" s="100" customFormat="1" x14ac:dyDescent="0.2">
      <c r="BD237" s="154"/>
      <c r="BE237" s="154"/>
    </row>
    <row r="238" spans="56:57" s="100" customFormat="1" x14ac:dyDescent="0.2">
      <c r="BD238" s="154"/>
      <c r="BE238" s="154"/>
    </row>
    <row r="239" spans="56:57" s="100" customFormat="1" x14ac:dyDescent="0.2">
      <c r="BD239" s="154"/>
      <c r="BE239" s="154"/>
    </row>
    <row r="240" spans="56:57" s="100" customFormat="1" x14ac:dyDescent="0.2">
      <c r="BD240" s="154"/>
      <c r="BE240" s="154"/>
    </row>
    <row r="241" spans="56:57" s="100" customFormat="1" x14ac:dyDescent="0.2">
      <c r="BD241" s="154"/>
      <c r="BE241" s="154"/>
    </row>
    <row r="242" spans="56:57" s="100" customFormat="1" x14ac:dyDescent="0.2">
      <c r="BD242" s="154"/>
      <c r="BE242" s="154"/>
    </row>
    <row r="243" spans="56:57" s="100" customFormat="1" x14ac:dyDescent="0.2">
      <c r="BD243" s="154"/>
      <c r="BE243" s="154"/>
    </row>
    <row r="244" spans="56:57" s="100" customFormat="1" x14ac:dyDescent="0.2">
      <c r="BD244" s="154"/>
      <c r="BE244" s="154"/>
    </row>
    <row r="245" spans="56:57" s="100" customFormat="1" x14ac:dyDescent="0.2">
      <c r="BD245" s="154"/>
      <c r="BE245" s="154"/>
    </row>
    <row r="246" spans="56:57" s="100" customFormat="1" x14ac:dyDescent="0.2">
      <c r="BD246" s="154"/>
      <c r="BE246" s="154"/>
    </row>
    <row r="247" spans="56:57" s="100" customFormat="1" x14ac:dyDescent="0.2">
      <c r="BD247" s="154"/>
      <c r="BE247" s="154"/>
    </row>
    <row r="248" spans="56:57" s="100" customFormat="1" x14ac:dyDescent="0.2">
      <c r="BD248" s="154"/>
      <c r="BE248" s="154"/>
    </row>
    <row r="249" spans="56:57" s="100" customFormat="1" x14ac:dyDescent="0.2">
      <c r="BD249" s="154"/>
      <c r="BE249" s="154"/>
    </row>
    <row r="250" spans="56:57" s="100" customFormat="1" x14ac:dyDescent="0.2">
      <c r="BD250" s="154"/>
      <c r="BE250" s="154"/>
    </row>
    <row r="251" spans="56:57" s="100" customFormat="1" x14ac:dyDescent="0.2">
      <c r="BD251" s="154"/>
      <c r="BE251" s="154"/>
    </row>
    <row r="252" spans="56:57" s="100" customFormat="1" x14ac:dyDescent="0.2">
      <c r="BD252" s="154"/>
      <c r="BE252" s="154"/>
    </row>
    <row r="253" spans="56:57" s="100" customFormat="1" x14ac:dyDescent="0.2">
      <c r="BD253" s="154"/>
      <c r="BE253" s="154"/>
    </row>
    <row r="254" spans="56:57" s="100" customFormat="1" x14ac:dyDescent="0.2">
      <c r="BD254" s="154"/>
      <c r="BE254" s="154"/>
    </row>
    <row r="255" spans="56:57" s="100" customFormat="1" x14ac:dyDescent="0.2">
      <c r="BD255" s="154"/>
      <c r="BE255" s="154"/>
    </row>
    <row r="256" spans="56:57" s="100" customFormat="1" x14ac:dyDescent="0.2">
      <c r="BD256" s="154"/>
      <c r="BE256" s="154"/>
    </row>
    <row r="257" spans="56:57" s="100" customFormat="1" x14ac:dyDescent="0.2">
      <c r="BD257" s="154"/>
      <c r="BE257" s="154"/>
    </row>
    <row r="258" spans="56:57" s="100" customFormat="1" x14ac:dyDescent="0.2">
      <c r="BD258" s="154"/>
      <c r="BE258" s="154"/>
    </row>
    <row r="259" spans="56:57" s="100" customFormat="1" x14ac:dyDescent="0.2">
      <c r="BD259" s="154"/>
      <c r="BE259" s="154"/>
    </row>
    <row r="260" spans="56:57" s="100" customFormat="1" x14ac:dyDescent="0.2">
      <c r="BD260" s="154"/>
      <c r="BE260" s="154"/>
    </row>
    <row r="261" spans="56:57" s="100" customFormat="1" x14ac:dyDescent="0.2">
      <c r="BD261" s="154"/>
      <c r="BE261" s="154"/>
    </row>
    <row r="262" spans="56:57" s="100" customFormat="1" x14ac:dyDescent="0.2">
      <c r="BD262" s="154"/>
      <c r="BE262" s="154"/>
    </row>
    <row r="263" spans="56:57" s="100" customFormat="1" x14ac:dyDescent="0.2">
      <c r="BD263" s="154"/>
      <c r="BE263" s="154"/>
    </row>
    <row r="264" spans="56:57" s="100" customFormat="1" x14ac:dyDescent="0.2">
      <c r="BD264" s="154"/>
      <c r="BE264" s="154"/>
    </row>
    <row r="265" spans="56:57" s="100" customFormat="1" x14ac:dyDescent="0.2">
      <c r="BD265" s="154"/>
      <c r="BE265" s="154"/>
    </row>
    <row r="266" spans="56:57" s="100" customFormat="1" x14ac:dyDescent="0.2">
      <c r="BD266" s="154"/>
      <c r="BE266" s="154"/>
    </row>
    <row r="267" spans="56:57" s="100" customFormat="1" x14ac:dyDescent="0.2">
      <c r="BD267" s="154"/>
      <c r="BE267" s="154"/>
    </row>
    <row r="268" spans="56:57" s="100" customFormat="1" x14ac:dyDescent="0.2">
      <c r="BD268" s="154"/>
      <c r="BE268" s="154"/>
    </row>
    <row r="269" spans="56:57" s="100" customFormat="1" x14ac:dyDescent="0.2">
      <c r="BD269" s="154"/>
      <c r="BE269" s="154"/>
    </row>
    <row r="270" spans="56:57" s="100" customFormat="1" x14ac:dyDescent="0.2">
      <c r="BD270" s="154"/>
      <c r="BE270" s="154"/>
    </row>
    <row r="271" spans="56:57" s="100" customFormat="1" x14ac:dyDescent="0.2">
      <c r="BD271" s="154"/>
      <c r="BE271" s="154"/>
    </row>
    <row r="272" spans="56:57" s="100" customFormat="1" x14ac:dyDescent="0.2">
      <c r="BD272" s="154"/>
      <c r="BE272" s="154"/>
    </row>
    <row r="273" spans="56:57" s="100" customFormat="1" x14ac:dyDescent="0.2">
      <c r="BD273" s="154"/>
      <c r="BE273" s="154"/>
    </row>
    <row r="274" spans="56:57" s="100" customFormat="1" x14ac:dyDescent="0.2">
      <c r="BD274" s="154"/>
      <c r="BE274" s="154"/>
    </row>
    <row r="275" spans="56:57" s="100" customFormat="1" x14ac:dyDescent="0.2">
      <c r="BD275" s="154"/>
      <c r="BE275" s="154"/>
    </row>
    <row r="276" spans="56:57" s="100" customFormat="1" x14ac:dyDescent="0.2">
      <c r="BD276" s="154"/>
      <c r="BE276" s="154"/>
    </row>
    <row r="277" spans="56:57" s="100" customFormat="1" x14ac:dyDescent="0.2">
      <c r="BD277" s="154"/>
      <c r="BE277" s="154"/>
    </row>
    <row r="278" spans="56:57" s="100" customFormat="1" x14ac:dyDescent="0.2">
      <c r="BD278" s="154"/>
      <c r="BE278" s="154"/>
    </row>
    <row r="279" spans="56:57" s="100" customFormat="1" x14ac:dyDescent="0.2">
      <c r="BD279" s="154"/>
      <c r="BE279" s="154"/>
    </row>
    <row r="280" spans="56:57" s="100" customFormat="1" x14ac:dyDescent="0.2">
      <c r="BD280" s="154"/>
      <c r="BE280" s="154"/>
    </row>
    <row r="281" spans="56:57" s="100" customFormat="1" x14ac:dyDescent="0.2">
      <c r="BD281" s="154"/>
      <c r="BE281" s="154"/>
    </row>
    <row r="282" spans="56:57" s="100" customFormat="1" x14ac:dyDescent="0.2">
      <c r="BD282" s="154"/>
      <c r="BE282" s="154"/>
    </row>
    <row r="283" spans="56:57" s="100" customFormat="1" x14ac:dyDescent="0.2">
      <c r="BD283" s="154"/>
      <c r="BE283" s="154"/>
    </row>
    <row r="284" spans="56:57" s="100" customFormat="1" x14ac:dyDescent="0.2">
      <c r="BD284" s="154"/>
      <c r="BE284" s="154"/>
    </row>
    <row r="285" spans="56:57" s="100" customFormat="1" x14ac:dyDescent="0.2">
      <c r="BD285" s="154"/>
      <c r="BE285" s="154"/>
    </row>
    <row r="286" spans="56:57" s="100" customFormat="1" x14ac:dyDescent="0.2">
      <c r="BD286" s="154"/>
      <c r="BE286" s="154"/>
    </row>
    <row r="287" spans="56:57" s="100" customFormat="1" x14ac:dyDescent="0.2">
      <c r="BD287" s="154"/>
      <c r="BE287" s="154"/>
    </row>
    <row r="288" spans="56:57" s="100" customFormat="1" x14ac:dyDescent="0.2">
      <c r="BD288" s="154"/>
      <c r="BE288" s="154"/>
    </row>
    <row r="289" spans="56:57" s="100" customFormat="1" x14ac:dyDescent="0.2">
      <c r="BD289" s="154"/>
      <c r="BE289" s="154"/>
    </row>
  </sheetData>
  <mergeCells count="24">
    <mergeCell ref="AC1:AD1"/>
    <mergeCell ref="A1:C1"/>
    <mergeCell ref="D1:E1"/>
    <mergeCell ref="F1:H1"/>
    <mergeCell ref="I1:J1"/>
    <mergeCell ref="K1:M1"/>
    <mergeCell ref="N1:O1"/>
    <mergeCell ref="P1:R1"/>
    <mergeCell ref="S1:T1"/>
    <mergeCell ref="U1:W1"/>
    <mergeCell ref="X1:Y1"/>
    <mergeCell ref="Z1:AB1"/>
    <mergeCell ref="BG1:BH1"/>
    <mergeCell ref="AE1:AG1"/>
    <mergeCell ref="AH1:AI1"/>
    <mergeCell ref="AJ1:AL1"/>
    <mergeCell ref="AM1:AN1"/>
    <mergeCell ref="AO1:AQ1"/>
    <mergeCell ref="AR1:AS1"/>
    <mergeCell ref="AT1:AV1"/>
    <mergeCell ref="AW1:AX1"/>
    <mergeCell ref="AY1:BA1"/>
    <mergeCell ref="BB1:BC1"/>
    <mergeCell ref="BD1:BF1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5" orientation="landscape" r:id="rId1"/>
  <colBreaks count="4" manualBreakCount="4">
    <brk id="15" max="1048575" man="1"/>
    <brk id="31" max="42" man="1"/>
    <brk id="40" max="1048575" man="1"/>
    <brk id="5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topLeftCell="AR13" workbookViewId="0">
      <selection activeCell="AI6" sqref="AI6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x14ac:dyDescent="0.2">
      <c r="A1" s="944" t="s">
        <v>243</v>
      </c>
      <c r="B1" s="945"/>
      <c r="C1" s="946"/>
      <c r="D1" s="970" t="s">
        <v>244</v>
      </c>
      <c r="E1" s="969"/>
      <c r="F1" s="944" t="s">
        <v>245</v>
      </c>
      <c r="G1" s="963"/>
      <c r="H1" s="945"/>
      <c r="I1" s="968" t="s">
        <v>246</v>
      </c>
      <c r="J1" s="969"/>
      <c r="K1" s="941" t="s">
        <v>247</v>
      </c>
      <c r="L1" s="942"/>
      <c r="M1" s="943"/>
      <c r="N1" s="970" t="s">
        <v>248</v>
      </c>
      <c r="O1" s="970"/>
      <c r="P1" s="944" t="s">
        <v>249</v>
      </c>
      <c r="Q1" s="963"/>
      <c r="R1" s="946"/>
      <c r="S1" s="970" t="s">
        <v>250</v>
      </c>
      <c r="T1" s="969"/>
      <c r="U1" s="941" t="s">
        <v>251</v>
      </c>
      <c r="V1" s="959"/>
      <c r="W1" s="943"/>
      <c r="X1" s="970" t="s">
        <v>252</v>
      </c>
      <c r="Y1" s="969"/>
      <c r="Z1" s="950" t="s">
        <v>253</v>
      </c>
      <c r="AA1" s="958"/>
      <c r="AB1" s="952"/>
      <c r="AC1" s="970" t="s">
        <v>254</v>
      </c>
      <c r="AD1" s="970"/>
      <c r="AE1" s="947" t="s">
        <v>255</v>
      </c>
      <c r="AF1" s="957"/>
      <c r="AG1" s="949"/>
      <c r="AH1" s="970" t="s">
        <v>256</v>
      </c>
      <c r="AI1" s="969"/>
      <c r="AJ1" s="950" t="s">
        <v>257</v>
      </c>
      <c r="AK1" s="958"/>
      <c r="AL1" s="952"/>
      <c r="AM1" s="970" t="s">
        <v>258</v>
      </c>
      <c r="AN1" s="969"/>
      <c r="AO1" s="941" t="s">
        <v>259</v>
      </c>
      <c r="AP1" s="959"/>
      <c r="AQ1" s="943"/>
      <c r="AR1" s="970" t="s">
        <v>260</v>
      </c>
      <c r="AS1" s="969"/>
      <c r="AT1" s="947" t="s">
        <v>261</v>
      </c>
      <c r="AU1" s="948"/>
      <c r="AV1" s="949"/>
      <c r="AW1" s="970" t="s">
        <v>262</v>
      </c>
      <c r="AX1" s="969"/>
      <c r="AY1" s="950" t="s">
        <v>263</v>
      </c>
      <c r="AZ1" s="951"/>
      <c r="BA1" s="952"/>
      <c r="BB1" s="970" t="s">
        <v>264</v>
      </c>
      <c r="BC1" s="969"/>
      <c r="BD1" s="941" t="s">
        <v>265</v>
      </c>
      <c r="BE1" s="959"/>
      <c r="BF1" s="943"/>
      <c r="BG1" s="973" t="s">
        <v>266</v>
      </c>
      <c r="BH1" s="974"/>
    </row>
    <row r="2" spans="1:60" ht="13.5" thickBot="1" x14ac:dyDescent="0.25">
      <c r="A2" s="34" t="s">
        <v>0</v>
      </c>
      <c r="B2" s="798" t="s">
        <v>144</v>
      </c>
      <c r="C2" s="799" t="s">
        <v>145</v>
      </c>
      <c r="D2" s="313" t="s">
        <v>144</v>
      </c>
      <c r="E2" s="155" t="s">
        <v>145</v>
      </c>
      <c r="F2" s="69" t="s">
        <v>0</v>
      </c>
      <c r="G2" s="466" t="s">
        <v>144</v>
      </c>
      <c r="H2" s="467" t="s">
        <v>145</v>
      </c>
      <c r="I2" s="313" t="s">
        <v>144</v>
      </c>
      <c r="J2" s="155" t="s">
        <v>145</v>
      </c>
      <c r="K2" s="89" t="s">
        <v>0</v>
      </c>
      <c r="L2" s="319" t="s">
        <v>144</v>
      </c>
      <c r="M2" s="799" t="s">
        <v>145</v>
      </c>
      <c r="N2" s="491" t="s">
        <v>144</v>
      </c>
      <c r="O2" s="558" t="s">
        <v>145</v>
      </c>
      <c r="P2" s="346" t="s">
        <v>0</v>
      </c>
      <c r="Q2" s="491" t="s">
        <v>144</v>
      </c>
      <c r="R2" s="567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89" t="s">
        <v>0</v>
      </c>
      <c r="AU2" s="319" t="s">
        <v>144</v>
      </c>
      <c r="AV2" s="799" t="s">
        <v>145</v>
      </c>
      <c r="AW2" s="313" t="s">
        <v>144</v>
      </c>
      <c r="AX2" s="155" t="s">
        <v>145</v>
      </c>
      <c r="AY2" s="89" t="s">
        <v>0</v>
      </c>
      <c r="AZ2" s="319" t="s">
        <v>144</v>
      </c>
      <c r="BA2" s="799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x14ac:dyDescent="0.2">
      <c r="A3" s="10">
        <v>41640</v>
      </c>
      <c r="B3" s="704">
        <v>0</v>
      </c>
      <c r="C3" s="695">
        <v>26.8</v>
      </c>
      <c r="D3" s="585">
        <f>SUM(B3:B11)</f>
        <v>66.400000000000006</v>
      </c>
      <c r="E3" s="585">
        <f>SUM(C3:C11)</f>
        <v>235.79999999999998</v>
      </c>
      <c r="F3" s="663">
        <v>41671</v>
      </c>
      <c r="G3" s="700">
        <v>0</v>
      </c>
      <c r="H3" s="701">
        <v>24.7</v>
      </c>
      <c r="I3" s="660">
        <f>SUM(B3:B33,G3:G9)</f>
        <v>206.19999999999996</v>
      </c>
      <c r="J3" s="660">
        <f>SUM(C3:C33,H3:H9)</f>
        <v>981.4</v>
      </c>
      <c r="K3" s="612">
        <v>41699</v>
      </c>
      <c r="L3" s="704">
        <v>3</v>
      </c>
      <c r="M3" s="695">
        <v>22.6</v>
      </c>
      <c r="N3" s="977">
        <f>SUM(B12:B33,G3:G30,L3:L12)</f>
        <v>559.89999999999986</v>
      </c>
      <c r="O3" s="979">
        <f>SUM(C12:C33,H3:H30,M3:M12)</f>
        <v>1506.3</v>
      </c>
      <c r="P3" s="114">
        <v>41730</v>
      </c>
      <c r="Q3" s="704">
        <v>0</v>
      </c>
      <c r="R3" s="719">
        <v>23.2</v>
      </c>
      <c r="S3" s="975">
        <f>SUM(G11:G30,L3:L33,Q3:Q11)</f>
        <v>552.79999999999995</v>
      </c>
      <c r="T3" s="982">
        <f>SUM(H11:H30,M3:M33,R3:R11)</f>
        <v>1407.0000000000002</v>
      </c>
      <c r="U3" s="564">
        <v>41760</v>
      </c>
      <c r="V3" s="693">
        <v>0</v>
      </c>
      <c r="W3" s="694">
        <v>18.100000000000001</v>
      </c>
      <c r="X3" s="987">
        <f>SUM(L13:L33,Q3:Q32,V3:V11)</f>
        <v>254.60000000000005</v>
      </c>
      <c r="Y3" s="987">
        <f>SUM(M13:M33,R3:R32,W3:W11)</f>
        <v>1295.2999999999997</v>
      </c>
      <c r="Z3" s="571">
        <v>42156</v>
      </c>
      <c r="AA3" s="718">
        <v>2.2000000000000002</v>
      </c>
      <c r="AB3" s="719">
        <v>17.100000000000001</v>
      </c>
      <c r="AC3" s="984">
        <f>SUM(Q12:Q32,V3:V33,AA3:AA11)</f>
        <v>153.99999999999997</v>
      </c>
      <c r="AD3" s="985">
        <f>SUM(R12:R32,W3:W33,AB3:AB11)</f>
        <v>1243.3</v>
      </c>
      <c r="AE3" s="164">
        <v>42186</v>
      </c>
      <c r="AF3" s="693">
        <v>0</v>
      </c>
      <c r="AG3" s="694">
        <v>18.899999999999999</v>
      </c>
      <c r="AH3" s="975">
        <f>SUM(V13:V33,AA3:AA32,AF3:AF11)</f>
        <v>103.80000000000001</v>
      </c>
      <c r="AI3" s="982">
        <f>SUM(W13:W33,AB3:AB32,AG3:AG11)</f>
        <v>1153.8999999999999</v>
      </c>
      <c r="AJ3" s="571">
        <v>42217</v>
      </c>
      <c r="AK3" s="693">
        <v>0</v>
      </c>
      <c r="AL3" s="727">
        <v>22.7</v>
      </c>
      <c r="AM3" s="975">
        <f>SUM(AA12:AA32,AF3:AF33,AK3:AK10)</f>
        <v>82.9</v>
      </c>
      <c r="AN3" s="975">
        <f>SUM(AB12:AB32,AG3:AG33,AL3:AL10)</f>
        <v>1180.8</v>
      </c>
      <c r="AO3" s="564">
        <v>42248</v>
      </c>
      <c r="AP3" s="693">
        <v>0</v>
      </c>
      <c r="AQ3" s="694">
        <v>23.3</v>
      </c>
      <c r="AR3" s="975">
        <f>SUM(AF12:AF32,AK3:AK33,AP3:AP10)</f>
        <v>79.7</v>
      </c>
      <c r="AS3" s="975">
        <f>SUM(AG12:AG32,AL3:AL33,AQ3:AQ10)</f>
        <v>1245.7000000000005</v>
      </c>
      <c r="AT3" s="108">
        <v>41913</v>
      </c>
      <c r="AU3" s="704">
        <v>7.6</v>
      </c>
      <c r="AV3" s="695">
        <v>22.4</v>
      </c>
      <c r="AW3" s="975">
        <f>SUM(AK12:AK32,AP3:AP33,AU3:AU11)</f>
        <v>272.82333333333332</v>
      </c>
      <c r="AX3" s="975">
        <f>SUM(AL12:AL32,AQ3:AQ33,AV3:AV11)</f>
        <v>1339.4366666666667</v>
      </c>
      <c r="AY3" s="38">
        <v>42309</v>
      </c>
      <c r="AZ3" s="758">
        <v>27.2</v>
      </c>
      <c r="BA3" s="754">
        <v>21.8</v>
      </c>
      <c r="BB3" s="975">
        <f>SUM(AP12:AP32,AU3:AU33,AZ3:AZ11)</f>
        <v>330</v>
      </c>
      <c r="BC3" s="975">
        <f>SUM(AQ12:AQ32,AV3:AV33,BA3:BA11)</f>
        <v>1418.3</v>
      </c>
      <c r="BD3" s="762">
        <v>42339</v>
      </c>
      <c r="BE3" s="707">
        <v>0</v>
      </c>
      <c r="BF3" s="708">
        <v>21.4</v>
      </c>
      <c r="BG3" s="975">
        <f>SUM(AU12:AU33,AZ3:AZ32,BE3:BE12)</f>
        <v>304.70000000000005</v>
      </c>
      <c r="BH3" s="975">
        <f>SUM(AV12:AV33,BA3:BA32,BF3:BF12)</f>
        <v>1452.5000000000002</v>
      </c>
    </row>
    <row r="4" spans="1:60" ht="13.5" thickBot="1" x14ac:dyDescent="0.25">
      <c r="A4" s="10">
        <v>41641</v>
      </c>
      <c r="B4" s="704">
        <v>0</v>
      </c>
      <c r="C4" s="695">
        <v>28.4</v>
      </c>
      <c r="D4" s="585">
        <f>SUM('2014'!AZ15:AZ32,'2014'!BE3:BE33)</f>
        <v>251.6</v>
      </c>
      <c r="E4" s="585">
        <f>SUM('2014'!BA15:BA32,'2014'!BF3:BF33)</f>
        <v>1162.3000000000002</v>
      </c>
      <c r="F4" s="664">
        <v>41672</v>
      </c>
      <c r="G4" s="702">
        <v>4.5</v>
      </c>
      <c r="H4" s="703">
        <v>23.7</v>
      </c>
      <c r="I4" s="585">
        <f>SUM('2014'!BE14:BE33)</f>
        <v>175.6</v>
      </c>
      <c r="J4" s="585">
        <f>SUM('2014'!BF14:BF33)</f>
        <v>490.80000000000007</v>
      </c>
      <c r="K4" s="612">
        <v>41700</v>
      </c>
      <c r="L4" s="704">
        <v>0</v>
      </c>
      <c r="M4" s="695">
        <v>23.6</v>
      </c>
      <c r="N4" s="978"/>
      <c r="O4" s="980"/>
      <c r="P4" s="114">
        <v>41731</v>
      </c>
      <c r="Q4" s="704">
        <v>0</v>
      </c>
      <c r="R4" s="719">
        <v>22.1</v>
      </c>
      <c r="S4" s="981"/>
      <c r="T4" s="983"/>
      <c r="U4" s="564">
        <v>41761</v>
      </c>
      <c r="V4" s="693">
        <v>0</v>
      </c>
      <c r="W4" s="695">
        <v>19.8</v>
      </c>
      <c r="X4" s="988"/>
      <c r="Y4" s="988"/>
      <c r="Z4" s="571">
        <v>42157</v>
      </c>
      <c r="AA4" s="718">
        <v>0.5</v>
      </c>
      <c r="AB4" s="719">
        <v>16.8</v>
      </c>
      <c r="AC4" s="976"/>
      <c r="AD4" s="986"/>
      <c r="AE4" s="164">
        <v>42187</v>
      </c>
      <c r="AF4" s="693">
        <v>1.6</v>
      </c>
      <c r="AG4" s="695">
        <v>18.3</v>
      </c>
      <c r="AH4" s="976"/>
      <c r="AI4" s="986"/>
      <c r="AJ4" s="571">
        <v>42218</v>
      </c>
      <c r="AK4" s="693">
        <v>0</v>
      </c>
      <c r="AL4" s="727">
        <v>22.3</v>
      </c>
      <c r="AM4" s="976"/>
      <c r="AN4" s="976"/>
      <c r="AO4" s="564">
        <v>42249</v>
      </c>
      <c r="AP4" s="718">
        <v>0.4</v>
      </c>
      <c r="AQ4" s="719">
        <v>18.2</v>
      </c>
      <c r="AR4" s="976"/>
      <c r="AS4" s="976"/>
      <c r="AT4" s="108">
        <v>41914</v>
      </c>
      <c r="AU4" s="704">
        <v>0</v>
      </c>
      <c r="AV4" s="695">
        <v>25.4</v>
      </c>
      <c r="AW4" s="976"/>
      <c r="AX4" s="976"/>
      <c r="AY4" s="38">
        <v>42310</v>
      </c>
      <c r="AZ4" s="758">
        <v>39.6</v>
      </c>
      <c r="BA4" s="754">
        <v>22.5</v>
      </c>
      <c r="BB4" s="976"/>
      <c r="BC4" s="976"/>
      <c r="BD4" s="97">
        <v>42340</v>
      </c>
      <c r="BE4" s="704">
        <v>0</v>
      </c>
      <c r="BF4" s="695">
        <v>23.9</v>
      </c>
      <c r="BG4" s="976"/>
      <c r="BH4" s="976"/>
    </row>
    <row r="5" spans="1:60" ht="13.5" thickBot="1" x14ac:dyDescent="0.25">
      <c r="A5" s="10">
        <v>41642</v>
      </c>
      <c r="B5" s="830">
        <v>0</v>
      </c>
      <c r="C5" s="831">
        <v>26.4</v>
      </c>
      <c r="D5" s="814">
        <f>SUM(D3:D4)</f>
        <v>318</v>
      </c>
      <c r="E5" s="814">
        <f>SUM(E3:E4)</f>
        <v>1398.1000000000001</v>
      </c>
      <c r="F5" s="664">
        <v>41673</v>
      </c>
      <c r="G5" s="702">
        <v>1.6</v>
      </c>
      <c r="H5" s="703">
        <v>24.9</v>
      </c>
      <c r="I5" s="817">
        <f>SUM(I3:I4)</f>
        <v>381.79999999999995</v>
      </c>
      <c r="J5" s="815">
        <f>SUM(J3:J4)</f>
        <v>1472.2</v>
      </c>
      <c r="K5" s="612">
        <v>41701</v>
      </c>
      <c r="L5" s="704">
        <v>0</v>
      </c>
      <c r="M5" s="695">
        <v>24.7</v>
      </c>
      <c r="N5" s="834">
        <f>SUM(N3)</f>
        <v>559.89999999999986</v>
      </c>
      <c r="O5" s="689">
        <f>SUM(O3)</f>
        <v>1506.3</v>
      </c>
      <c r="P5" s="114">
        <v>41732</v>
      </c>
      <c r="Q5" s="704">
        <v>0</v>
      </c>
      <c r="R5" s="719">
        <v>21.9</v>
      </c>
      <c r="S5" s="790">
        <f>S3/58</f>
        <v>9.5310344827586206</v>
      </c>
      <c r="T5" s="791">
        <f>T3/58</f>
        <v>24.258620689655178</v>
      </c>
      <c r="U5" s="564">
        <v>41762</v>
      </c>
      <c r="V5" s="693">
        <v>0</v>
      </c>
      <c r="W5" s="695">
        <v>22.2</v>
      </c>
      <c r="X5" s="633">
        <f>X3/59</f>
        <v>4.3152542372881362</v>
      </c>
      <c r="Y5" s="450">
        <f>Y3/59</f>
        <v>21.954237288135587</v>
      </c>
      <c r="Z5" s="571">
        <v>42158</v>
      </c>
      <c r="AA5" s="718">
        <v>0</v>
      </c>
      <c r="AB5" s="719">
        <v>18.8</v>
      </c>
      <c r="AC5" s="633">
        <f>AC3/59</f>
        <v>2.6101694915254234</v>
      </c>
      <c r="AD5" s="450">
        <f>AD3/59</f>
        <v>21.072881355932203</v>
      </c>
      <c r="AE5" s="164">
        <v>42188</v>
      </c>
      <c r="AF5" s="693">
        <v>17.8</v>
      </c>
      <c r="AG5" s="695">
        <v>17.399999999999999</v>
      </c>
      <c r="AH5" s="844">
        <f>AH3/59</f>
        <v>1.7593220338983053</v>
      </c>
      <c r="AI5" s="845">
        <f>AI3/59</f>
        <v>19.557627118644067</v>
      </c>
      <c r="AJ5" s="571">
        <v>42219</v>
      </c>
      <c r="AK5" s="718">
        <v>0</v>
      </c>
      <c r="AL5" s="719">
        <v>23.2</v>
      </c>
      <c r="AM5" s="844">
        <f>AM3/59</f>
        <v>1.405084745762712</v>
      </c>
      <c r="AN5" s="845">
        <f>AN3/59</f>
        <v>20.013559322033899</v>
      </c>
      <c r="AO5" s="564">
        <v>42250</v>
      </c>
      <c r="AP5" s="718">
        <v>0</v>
      </c>
      <c r="AQ5" s="719">
        <v>20.399999999999999</v>
      </c>
      <c r="AR5" s="633">
        <f>AR3/60</f>
        <v>1.3283333333333334</v>
      </c>
      <c r="AS5" s="633">
        <f>AS3/60</f>
        <v>20.761666666666674</v>
      </c>
      <c r="AT5" s="108">
        <v>41915</v>
      </c>
      <c r="AU5" s="718">
        <v>25</v>
      </c>
      <c r="AV5" s="719">
        <v>21.9</v>
      </c>
      <c r="AW5" s="633">
        <f>AW3/60</f>
        <v>4.5470555555555556</v>
      </c>
      <c r="AX5" s="633">
        <f>AX3/60</f>
        <v>22.323944444444447</v>
      </c>
      <c r="AY5" s="38">
        <v>42311</v>
      </c>
      <c r="AZ5" s="718">
        <v>3.4</v>
      </c>
      <c r="BA5" s="719">
        <v>23.1</v>
      </c>
      <c r="BB5" s="633">
        <f>BB3/60</f>
        <v>5.5</v>
      </c>
      <c r="BC5" s="633">
        <f>BC3/60</f>
        <v>23.638333333333332</v>
      </c>
      <c r="BD5" s="97">
        <v>42341</v>
      </c>
      <c r="BE5" s="718">
        <v>0</v>
      </c>
      <c r="BF5" s="719">
        <v>23.6</v>
      </c>
      <c r="BG5" s="633">
        <f>BG3/61</f>
        <v>4.9950819672131157</v>
      </c>
      <c r="BH5" s="633">
        <f>BH3/61</f>
        <v>23.811475409836071</v>
      </c>
    </row>
    <row r="6" spans="1:60" x14ac:dyDescent="0.2">
      <c r="A6" s="10">
        <v>41643</v>
      </c>
      <c r="B6" s="704">
        <v>1.2</v>
      </c>
      <c r="C6" s="695">
        <v>24.5</v>
      </c>
      <c r="D6" s="585">
        <f>SUM('2014'!AZ6:AZ32,'2014'!BE3:BE33)</f>
        <v>302.50000000000006</v>
      </c>
      <c r="E6" s="585">
        <f>SUM('2014'!BA6:BA32,'2014'!BF3:BF33)</f>
        <v>1363.2000000000003</v>
      </c>
      <c r="F6" s="664">
        <v>41674</v>
      </c>
      <c r="G6" s="702">
        <v>3.2</v>
      </c>
      <c r="H6" s="703">
        <v>23.2</v>
      </c>
      <c r="I6" s="818"/>
      <c r="J6" s="816"/>
      <c r="K6" s="612">
        <v>41702</v>
      </c>
      <c r="L6" s="704">
        <v>0</v>
      </c>
      <c r="M6" s="695">
        <v>25.3</v>
      </c>
      <c r="N6" s="835"/>
      <c r="O6" s="829"/>
      <c r="P6" s="114">
        <v>41733</v>
      </c>
      <c r="Q6" s="704">
        <v>0</v>
      </c>
      <c r="R6" s="719">
        <v>23.4</v>
      </c>
      <c r="S6" s="608"/>
      <c r="T6" s="608"/>
      <c r="U6" s="564">
        <v>41763</v>
      </c>
      <c r="V6" s="693">
        <v>1</v>
      </c>
      <c r="W6" s="695">
        <v>19.8</v>
      </c>
      <c r="X6" s="512"/>
      <c r="Y6" s="512"/>
      <c r="Z6" s="571">
        <v>42159</v>
      </c>
      <c r="AA6" s="718">
        <v>0</v>
      </c>
      <c r="AB6" s="719">
        <v>20.100000000000001</v>
      </c>
      <c r="AC6" s="554"/>
      <c r="AD6" s="559"/>
      <c r="AE6" s="164">
        <v>42189</v>
      </c>
      <c r="AF6" s="718">
        <v>15.4</v>
      </c>
      <c r="AG6" s="719">
        <v>16.100000000000001</v>
      </c>
      <c r="AH6" s="456"/>
      <c r="AI6" s="458"/>
      <c r="AJ6" s="571">
        <v>42220</v>
      </c>
      <c r="AK6" s="693">
        <v>0</v>
      </c>
      <c r="AL6" s="727">
        <v>23.3</v>
      </c>
      <c r="AM6" s="846"/>
      <c r="AN6" s="847"/>
      <c r="AO6" s="564">
        <v>42251</v>
      </c>
      <c r="AP6" s="693">
        <v>0</v>
      </c>
      <c r="AQ6" s="694">
        <v>17.7</v>
      </c>
      <c r="AR6" s="456"/>
      <c r="AS6" s="458"/>
      <c r="AT6" s="108">
        <v>41916</v>
      </c>
      <c r="AU6" s="704">
        <v>0.2</v>
      </c>
      <c r="AV6" s="695">
        <v>20.100000000000001</v>
      </c>
      <c r="AW6" s="456"/>
      <c r="AX6" s="268"/>
      <c r="AY6" s="38">
        <v>42312</v>
      </c>
      <c r="AZ6" s="758">
        <v>6.8</v>
      </c>
      <c r="BA6" s="754">
        <v>22.5</v>
      </c>
      <c r="BB6" s="523"/>
      <c r="BC6" s="489"/>
      <c r="BD6" s="97">
        <v>42342</v>
      </c>
      <c r="BE6" s="718">
        <v>0</v>
      </c>
      <c r="BF6" s="719">
        <v>23.4</v>
      </c>
      <c r="BG6" s="523"/>
      <c r="BH6" s="268"/>
    </row>
    <row r="7" spans="1:60" x14ac:dyDescent="0.2">
      <c r="A7" s="10">
        <v>41644</v>
      </c>
      <c r="B7" s="704">
        <v>0</v>
      </c>
      <c r="C7" s="695">
        <v>24.2</v>
      </c>
      <c r="D7" s="585">
        <f>SUM(B3:B5)</f>
        <v>0</v>
      </c>
      <c r="E7" s="585">
        <f>SUM(C3:C5)</f>
        <v>81.599999999999994</v>
      </c>
      <c r="F7" s="664">
        <v>41675</v>
      </c>
      <c r="G7" s="702">
        <v>5.6</v>
      </c>
      <c r="H7" s="703">
        <v>20.8</v>
      </c>
      <c r="I7" s="585"/>
      <c r="J7" s="585"/>
      <c r="K7" s="612">
        <v>41703</v>
      </c>
      <c r="L7" s="704">
        <v>0</v>
      </c>
      <c r="M7" s="695">
        <v>26.7</v>
      </c>
      <c r="N7" s="835">
        <f>N3/59</f>
        <v>9.489830508474574</v>
      </c>
      <c r="O7" s="829">
        <f>O3/59</f>
        <v>25.530508474576269</v>
      </c>
      <c r="P7" s="114">
        <v>41734</v>
      </c>
      <c r="Q7" s="704">
        <v>0</v>
      </c>
      <c r="R7" s="719">
        <v>23.1</v>
      </c>
      <c r="S7" s="608"/>
      <c r="T7" s="608"/>
      <c r="U7" s="564">
        <v>41764</v>
      </c>
      <c r="V7" s="693">
        <v>9.9</v>
      </c>
      <c r="W7" s="695">
        <v>18.600000000000001</v>
      </c>
      <c r="X7" s="512"/>
      <c r="Y7" s="512"/>
      <c r="Z7" s="571">
        <v>42160</v>
      </c>
      <c r="AA7" s="718">
        <v>0</v>
      </c>
      <c r="AB7" s="719">
        <v>20.7</v>
      </c>
      <c r="AC7" s="554"/>
      <c r="AD7" s="559"/>
      <c r="AE7" s="164">
        <v>42190</v>
      </c>
      <c r="AF7" s="693">
        <v>4.4000000000000004</v>
      </c>
      <c r="AG7" s="695">
        <v>13.5</v>
      </c>
      <c r="AH7" s="456"/>
      <c r="AI7" s="458"/>
      <c r="AJ7" s="571">
        <v>42221</v>
      </c>
      <c r="AK7" s="693">
        <v>0</v>
      </c>
      <c r="AL7" s="727">
        <v>22.9</v>
      </c>
      <c r="AM7" s="848"/>
      <c r="AN7" s="662"/>
      <c r="AO7" s="564">
        <v>42252</v>
      </c>
      <c r="AP7" s="693">
        <v>2.4</v>
      </c>
      <c r="AQ7" s="694">
        <v>16.7</v>
      </c>
      <c r="AR7" s="456"/>
      <c r="AS7" s="458"/>
      <c r="AT7" s="108">
        <v>41917</v>
      </c>
      <c r="AU7" s="704">
        <v>0</v>
      </c>
      <c r="AV7" s="695">
        <v>19.600000000000001</v>
      </c>
      <c r="AW7" s="456"/>
      <c r="AX7" s="268"/>
      <c r="AY7" s="38">
        <v>42313</v>
      </c>
      <c r="AZ7" s="758">
        <v>39.299999999999997</v>
      </c>
      <c r="BA7" s="754">
        <v>22.4</v>
      </c>
      <c r="BB7" s="523"/>
      <c r="BC7" s="268"/>
      <c r="BD7" s="97">
        <v>42343</v>
      </c>
      <c r="BE7" s="704">
        <v>0</v>
      </c>
      <c r="BF7" s="695">
        <v>25.5</v>
      </c>
      <c r="BG7" s="456"/>
      <c r="BH7" s="268"/>
    </row>
    <row r="8" spans="1:60" x14ac:dyDescent="0.2">
      <c r="A8" s="10">
        <v>41645</v>
      </c>
      <c r="B8" s="704">
        <v>12.2</v>
      </c>
      <c r="C8" s="695">
        <v>25.4</v>
      </c>
      <c r="D8" s="814">
        <f>SUM(D6:D7)</f>
        <v>302.50000000000006</v>
      </c>
      <c r="E8" s="814">
        <f>SUM(E6:E7)</f>
        <v>1444.8000000000002</v>
      </c>
      <c r="F8" s="664">
        <v>41676</v>
      </c>
      <c r="G8" s="702">
        <v>18.399999999999999</v>
      </c>
      <c r="H8" s="703">
        <v>21.8</v>
      </c>
      <c r="I8" s="817"/>
      <c r="J8" s="815"/>
      <c r="K8" s="612">
        <v>41704</v>
      </c>
      <c r="L8" s="704">
        <v>0</v>
      </c>
      <c r="M8" s="695">
        <v>24.4</v>
      </c>
      <c r="N8" s="835"/>
      <c r="O8" s="829"/>
      <c r="P8" s="114">
        <v>41735</v>
      </c>
      <c r="Q8" s="704">
        <v>0</v>
      </c>
      <c r="R8" s="719">
        <v>21</v>
      </c>
      <c r="U8" s="564">
        <v>41765</v>
      </c>
      <c r="V8" s="693">
        <v>0</v>
      </c>
      <c r="W8" s="695">
        <v>18.7</v>
      </c>
      <c r="X8" s="512"/>
      <c r="Y8" s="512"/>
      <c r="Z8" s="571">
        <v>42161</v>
      </c>
      <c r="AA8" s="718">
        <v>0</v>
      </c>
      <c r="AB8" s="719">
        <v>21.9</v>
      </c>
      <c r="AC8" s="554"/>
      <c r="AD8" s="559"/>
      <c r="AE8" s="164">
        <v>42191</v>
      </c>
      <c r="AF8" s="693">
        <v>0</v>
      </c>
      <c r="AG8" s="695">
        <v>16.7</v>
      </c>
      <c r="AH8" s="456"/>
      <c r="AI8" s="458"/>
      <c r="AJ8" s="571">
        <v>42222</v>
      </c>
      <c r="AK8" s="693">
        <v>0</v>
      </c>
      <c r="AL8" s="727">
        <v>23.6</v>
      </c>
      <c r="AM8" s="848"/>
      <c r="AN8" s="662"/>
      <c r="AO8" s="564">
        <v>42253</v>
      </c>
      <c r="AP8" s="693">
        <v>0</v>
      </c>
      <c r="AQ8" s="694">
        <v>16.8</v>
      </c>
      <c r="AR8" s="456"/>
      <c r="AS8" s="458"/>
      <c r="AT8" s="108">
        <v>41918</v>
      </c>
      <c r="AU8" s="704">
        <v>0</v>
      </c>
      <c r="AV8" s="695">
        <v>19.7</v>
      </c>
      <c r="AW8" s="456"/>
      <c r="AX8" s="268"/>
      <c r="AY8" s="38">
        <v>42314</v>
      </c>
      <c r="AZ8" s="758">
        <v>0</v>
      </c>
      <c r="BA8" s="754">
        <v>21</v>
      </c>
      <c r="BB8" s="523"/>
      <c r="BC8" s="268"/>
      <c r="BD8" s="97">
        <v>42344</v>
      </c>
      <c r="BE8" s="704">
        <v>0</v>
      </c>
      <c r="BF8" s="695">
        <v>24</v>
      </c>
      <c r="BG8" s="456"/>
      <c r="BH8" s="268"/>
    </row>
    <row r="9" spans="1:60" ht="13.5" thickBot="1" x14ac:dyDescent="0.25">
      <c r="A9" s="10">
        <v>41646</v>
      </c>
      <c r="B9" s="704">
        <v>0</v>
      </c>
      <c r="C9" s="695">
        <v>25.9</v>
      </c>
      <c r="D9" s="819">
        <f>D5/57</f>
        <v>5.5789473684210522</v>
      </c>
      <c r="E9" s="819">
        <f>E5/57</f>
        <v>24.5280701754386</v>
      </c>
      <c r="F9" s="664">
        <v>41677</v>
      </c>
      <c r="G9" s="832">
        <v>16.7</v>
      </c>
      <c r="H9" s="833">
        <v>22.5</v>
      </c>
      <c r="I9" s="818">
        <f>I5/57</f>
        <v>6.6982456140350868</v>
      </c>
      <c r="J9" s="816">
        <f>J5/57</f>
        <v>25.828070175438597</v>
      </c>
      <c r="K9" s="612">
        <v>41705</v>
      </c>
      <c r="L9" s="704">
        <v>38.200000000000003</v>
      </c>
      <c r="M9" s="695">
        <v>22.4</v>
      </c>
      <c r="N9" s="836">
        <f>SUM(N7)</f>
        <v>9.489830508474574</v>
      </c>
      <c r="O9" s="837">
        <f>SUM(O7:O8)</f>
        <v>25.530508474576269</v>
      </c>
      <c r="P9" s="114">
        <v>41736</v>
      </c>
      <c r="Q9" s="704">
        <v>7.1</v>
      </c>
      <c r="R9" s="719">
        <v>17.8</v>
      </c>
      <c r="S9" s="608"/>
      <c r="T9" s="608"/>
      <c r="U9" s="564">
        <v>41766</v>
      </c>
      <c r="V9" s="693">
        <v>0</v>
      </c>
      <c r="W9" s="695">
        <v>19</v>
      </c>
      <c r="X9" s="512"/>
      <c r="Y9" s="512"/>
      <c r="Z9" s="571">
        <v>42162</v>
      </c>
      <c r="AA9" s="718">
        <v>0</v>
      </c>
      <c r="AB9" s="719">
        <v>21.9</v>
      </c>
      <c r="AC9" s="555"/>
      <c r="AD9" s="560"/>
      <c r="AE9" s="164">
        <v>42192</v>
      </c>
      <c r="AF9" s="693">
        <v>0</v>
      </c>
      <c r="AG9" s="695">
        <v>16.899999999999999</v>
      </c>
      <c r="AH9" s="456"/>
      <c r="AI9" s="458"/>
      <c r="AJ9" s="571">
        <v>42223</v>
      </c>
      <c r="AK9" s="693">
        <v>0</v>
      </c>
      <c r="AL9" s="727">
        <v>24.2</v>
      </c>
      <c r="AM9" s="848"/>
      <c r="AN9" s="662"/>
      <c r="AO9" s="564">
        <v>42254</v>
      </c>
      <c r="AP9" s="693">
        <v>0.1</v>
      </c>
      <c r="AQ9" s="694">
        <v>18.7</v>
      </c>
      <c r="AR9" s="456"/>
      <c r="AS9" s="458"/>
      <c r="AT9" s="108">
        <v>41919</v>
      </c>
      <c r="AU9" s="704">
        <v>0</v>
      </c>
      <c r="AV9" s="695">
        <v>24.7</v>
      </c>
      <c r="AW9" s="456"/>
      <c r="AX9" s="268"/>
      <c r="AY9" s="38">
        <v>42315</v>
      </c>
      <c r="AZ9" s="758">
        <v>0</v>
      </c>
      <c r="BA9" s="754">
        <v>19.100000000000001</v>
      </c>
      <c r="BB9" s="523"/>
      <c r="BC9" s="268"/>
      <c r="BD9" s="97">
        <v>42345</v>
      </c>
      <c r="BE9" s="704">
        <v>47.8</v>
      </c>
      <c r="BF9" s="695">
        <v>21.7</v>
      </c>
      <c r="BG9" s="456"/>
      <c r="BH9" s="268"/>
    </row>
    <row r="10" spans="1:60" ht="13.5" thickBot="1" x14ac:dyDescent="0.25">
      <c r="A10" s="10">
        <v>41647</v>
      </c>
      <c r="B10" s="704">
        <v>48.6</v>
      </c>
      <c r="C10" s="695">
        <v>25.7</v>
      </c>
      <c r="D10" s="819">
        <f>D8/60</f>
        <v>5.0416666666666679</v>
      </c>
      <c r="E10" s="819">
        <f>E8/60</f>
        <v>24.080000000000002</v>
      </c>
      <c r="F10" s="664">
        <v>41678</v>
      </c>
      <c r="G10" s="702">
        <v>10.4</v>
      </c>
      <c r="H10" s="703">
        <v>24</v>
      </c>
      <c r="I10" s="818"/>
      <c r="J10" s="816"/>
      <c r="K10" s="612">
        <v>41706</v>
      </c>
      <c r="L10" s="704">
        <v>69.2</v>
      </c>
      <c r="M10" s="695">
        <v>22.3</v>
      </c>
      <c r="N10" s="457"/>
      <c r="O10" s="493"/>
      <c r="P10" s="114">
        <v>41737</v>
      </c>
      <c r="Q10" s="704">
        <v>0.4</v>
      </c>
      <c r="R10" s="719">
        <v>19.5</v>
      </c>
      <c r="S10" s="500"/>
      <c r="T10" s="458"/>
      <c r="U10" s="564">
        <v>41767</v>
      </c>
      <c r="V10" s="728">
        <v>0</v>
      </c>
      <c r="W10" s="695">
        <v>17.2</v>
      </c>
      <c r="Z10" s="571">
        <v>42163</v>
      </c>
      <c r="AA10" s="718">
        <v>0</v>
      </c>
      <c r="AB10" s="719">
        <v>22.6</v>
      </c>
      <c r="AC10" s="838"/>
      <c r="AD10" s="838"/>
      <c r="AE10" s="164">
        <v>42193</v>
      </c>
      <c r="AF10" s="841">
        <v>4.5</v>
      </c>
      <c r="AG10" s="697">
        <v>17.3</v>
      </c>
      <c r="AH10" s="456"/>
      <c r="AI10" s="458"/>
      <c r="AJ10" s="571">
        <v>42224</v>
      </c>
      <c r="AK10" s="826">
        <v>0</v>
      </c>
      <c r="AL10" s="826">
        <v>24.1</v>
      </c>
      <c r="AM10" s="848"/>
      <c r="AN10" s="662"/>
      <c r="AO10" s="564">
        <v>42255</v>
      </c>
      <c r="AP10" s="824">
        <v>23.6</v>
      </c>
      <c r="AQ10" s="825">
        <v>17.399999999999999</v>
      </c>
      <c r="AR10" s="456"/>
      <c r="AS10" s="458"/>
      <c r="AT10" s="108">
        <v>41920</v>
      </c>
      <c r="AU10" s="704">
        <v>0</v>
      </c>
      <c r="AV10" s="695">
        <v>27.6</v>
      </c>
      <c r="AW10" s="456"/>
      <c r="AX10" s="268"/>
      <c r="AY10" s="38">
        <v>42316</v>
      </c>
      <c r="AZ10" s="758">
        <v>0</v>
      </c>
      <c r="BA10" s="754">
        <v>21.1</v>
      </c>
      <c r="BB10" s="523"/>
      <c r="BC10" s="268"/>
      <c r="BD10" s="97">
        <v>42346</v>
      </c>
      <c r="BE10" s="704">
        <v>0</v>
      </c>
      <c r="BF10" s="695">
        <v>23.1</v>
      </c>
      <c r="BG10" s="456"/>
      <c r="BH10" s="268"/>
    </row>
    <row r="11" spans="1:60" ht="13.5" thickBot="1" x14ac:dyDescent="0.25">
      <c r="A11" s="10">
        <v>41648</v>
      </c>
      <c r="B11" s="722">
        <v>4.4000000000000004</v>
      </c>
      <c r="C11" s="800">
        <v>28.5</v>
      </c>
      <c r="D11" s="604">
        <f>SUM(D9:D10)/2</f>
        <v>5.3103070175438596</v>
      </c>
      <c r="E11" s="609">
        <f>SUM(E9:E10)/2</f>
        <v>24.304035087719299</v>
      </c>
      <c r="F11" s="664">
        <v>41679</v>
      </c>
      <c r="G11" s="702">
        <v>0</v>
      </c>
      <c r="H11" s="703">
        <v>24.5</v>
      </c>
      <c r="I11" s="604">
        <f>SUM(I9:I10)</f>
        <v>6.6982456140350868</v>
      </c>
      <c r="J11" s="609">
        <f>SUM(J9:J10)</f>
        <v>25.828070175438597</v>
      </c>
      <c r="K11" s="612">
        <v>41707</v>
      </c>
      <c r="L11" s="704">
        <v>77</v>
      </c>
      <c r="M11" s="695">
        <v>21</v>
      </c>
      <c r="N11" s="457"/>
      <c r="O11" s="268"/>
      <c r="P11" s="114">
        <v>41738</v>
      </c>
      <c r="Q11" s="722">
        <v>0</v>
      </c>
      <c r="R11" s="723">
        <v>20.8</v>
      </c>
      <c r="S11" s="500"/>
      <c r="T11" s="458"/>
      <c r="U11" s="564">
        <v>41768</v>
      </c>
      <c r="V11" s="820">
        <v>0</v>
      </c>
      <c r="W11" s="800">
        <v>19.600000000000001</v>
      </c>
      <c r="X11" s="456"/>
      <c r="Y11" s="458"/>
      <c r="Z11" s="571">
        <v>42164</v>
      </c>
      <c r="AA11" s="839">
        <v>0</v>
      </c>
      <c r="AB11" s="840">
        <v>22.5</v>
      </c>
      <c r="AC11" s="457"/>
      <c r="AD11" s="268"/>
      <c r="AE11" s="164">
        <v>42194</v>
      </c>
      <c r="AF11" s="842">
        <v>0</v>
      </c>
      <c r="AG11" s="843">
        <v>18.2</v>
      </c>
      <c r="AH11" s="456"/>
      <c r="AI11" s="458"/>
      <c r="AJ11" s="571">
        <v>42225</v>
      </c>
      <c r="AK11" s="693">
        <v>0</v>
      </c>
      <c r="AL11" s="727">
        <v>21.9</v>
      </c>
      <c r="AM11" s="457"/>
      <c r="AN11" s="458"/>
      <c r="AO11" s="564">
        <v>42256</v>
      </c>
      <c r="AP11" s="693">
        <v>58</v>
      </c>
      <c r="AQ11" s="694">
        <v>19.5</v>
      </c>
      <c r="AR11" s="456"/>
      <c r="AS11" s="458"/>
      <c r="AT11" s="849">
        <v>41921</v>
      </c>
      <c r="AU11" s="842">
        <v>0</v>
      </c>
      <c r="AV11" s="843">
        <v>26.3</v>
      </c>
      <c r="AW11" s="456"/>
      <c r="AX11" s="268"/>
      <c r="AY11" s="38">
        <v>42317</v>
      </c>
      <c r="AZ11" s="824">
        <v>4.4000000000000004</v>
      </c>
      <c r="BA11" s="825">
        <v>23.4</v>
      </c>
      <c r="BB11" s="523"/>
      <c r="BC11" s="268"/>
      <c r="BD11" s="97">
        <v>42347</v>
      </c>
      <c r="BE11" s="704">
        <v>0</v>
      </c>
      <c r="BF11" s="695">
        <v>24.3</v>
      </c>
      <c r="BG11" s="456"/>
      <c r="BH11" s="268"/>
    </row>
    <row r="12" spans="1:60" x14ac:dyDescent="0.2">
      <c r="A12" s="10">
        <v>41649</v>
      </c>
      <c r="B12" s="704">
        <v>0</v>
      </c>
      <c r="C12" s="695">
        <v>29.2</v>
      </c>
      <c r="D12" s="456"/>
      <c r="E12" s="268"/>
      <c r="F12" s="664">
        <v>41680</v>
      </c>
      <c r="G12" s="702">
        <v>32.200000000000003</v>
      </c>
      <c r="H12" s="703">
        <v>24.7</v>
      </c>
      <c r="I12" s="457"/>
      <c r="J12" s="268"/>
      <c r="K12" s="612">
        <v>41708</v>
      </c>
      <c r="L12" s="773">
        <v>9.6999999999999993</v>
      </c>
      <c r="M12" s="774">
        <v>23.1</v>
      </c>
      <c r="N12" s="457"/>
      <c r="O12" s="268"/>
      <c r="P12" s="114">
        <v>41739</v>
      </c>
      <c r="Q12" s="704">
        <v>0</v>
      </c>
      <c r="R12" s="719">
        <v>21.3</v>
      </c>
      <c r="S12" s="500"/>
      <c r="T12" s="458"/>
      <c r="U12" s="564">
        <v>41769</v>
      </c>
      <c r="V12" s="693">
        <v>0</v>
      </c>
      <c r="W12" s="695">
        <v>18</v>
      </c>
      <c r="X12" s="456"/>
      <c r="Y12" s="458"/>
      <c r="Z12" s="571">
        <v>42165</v>
      </c>
      <c r="AA12" s="726">
        <v>0</v>
      </c>
      <c r="AB12" s="727">
        <v>22.7</v>
      </c>
      <c r="AC12" s="457"/>
      <c r="AD12" s="268"/>
      <c r="AE12" s="164">
        <v>42195</v>
      </c>
      <c r="AF12" s="693">
        <v>0</v>
      </c>
      <c r="AG12" s="694">
        <v>20.9</v>
      </c>
      <c r="AH12" s="456"/>
      <c r="AI12" s="268"/>
      <c r="AJ12" s="571">
        <v>42226</v>
      </c>
      <c r="AK12" s="693">
        <v>0</v>
      </c>
      <c r="AL12" s="727">
        <v>22.7</v>
      </c>
      <c r="AM12" s="457"/>
      <c r="AN12" s="268"/>
      <c r="AO12" s="564">
        <v>42257</v>
      </c>
      <c r="AP12" s="724">
        <v>0</v>
      </c>
      <c r="AQ12" s="725">
        <v>27.3</v>
      </c>
      <c r="AR12" s="456"/>
      <c r="AS12" s="458"/>
      <c r="AT12" s="108">
        <v>41922</v>
      </c>
      <c r="AU12" s="715">
        <v>0.3</v>
      </c>
      <c r="AV12" s="694">
        <v>24.1</v>
      </c>
      <c r="AW12" s="456"/>
      <c r="AX12" s="268"/>
      <c r="AY12" s="38">
        <v>42318</v>
      </c>
      <c r="AZ12" s="758">
        <v>10.4</v>
      </c>
      <c r="BA12" s="754">
        <v>25.7</v>
      </c>
      <c r="BB12" s="523"/>
      <c r="BC12" s="268"/>
      <c r="BD12" s="97">
        <v>42348</v>
      </c>
      <c r="BE12" s="824">
        <v>0</v>
      </c>
      <c r="BF12" s="825">
        <v>24.7</v>
      </c>
      <c r="BG12" s="456"/>
      <c r="BH12" s="268"/>
    </row>
    <row r="13" spans="1:60" x14ac:dyDescent="0.2">
      <c r="A13" s="10">
        <v>41650</v>
      </c>
      <c r="B13" s="704">
        <v>3.4</v>
      </c>
      <c r="C13" s="695">
        <v>27.9</v>
      </c>
      <c r="D13" s="456"/>
      <c r="E13" s="268"/>
      <c r="F13" s="664">
        <v>41681</v>
      </c>
      <c r="G13" s="702">
        <v>2.2000000000000002</v>
      </c>
      <c r="H13" s="703">
        <v>26.4</v>
      </c>
      <c r="I13" s="486"/>
      <c r="J13" s="458"/>
      <c r="K13" s="612">
        <v>41709</v>
      </c>
      <c r="L13" s="704">
        <v>9.5</v>
      </c>
      <c r="M13" s="695">
        <v>23.6</v>
      </c>
      <c r="N13" s="457"/>
      <c r="O13" s="458"/>
      <c r="P13" s="114">
        <v>41740</v>
      </c>
      <c r="Q13" s="704">
        <v>0</v>
      </c>
      <c r="R13" s="719">
        <v>22.4</v>
      </c>
      <c r="S13" s="500"/>
      <c r="T13" s="458"/>
      <c r="U13" s="564">
        <v>41770</v>
      </c>
      <c r="V13" s="714">
        <v>22.2</v>
      </c>
      <c r="W13" s="697">
        <v>18.399999999999999</v>
      </c>
      <c r="X13" s="456"/>
      <c r="Y13" s="458"/>
      <c r="Z13" s="571">
        <v>42166</v>
      </c>
      <c r="AA13" s="726">
        <v>0</v>
      </c>
      <c r="AB13" s="727">
        <v>23.8</v>
      </c>
      <c r="AC13" s="457"/>
      <c r="AD13" s="268"/>
      <c r="AE13" s="164">
        <v>42196</v>
      </c>
      <c r="AF13" s="704">
        <v>0</v>
      </c>
      <c r="AG13" s="694">
        <v>17.600000000000001</v>
      </c>
      <c r="AH13" s="459"/>
      <c r="AI13" s="268"/>
      <c r="AJ13" s="571">
        <v>42227</v>
      </c>
      <c r="AK13" s="724">
        <v>0</v>
      </c>
      <c r="AL13" s="725">
        <v>22.2</v>
      </c>
      <c r="AM13" s="457"/>
      <c r="AN13" s="480"/>
      <c r="AO13" s="564">
        <v>42258</v>
      </c>
      <c r="AP13" s="724">
        <v>31.8</v>
      </c>
      <c r="AQ13" s="725">
        <v>18.8</v>
      </c>
      <c r="AR13" s="521"/>
      <c r="AS13" s="458"/>
      <c r="AT13" s="108">
        <v>41923</v>
      </c>
      <c r="AU13" s="704">
        <v>0</v>
      </c>
      <c r="AV13" s="695">
        <v>24.5</v>
      </c>
      <c r="AW13" s="745"/>
      <c r="AX13" s="745"/>
      <c r="AY13" s="38">
        <v>42319</v>
      </c>
      <c r="AZ13" s="758">
        <v>0</v>
      </c>
      <c r="BA13" s="754">
        <v>26.4</v>
      </c>
      <c r="BB13" s="523"/>
      <c r="BC13" s="268"/>
      <c r="BD13" s="97">
        <v>42349</v>
      </c>
      <c r="BE13" s="724">
        <v>30.3</v>
      </c>
      <c r="BF13" s="725">
        <v>25.4</v>
      </c>
      <c r="BG13" s="456"/>
      <c r="BH13" s="268"/>
    </row>
    <row r="14" spans="1:60" x14ac:dyDescent="0.2">
      <c r="A14" s="10">
        <v>41651</v>
      </c>
      <c r="B14" s="704">
        <v>0</v>
      </c>
      <c r="C14" s="695">
        <v>26.6</v>
      </c>
      <c r="D14" s="457"/>
      <c r="E14" s="268"/>
      <c r="F14" s="664">
        <v>41682</v>
      </c>
      <c r="G14" s="702">
        <v>0</v>
      </c>
      <c r="H14" s="703">
        <v>28.8</v>
      </c>
      <c r="I14" s="486"/>
      <c r="J14" s="268"/>
      <c r="K14" s="612">
        <v>41710</v>
      </c>
      <c r="L14" s="704">
        <v>1.2</v>
      </c>
      <c r="M14" s="695">
        <v>22.1</v>
      </c>
      <c r="N14" s="457"/>
      <c r="O14" s="458"/>
      <c r="P14" s="114">
        <v>41741</v>
      </c>
      <c r="Q14" s="718">
        <v>0</v>
      </c>
      <c r="R14" s="719">
        <v>21.4</v>
      </c>
      <c r="S14" s="500"/>
      <c r="T14" s="268"/>
      <c r="U14" s="564">
        <v>41771</v>
      </c>
      <c r="V14" s="724">
        <v>0</v>
      </c>
      <c r="W14" s="725">
        <v>18.3</v>
      </c>
      <c r="X14" s="456"/>
      <c r="Y14" s="511"/>
      <c r="Z14" s="571">
        <v>42167</v>
      </c>
      <c r="AA14" s="726">
        <v>0</v>
      </c>
      <c r="AB14" s="727">
        <v>19.600000000000001</v>
      </c>
      <c r="AC14" s="488"/>
      <c r="AD14" s="268"/>
      <c r="AE14" s="164">
        <v>42197</v>
      </c>
      <c r="AF14" s="715">
        <v>3</v>
      </c>
      <c r="AG14" s="694">
        <v>20.8</v>
      </c>
      <c r="AH14" s="456"/>
      <c r="AI14" s="268"/>
      <c r="AJ14" s="571">
        <v>42228</v>
      </c>
      <c r="AK14" s="724">
        <v>0</v>
      </c>
      <c r="AL14" s="727">
        <v>22</v>
      </c>
      <c r="AM14" s="520"/>
      <c r="AN14" s="480"/>
      <c r="AO14" s="564">
        <v>42259</v>
      </c>
      <c r="AP14" s="704">
        <v>27.6</v>
      </c>
      <c r="AQ14" s="725">
        <v>15.5</v>
      </c>
      <c r="AR14" s="456"/>
      <c r="AS14" s="268"/>
      <c r="AT14" s="108">
        <v>41924</v>
      </c>
      <c r="AU14" s="704">
        <v>0</v>
      </c>
      <c r="AV14" s="695">
        <v>25.1</v>
      </c>
      <c r="AW14" s="456"/>
      <c r="AX14" s="268"/>
      <c r="AY14" s="38">
        <v>42320</v>
      </c>
      <c r="AZ14" s="758">
        <v>0</v>
      </c>
      <c r="BA14" s="754">
        <v>26</v>
      </c>
      <c r="BB14" s="523"/>
      <c r="BC14" s="268"/>
      <c r="BD14" s="97">
        <v>42350</v>
      </c>
      <c r="BE14" s="704">
        <v>30.8</v>
      </c>
      <c r="BF14" s="695">
        <v>24.8</v>
      </c>
      <c r="BG14" s="456"/>
      <c r="BH14" s="268"/>
    </row>
    <row r="15" spans="1:60" x14ac:dyDescent="0.2">
      <c r="A15" s="10">
        <v>41652</v>
      </c>
      <c r="B15" s="704">
        <v>0.8</v>
      </c>
      <c r="C15" s="695">
        <v>27.5</v>
      </c>
      <c r="D15" s="456"/>
      <c r="E15" s="458"/>
      <c r="F15" s="664">
        <v>41683</v>
      </c>
      <c r="G15" s="702">
        <v>0</v>
      </c>
      <c r="H15" s="703">
        <v>27.1</v>
      </c>
      <c r="I15" s="486"/>
      <c r="J15" s="268"/>
      <c r="K15" s="612">
        <v>41711</v>
      </c>
      <c r="L15" s="704">
        <v>0</v>
      </c>
      <c r="M15" s="695">
        <v>23.1</v>
      </c>
      <c r="N15" s="457"/>
      <c r="O15" s="268"/>
      <c r="P15" s="114">
        <v>41742</v>
      </c>
      <c r="Q15" s="704">
        <v>0</v>
      </c>
      <c r="R15" s="719">
        <v>21.7</v>
      </c>
      <c r="S15" s="500"/>
      <c r="T15" s="458"/>
      <c r="U15" s="564">
        <v>41772</v>
      </c>
      <c r="V15" s="693">
        <v>2.8</v>
      </c>
      <c r="W15" s="694">
        <v>17.3</v>
      </c>
      <c r="X15" s="456"/>
      <c r="Y15" s="458"/>
      <c r="Z15" s="571">
        <v>42168</v>
      </c>
      <c r="AA15" s="726">
        <v>0</v>
      </c>
      <c r="AB15" s="727">
        <v>22.5</v>
      </c>
      <c r="AC15" s="500"/>
      <c r="AD15" s="268"/>
      <c r="AE15" s="164">
        <v>42198</v>
      </c>
      <c r="AF15" s="693">
        <v>0</v>
      </c>
      <c r="AG15" s="694">
        <v>23.6</v>
      </c>
      <c r="AH15" s="459"/>
      <c r="AI15" s="458"/>
      <c r="AJ15" s="571">
        <v>42229</v>
      </c>
      <c r="AK15" s="693">
        <v>0</v>
      </c>
      <c r="AL15" s="694">
        <v>22.5</v>
      </c>
      <c r="AM15" s="486"/>
      <c r="AN15" s="480"/>
      <c r="AO15" s="564">
        <v>42260</v>
      </c>
      <c r="AP15" s="704">
        <v>0</v>
      </c>
      <c r="AQ15" s="725">
        <v>15.1</v>
      </c>
      <c r="AR15" s="456"/>
      <c r="AS15" s="458"/>
      <c r="AT15" s="108">
        <v>41925</v>
      </c>
      <c r="AU15" s="704">
        <v>2.4</v>
      </c>
      <c r="AV15" s="695">
        <v>22.2</v>
      </c>
      <c r="AW15" s="456"/>
      <c r="AX15" s="268"/>
      <c r="AY15" s="38">
        <v>42321</v>
      </c>
      <c r="AZ15" s="758">
        <v>0</v>
      </c>
      <c r="BA15" s="754">
        <v>25.3</v>
      </c>
      <c r="BB15" s="523"/>
      <c r="BC15" s="268"/>
      <c r="BD15" s="97">
        <v>42351</v>
      </c>
      <c r="BE15" s="704">
        <v>12.2</v>
      </c>
      <c r="BF15" s="695">
        <v>25.4</v>
      </c>
      <c r="BG15" s="456"/>
      <c r="BH15" s="268"/>
    </row>
    <row r="16" spans="1:60" ht="15" x14ac:dyDescent="0.2">
      <c r="A16" s="10">
        <v>41653</v>
      </c>
      <c r="B16" s="704">
        <v>1.6</v>
      </c>
      <c r="C16" s="695">
        <v>26.6</v>
      </c>
      <c r="D16" s="456"/>
      <c r="E16" s="268"/>
      <c r="F16" s="664">
        <v>41684</v>
      </c>
      <c r="G16" s="702">
        <v>0</v>
      </c>
      <c r="H16" s="703">
        <v>25.9</v>
      </c>
      <c r="I16" s="486"/>
      <c r="J16" s="458"/>
      <c r="K16" s="612">
        <v>41712</v>
      </c>
      <c r="L16" s="704">
        <v>12.2</v>
      </c>
      <c r="M16" s="695">
        <v>23.5</v>
      </c>
      <c r="N16" s="457"/>
      <c r="O16" s="458"/>
      <c r="P16" s="114">
        <v>41743</v>
      </c>
      <c r="Q16" s="704">
        <v>0</v>
      </c>
      <c r="R16" s="719">
        <v>22</v>
      </c>
      <c r="S16" s="500"/>
      <c r="T16" s="458"/>
      <c r="U16" s="564">
        <v>41773</v>
      </c>
      <c r="V16" s="693">
        <v>0</v>
      </c>
      <c r="W16" s="695">
        <v>17.5</v>
      </c>
      <c r="X16" s="456"/>
      <c r="Y16" s="458"/>
      <c r="Z16" s="571">
        <v>42169</v>
      </c>
      <c r="AA16" s="724">
        <v>0</v>
      </c>
      <c r="AB16" s="725">
        <v>24.1</v>
      </c>
      <c r="AC16" s="500"/>
      <c r="AD16" s="268"/>
      <c r="AE16" s="164">
        <v>42199</v>
      </c>
      <c r="AF16" s="693">
        <v>0</v>
      </c>
      <c r="AG16" s="695">
        <v>25.3</v>
      </c>
      <c r="AH16" s="456"/>
      <c r="AI16" s="458"/>
      <c r="AJ16" s="571">
        <v>42230</v>
      </c>
      <c r="AK16" s="693">
        <v>0</v>
      </c>
      <c r="AL16" s="695">
        <v>23.3</v>
      </c>
      <c r="AM16" s="486"/>
      <c r="AN16" s="458"/>
      <c r="AO16" s="564">
        <v>42261</v>
      </c>
      <c r="AP16" s="704">
        <v>0.2</v>
      </c>
      <c r="AQ16" s="725">
        <v>17.600000000000001</v>
      </c>
      <c r="AR16" s="456"/>
      <c r="AS16" s="458"/>
      <c r="AT16" s="108">
        <v>41926</v>
      </c>
      <c r="AU16" s="704">
        <v>0</v>
      </c>
      <c r="AV16" s="695">
        <v>24.7</v>
      </c>
      <c r="AW16" s="456"/>
      <c r="AX16" s="268"/>
      <c r="AY16" s="38">
        <v>42322</v>
      </c>
      <c r="AZ16" s="758">
        <v>0</v>
      </c>
      <c r="BA16" s="754">
        <v>25.8</v>
      </c>
      <c r="BB16" s="523"/>
      <c r="BC16" s="524"/>
      <c r="BD16" s="97">
        <v>42352</v>
      </c>
      <c r="BE16" s="704">
        <v>2</v>
      </c>
      <c r="BF16" s="695">
        <v>27.4</v>
      </c>
      <c r="BG16" s="456"/>
      <c r="BH16" s="458"/>
    </row>
    <row r="17" spans="1:60" x14ac:dyDescent="0.2">
      <c r="A17" s="10">
        <v>41654</v>
      </c>
      <c r="B17" s="704">
        <v>3</v>
      </c>
      <c r="C17" s="695">
        <v>27.1</v>
      </c>
      <c r="D17" s="456"/>
      <c r="E17" s="458"/>
      <c r="F17" s="664">
        <v>41685</v>
      </c>
      <c r="G17" s="702">
        <v>17.399999999999999</v>
      </c>
      <c r="H17" s="703">
        <v>24.4</v>
      </c>
      <c r="I17" s="486"/>
      <c r="J17" s="458"/>
      <c r="K17" s="612">
        <v>41713</v>
      </c>
      <c r="L17" s="704">
        <v>0.3</v>
      </c>
      <c r="M17" s="695">
        <v>22.8</v>
      </c>
      <c r="N17" s="457"/>
      <c r="O17" s="458"/>
      <c r="P17" s="114">
        <v>41744</v>
      </c>
      <c r="Q17" s="704">
        <v>0</v>
      </c>
      <c r="R17" s="719">
        <v>22</v>
      </c>
      <c r="S17" s="500"/>
      <c r="T17" s="458"/>
      <c r="U17" s="564">
        <v>41774</v>
      </c>
      <c r="V17" s="693">
        <v>0</v>
      </c>
      <c r="W17" s="695">
        <v>18</v>
      </c>
      <c r="X17" s="456"/>
      <c r="Y17" s="458"/>
      <c r="Z17" s="571">
        <v>42170</v>
      </c>
      <c r="AA17" s="724">
        <v>0</v>
      </c>
      <c r="AB17" s="725">
        <v>16.8</v>
      </c>
      <c r="AC17" s="500"/>
      <c r="AD17" s="268"/>
      <c r="AE17" s="164">
        <v>42200</v>
      </c>
      <c r="AF17" s="693">
        <v>0</v>
      </c>
      <c r="AG17" s="695">
        <v>22.5</v>
      </c>
      <c r="AH17" s="456"/>
      <c r="AI17" s="458"/>
      <c r="AJ17" s="571">
        <v>42231</v>
      </c>
      <c r="AK17" s="693">
        <v>0</v>
      </c>
      <c r="AL17" s="695">
        <v>23.3</v>
      </c>
      <c r="AM17" s="486"/>
      <c r="AN17" s="458"/>
      <c r="AO17" s="564">
        <v>42262</v>
      </c>
      <c r="AP17" s="693">
        <v>0</v>
      </c>
      <c r="AQ17" s="695">
        <v>22</v>
      </c>
      <c r="AR17" s="456"/>
      <c r="AS17" s="458"/>
      <c r="AT17" s="108">
        <v>41927</v>
      </c>
      <c r="AU17" s="704">
        <v>0</v>
      </c>
      <c r="AV17" s="695">
        <v>28.1</v>
      </c>
      <c r="AW17" s="456"/>
      <c r="AX17" s="268"/>
      <c r="AY17" s="38">
        <v>42323</v>
      </c>
      <c r="AZ17" s="758">
        <v>8</v>
      </c>
      <c r="BA17" s="754">
        <v>24.7</v>
      </c>
      <c r="BB17" s="523"/>
      <c r="BC17" s="458"/>
      <c r="BD17" s="97">
        <v>42353</v>
      </c>
      <c r="BE17" s="704">
        <v>4</v>
      </c>
      <c r="BF17" s="695">
        <v>26.5</v>
      </c>
      <c r="BG17" s="456"/>
      <c r="BH17" s="458"/>
    </row>
    <row r="18" spans="1:60" x14ac:dyDescent="0.2">
      <c r="A18" s="10">
        <v>41655</v>
      </c>
      <c r="B18" s="704">
        <v>2</v>
      </c>
      <c r="C18" s="695">
        <v>27.1</v>
      </c>
      <c r="D18" s="456"/>
      <c r="E18" s="458"/>
      <c r="F18" s="664">
        <v>41686</v>
      </c>
      <c r="G18" s="702">
        <v>22.7</v>
      </c>
      <c r="H18" s="703">
        <v>22.9</v>
      </c>
      <c r="I18" s="486"/>
      <c r="J18" s="458"/>
      <c r="K18" s="612">
        <v>41714</v>
      </c>
      <c r="L18" s="704">
        <v>22.4</v>
      </c>
      <c r="M18" s="695">
        <v>23.5</v>
      </c>
      <c r="N18" s="457"/>
      <c r="O18" s="458"/>
      <c r="P18" s="114">
        <v>41745</v>
      </c>
      <c r="Q18" s="704">
        <v>25.4</v>
      </c>
      <c r="R18" s="719">
        <v>20.9</v>
      </c>
      <c r="S18" s="500"/>
      <c r="T18" s="458"/>
      <c r="U18" s="564">
        <v>41775</v>
      </c>
      <c r="V18" s="693">
        <v>0</v>
      </c>
      <c r="W18" s="695">
        <v>18.899999999999999</v>
      </c>
      <c r="X18" s="456"/>
      <c r="Y18" s="458"/>
      <c r="Z18" s="571">
        <v>42171</v>
      </c>
      <c r="AA18" s="724">
        <v>9</v>
      </c>
      <c r="AB18" s="725">
        <v>15.9</v>
      </c>
      <c r="AC18" s="500"/>
      <c r="AD18" s="268"/>
      <c r="AE18" s="164">
        <v>42201</v>
      </c>
      <c r="AF18" s="693">
        <v>0</v>
      </c>
      <c r="AG18" s="695">
        <v>21.1</v>
      </c>
      <c r="AH18" s="456"/>
      <c r="AI18" s="458"/>
      <c r="AJ18" s="571">
        <v>42232</v>
      </c>
      <c r="AK18" s="693">
        <v>0</v>
      </c>
      <c r="AL18" s="695">
        <v>22.9</v>
      </c>
      <c r="AM18" s="486"/>
      <c r="AN18" s="458"/>
      <c r="AO18" s="564">
        <v>42263</v>
      </c>
      <c r="AP18" s="693">
        <v>0</v>
      </c>
      <c r="AQ18" s="695">
        <v>26.3</v>
      </c>
      <c r="AR18" s="456"/>
      <c r="AS18" s="458"/>
      <c r="AT18" s="108">
        <v>41928</v>
      </c>
      <c r="AU18" s="704">
        <v>0</v>
      </c>
      <c r="AV18" s="695">
        <v>28.4</v>
      </c>
      <c r="AW18" s="456"/>
      <c r="AX18" s="268"/>
      <c r="AY18" s="38">
        <v>42324</v>
      </c>
      <c r="AZ18" s="758">
        <v>0</v>
      </c>
      <c r="BA18" s="754">
        <v>22.9</v>
      </c>
      <c r="BB18" s="523"/>
      <c r="BC18" s="458"/>
      <c r="BD18" s="97">
        <v>42354</v>
      </c>
      <c r="BE18" s="704">
        <v>1.5</v>
      </c>
      <c r="BF18" s="695">
        <v>23.6</v>
      </c>
      <c r="BG18" s="456"/>
      <c r="BH18" s="458"/>
    </row>
    <row r="19" spans="1:60" x14ac:dyDescent="0.2">
      <c r="A19" s="10">
        <v>41656</v>
      </c>
      <c r="B19" s="704">
        <v>0</v>
      </c>
      <c r="C19" s="695">
        <v>29.2</v>
      </c>
      <c r="D19" s="456"/>
      <c r="E19" s="458"/>
      <c r="F19" s="664">
        <v>41687</v>
      </c>
      <c r="G19" s="702">
        <v>85.3</v>
      </c>
      <c r="H19" s="703">
        <v>23.7</v>
      </c>
      <c r="I19" s="486"/>
      <c r="J19" s="458"/>
      <c r="K19" s="612">
        <v>41715</v>
      </c>
      <c r="L19" s="704">
        <v>24.2</v>
      </c>
      <c r="M19" s="695">
        <v>22.7</v>
      </c>
      <c r="N19" s="457"/>
      <c r="O19" s="458"/>
      <c r="P19" s="114">
        <v>41746</v>
      </c>
      <c r="Q19" s="704">
        <v>37.200000000000003</v>
      </c>
      <c r="R19" s="719">
        <v>21.7</v>
      </c>
      <c r="S19" s="500"/>
      <c r="T19" s="458"/>
      <c r="U19" s="564">
        <v>41776</v>
      </c>
      <c r="V19" s="693">
        <v>0</v>
      </c>
      <c r="W19" s="695">
        <v>19.899999999999999</v>
      </c>
      <c r="X19" s="456"/>
      <c r="Y19" s="458"/>
      <c r="Z19" s="571">
        <v>42172</v>
      </c>
      <c r="AA19" s="724">
        <v>0</v>
      </c>
      <c r="AB19" s="725">
        <v>19.899999999999999</v>
      </c>
      <c r="AC19" s="500"/>
      <c r="AD19" s="268"/>
      <c r="AE19" s="164">
        <v>42202</v>
      </c>
      <c r="AF19" s="693">
        <v>0</v>
      </c>
      <c r="AG19" s="695">
        <v>20</v>
      </c>
      <c r="AH19" s="456"/>
      <c r="AI19" s="458"/>
      <c r="AJ19" s="571">
        <v>42233</v>
      </c>
      <c r="AK19" s="693">
        <v>0</v>
      </c>
      <c r="AL19" s="695">
        <v>23.2</v>
      </c>
      <c r="AM19" s="486"/>
      <c r="AN19" s="458"/>
      <c r="AO19" s="564">
        <v>42264</v>
      </c>
      <c r="AP19" s="693">
        <v>0</v>
      </c>
      <c r="AQ19" s="695">
        <v>20.7</v>
      </c>
      <c r="AR19" s="456"/>
      <c r="AS19" s="458"/>
      <c r="AT19" s="108">
        <v>41929</v>
      </c>
      <c r="AU19" s="704">
        <v>0</v>
      </c>
      <c r="AV19" s="695">
        <v>24</v>
      </c>
      <c r="AW19" s="456"/>
      <c r="AX19" s="268"/>
      <c r="AY19" s="38">
        <v>42325</v>
      </c>
      <c r="AZ19" s="758">
        <v>0</v>
      </c>
      <c r="BA19" s="754">
        <v>23.7</v>
      </c>
      <c r="BB19" s="523"/>
      <c r="BC19" s="458"/>
      <c r="BD19" s="97">
        <v>42355</v>
      </c>
      <c r="BE19" s="704">
        <v>0</v>
      </c>
      <c r="BF19" s="695">
        <v>24.3</v>
      </c>
      <c r="BG19" s="456"/>
      <c r="BH19" s="458"/>
    </row>
    <row r="20" spans="1:60" x14ac:dyDescent="0.2">
      <c r="A20" s="10">
        <v>41657</v>
      </c>
      <c r="B20" s="704">
        <v>0</v>
      </c>
      <c r="C20" s="695">
        <v>29.9</v>
      </c>
      <c r="D20" s="456"/>
      <c r="E20" s="458"/>
      <c r="F20" s="664">
        <v>41688</v>
      </c>
      <c r="G20" s="702">
        <v>13.4</v>
      </c>
      <c r="H20" s="703">
        <v>22.1</v>
      </c>
      <c r="I20" s="486"/>
      <c r="J20" s="458"/>
      <c r="K20" s="612">
        <v>41716</v>
      </c>
      <c r="L20" s="704">
        <v>0</v>
      </c>
      <c r="M20" s="695">
        <v>22.2</v>
      </c>
      <c r="N20" s="457"/>
      <c r="O20" s="458"/>
      <c r="P20" s="114">
        <v>41747</v>
      </c>
      <c r="Q20" s="704">
        <v>0</v>
      </c>
      <c r="R20" s="719">
        <v>24</v>
      </c>
      <c r="S20" s="500"/>
      <c r="T20" s="458"/>
      <c r="U20" s="564">
        <v>41777</v>
      </c>
      <c r="V20" s="693">
        <v>0</v>
      </c>
      <c r="W20" s="695">
        <v>19.7</v>
      </c>
      <c r="X20" s="456"/>
      <c r="Y20" s="458"/>
      <c r="Z20" s="571">
        <v>42173</v>
      </c>
      <c r="AA20" s="724">
        <v>0</v>
      </c>
      <c r="AB20" s="725">
        <v>21.8</v>
      </c>
      <c r="AC20" s="500"/>
      <c r="AD20" s="268"/>
      <c r="AE20" s="164">
        <v>42203</v>
      </c>
      <c r="AF20" s="693">
        <v>0</v>
      </c>
      <c r="AG20" s="695">
        <v>21</v>
      </c>
      <c r="AH20" s="456"/>
      <c r="AI20" s="458"/>
      <c r="AJ20" s="571">
        <v>42234</v>
      </c>
      <c r="AK20" s="693">
        <v>0</v>
      </c>
      <c r="AL20" s="695">
        <v>22.6</v>
      </c>
      <c r="AM20" s="486"/>
      <c r="AN20" s="458"/>
      <c r="AO20" s="564">
        <v>42265</v>
      </c>
      <c r="AP20" s="693">
        <v>0</v>
      </c>
      <c r="AQ20" s="695">
        <v>29.5</v>
      </c>
      <c r="AR20" s="456"/>
      <c r="AS20" s="458"/>
      <c r="AT20" s="108">
        <v>41930</v>
      </c>
      <c r="AU20" s="704">
        <v>0.1</v>
      </c>
      <c r="AV20" s="695">
        <v>19</v>
      </c>
      <c r="AW20" s="456"/>
      <c r="AX20" s="268"/>
      <c r="AY20" s="38">
        <v>42326</v>
      </c>
      <c r="AZ20" s="758">
        <v>14.1</v>
      </c>
      <c r="BA20" s="754">
        <v>25.2</v>
      </c>
      <c r="BB20" s="523"/>
      <c r="BC20" s="458"/>
      <c r="BD20" s="97">
        <v>42356</v>
      </c>
      <c r="BE20" s="704">
        <v>0.1</v>
      </c>
      <c r="BF20" s="695">
        <v>27.9</v>
      </c>
      <c r="BG20" s="456"/>
      <c r="BH20" s="458"/>
    </row>
    <row r="21" spans="1:60" x14ac:dyDescent="0.2">
      <c r="A21" s="10">
        <v>41658</v>
      </c>
      <c r="B21" s="704">
        <v>3.7</v>
      </c>
      <c r="C21" s="695">
        <v>29.7</v>
      </c>
      <c r="D21" s="456"/>
      <c r="E21" s="458"/>
      <c r="F21" s="664">
        <v>41689</v>
      </c>
      <c r="G21" s="702">
        <v>2.4</v>
      </c>
      <c r="H21" s="703">
        <v>24.3</v>
      </c>
      <c r="I21" s="486"/>
      <c r="J21" s="458"/>
      <c r="K21" s="612">
        <v>41717</v>
      </c>
      <c r="L21" s="704">
        <v>3.2</v>
      </c>
      <c r="M21" s="695">
        <v>22.3</v>
      </c>
      <c r="N21" s="457"/>
      <c r="O21" s="458"/>
      <c r="P21" s="114">
        <v>41748</v>
      </c>
      <c r="Q21" s="704">
        <v>0</v>
      </c>
      <c r="R21" s="719">
        <v>22.9</v>
      </c>
      <c r="S21" s="500"/>
      <c r="T21" s="458"/>
      <c r="U21" s="564">
        <v>41778</v>
      </c>
      <c r="V21" s="693">
        <v>0</v>
      </c>
      <c r="W21" s="695">
        <v>19.399999999999999</v>
      </c>
      <c r="X21" s="456"/>
      <c r="Y21" s="458"/>
      <c r="Z21" s="571">
        <v>42174</v>
      </c>
      <c r="AA21" s="724">
        <v>3.8</v>
      </c>
      <c r="AB21" s="725">
        <v>15.3</v>
      </c>
      <c r="AC21" s="500"/>
      <c r="AD21" s="268"/>
      <c r="AE21" s="164">
        <v>42204</v>
      </c>
      <c r="AF21" s="693">
        <v>0</v>
      </c>
      <c r="AG21" s="695">
        <v>21.9</v>
      </c>
      <c r="AH21" s="456"/>
      <c r="AI21" s="458"/>
      <c r="AJ21" s="571">
        <v>42235</v>
      </c>
      <c r="AK21" s="693">
        <v>0</v>
      </c>
      <c r="AL21" s="695">
        <v>23.6</v>
      </c>
      <c r="AM21" s="486"/>
      <c r="AN21" s="458"/>
      <c r="AO21" s="564">
        <v>42266</v>
      </c>
      <c r="AP21" s="693">
        <v>0</v>
      </c>
      <c r="AQ21" s="695">
        <v>29.1</v>
      </c>
      <c r="AR21" s="456"/>
      <c r="AS21" s="458"/>
      <c r="AT21" s="108">
        <v>41931</v>
      </c>
      <c r="AU21" s="704">
        <v>0</v>
      </c>
      <c r="AV21" s="695">
        <v>21.2</v>
      </c>
      <c r="AW21" s="456"/>
      <c r="AX21" s="268"/>
      <c r="AY21" s="38">
        <v>42327</v>
      </c>
      <c r="AZ21" s="758">
        <v>0</v>
      </c>
      <c r="BA21" s="754">
        <v>27.4</v>
      </c>
      <c r="BB21" s="523"/>
      <c r="BC21" s="458"/>
      <c r="BD21" s="97">
        <v>42357</v>
      </c>
      <c r="BE21" s="704">
        <v>0</v>
      </c>
      <c r="BF21" s="695">
        <v>26.1</v>
      </c>
      <c r="BG21" s="456"/>
      <c r="BH21" s="458"/>
    </row>
    <row r="22" spans="1:60" x14ac:dyDescent="0.2">
      <c r="A22" s="10">
        <v>41659</v>
      </c>
      <c r="B22" s="704">
        <v>0.6</v>
      </c>
      <c r="C22" s="695">
        <v>29.4</v>
      </c>
      <c r="D22" s="456"/>
      <c r="E22" s="458"/>
      <c r="F22" s="664">
        <v>41690</v>
      </c>
      <c r="G22" s="702">
        <v>0</v>
      </c>
      <c r="H22" s="703">
        <v>25.5</v>
      </c>
      <c r="I22" s="486"/>
      <c r="J22" s="458"/>
      <c r="K22" s="612">
        <v>41718</v>
      </c>
      <c r="L22" s="704">
        <v>7.4</v>
      </c>
      <c r="M22" s="695">
        <v>22.1</v>
      </c>
      <c r="N22" s="457"/>
      <c r="O22" s="458"/>
      <c r="P22" s="114">
        <v>41749</v>
      </c>
      <c r="Q22" s="704">
        <v>20.2</v>
      </c>
      <c r="R22" s="719">
        <v>25.2</v>
      </c>
      <c r="S22" s="500"/>
      <c r="T22" s="458"/>
      <c r="U22" s="564">
        <v>41779</v>
      </c>
      <c r="V22" s="693">
        <v>0.2</v>
      </c>
      <c r="W22" s="695">
        <v>20.100000000000001</v>
      </c>
      <c r="X22" s="456"/>
      <c r="Y22" s="458"/>
      <c r="Z22" s="571">
        <v>42175</v>
      </c>
      <c r="AA22" s="724">
        <v>0</v>
      </c>
      <c r="AB22" s="725">
        <v>16.8</v>
      </c>
      <c r="AC22" s="500"/>
      <c r="AD22" s="268"/>
      <c r="AE22" s="164">
        <v>42205</v>
      </c>
      <c r="AF22" s="693">
        <v>0</v>
      </c>
      <c r="AG22" s="695">
        <v>22.4</v>
      </c>
      <c r="AH22" s="456"/>
      <c r="AI22" s="458"/>
      <c r="AJ22" s="571">
        <v>42236</v>
      </c>
      <c r="AK22" s="693">
        <v>0</v>
      </c>
      <c r="AL22" s="695">
        <v>18.3</v>
      </c>
      <c r="AM22" s="486"/>
      <c r="AN22" s="458"/>
      <c r="AO22" s="564">
        <v>42267</v>
      </c>
      <c r="AP22" s="693">
        <v>0</v>
      </c>
      <c r="AQ22" s="695">
        <v>25.8</v>
      </c>
      <c r="AR22" s="456"/>
      <c r="AS22" s="458"/>
      <c r="AT22" s="108">
        <v>41932</v>
      </c>
      <c r="AU22" s="704">
        <v>0</v>
      </c>
      <c r="AV22" s="695">
        <v>26.6</v>
      </c>
      <c r="AW22" s="456"/>
      <c r="AX22" s="268"/>
      <c r="AY22" s="38">
        <v>42328</v>
      </c>
      <c r="AZ22" s="758">
        <v>0</v>
      </c>
      <c r="BA22" s="754">
        <v>24.8</v>
      </c>
      <c r="BB22" s="523"/>
      <c r="BC22" s="458"/>
      <c r="BD22" s="97">
        <v>42358</v>
      </c>
      <c r="BE22" s="704">
        <v>0</v>
      </c>
      <c r="BF22" s="695">
        <v>24.2</v>
      </c>
      <c r="BG22" s="456"/>
      <c r="BH22" s="458"/>
    </row>
    <row r="23" spans="1:60" x14ac:dyDescent="0.2">
      <c r="A23" s="10">
        <v>41660</v>
      </c>
      <c r="B23" s="704">
        <v>0</v>
      </c>
      <c r="C23" s="695">
        <v>26.8</v>
      </c>
      <c r="D23" s="456"/>
      <c r="E23" s="458"/>
      <c r="F23" s="664">
        <v>41691</v>
      </c>
      <c r="G23" s="702">
        <v>0</v>
      </c>
      <c r="H23" s="703">
        <v>26.9</v>
      </c>
      <c r="I23" s="486"/>
      <c r="J23" s="458"/>
      <c r="K23" s="612">
        <v>41719</v>
      </c>
      <c r="L23" s="704">
        <v>14.7</v>
      </c>
      <c r="M23" s="695">
        <v>21.5</v>
      </c>
      <c r="N23" s="457"/>
      <c r="O23" s="458"/>
      <c r="P23" s="114">
        <v>41750</v>
      </c>
      <c r="Q23" s="704">
        <v>0</v>
      </c>
      <c r="R23" s="719">
        <v>22.9</v>
      </c>
      <c r="S23" s="500"/>
      <c r="T23" s="458"/>
      <c r="U23" s="564">
        <v>41780</v>
      </c>
      <c r="V23" s="693">
        <v>0</v>
      </c>
      <c r="W23" s="695">
        <v>21.6</v>
      </c>
      <c r="X23" s="456"/>
      <c r="Y23" s="458"/>
      <c r="Z23" s="571">
        <v>42176</v>
      </c>
      <c r="AA23" s="724">
        <v>0</v>
      </c>
      <c r="AB23" s="725">
        <v>18.399999999999999</v>
      </c>
      <c r="AC23" s="500"/>
      <c r="AD23" s="268"/>
      <c r="AE23" s="164">
        <v>42206</v>
      </c>
      <c r="AF23" s="693">
        <v>0</v>
      </c>
      <c r="AG23" s="695">
        <v>18.7</v>
      </c>
      <c r="AH23" s="456"/>
      <c r="AI23" s="458"/>
      <c r="AJ23" s="571">
        <v>42237</v>
      </c>
      <c r="AK23" s="693">
        <v>1</v>
      </c>
      <c r="AL23" s="695">
        <v>18.899999999999999</v>
      </c>
      <c r="AM23" s="486"/>
      <c r="AN23" s="458"/>
      <c r="AO23" s="564">
        <v>42268</v>
      </c>
      <c r="AP23" s="693">
        <v>0</v>
      </c>
      <c r="AQ23" s="695">
        <v>26</v>
      </c>
      <c r="AR23" s="456"/>
      <c r="AS23" s="458"/>
      <c r="AT23" s="108">
        <v>41933</v>
      </c>
      <c r="AU23" s="704">
        <v>0</v>
      </c>
      <c r="AV23" s="695">
        <v>27.5</v>
      </c>
      <c r="AW23" s="456"/>
      <c r="AX23" s="268"/>
      <c r="AY23" s="38">
        <v>42329</v>
      </c>
      <c r="AZ23" s="758">
        <v>0</v>
      </c>
      <c r="BA23" s="754">
        <v>21</v>
      </c>
      <c r="BB23" s="523"/>
      <c r="BC23" s="458"/>
      <c r="BD23" s="97">
        <v>42359</v>
      </c>
      <c r="BE23" s="704">
        <v>27.2</v>
      </c>
      <c r="BF23" s="695">
        <v>23.8</v>
      </c>
      <c r="BG23" s="456"/>
      <c r="BH23" s="458"/>
    </row>
    <row r="24" spans="1:60" x14ac:dyDescent="0.2">
      <c r="A24" s="10">
        <v>41661</v>
      </c>
      <c r="B24" s="704">
        <v>31</v>
      </c>
      <c r="C24" s="695">
        <v>23.8</v>
      </c>
      <c r="D24" s="456"/>
      <c r="E24" s="458"/>
      <c r="F24" s="664">
        <v>41692</v>
      </c>
      <c r="G24" s="702">
        <v>0</v>
      </c>
      <c r="H24" s="703">
        <v>26.1</v>
      </c>
      <c r="I24" s="486"/>
      <c r="J24" s="458"/>
      <c r="K24" s="612">
        <v>41720</v>
      </c>
      <c r="L24" s="704">
        <v>1.7</v>
      </c>
      <c r="M24" s="695">
        <v>20.7</v>
      </c>
      <c r="N24" s="457"/>
      <c r="O24" s="458"/>
      <c r="P24" s="114">
        <v>41751</v>
      </c>
      <c r="Q24" s="704">
        <v>2.4</v>
      </c>
      <c r="R24" s="719">
        <v>20.6</v>
      </c>
      <c r="S24" s="500"/>
      <c r="T24" s="458"/>
      <c r="U24" s="564">
        <v>41781</v>
      </c>
      <c r="V24" s="693">
        <v>0</v>
      </c>
      <c r="W24" s="695">
        <v>21.6</v>
      </c>
      <c r="X24" s="456"/>
      <c r="Y24" s="458"/>
      <c r="Z24" s="571">
        <v>42177</v>
      </c>
      <c r="AA24" s="724">
        <v>0</v>
      </c>
      <c r="AB24" s="725">
        <v>20.5</v>
      </c>
      <c r="AC24" s="500"/>
      <c r="AD24" s="268"/>
      <c r="AE24" s="164">
        <v>42207</v>
      </c>
      <c r="AF24" s="693">
        <v>0</v>
      </c>
      <c r="AG24" s="695">
        <v>15.5</v>
      </c>
      <c r="AH24" s="456"/>
      <c r="AI24" s="458"/>
      <c r="AJ24" s="571">
        <v>42238</v>
      </c>
      <c r="AK24" s="693">
        <v>0</v>
      </c>
      <c r="AL24" s="695">
        <v>20.100000000000001</v>
      </c>
      <c r="AM24" s="486"/>
      <c r="AN24" s="458"/>
      <c r="AO24" s="564">
        <v>42269</v>
      </c>
      <c r="AP24" s="693">
        <v>0</v>
      </c>
      <c r="AQ24" s="695">
        <v>27.8</v>
      </c>
      <c r="AR24" s="456"/>
      <c r="AS24" s="458"/>
      <c r="AT24" s="108">
        <v>41934</v>
      </c>
      <c r="AU24" s="704">
        <v>14.6</v>
      </c>
      <c r="AV24" s="695">
        <v>21</v>
      </c>
      <c r="AW24" s="456"/>
      <c r="AX24" s="268"/>
      <c r="AY24" s="38">
        <v>42330</v>
      </c>
      <c r="AZ24" s="758">
        <v>0</v>
      </c>
      <c r="BA24" s="754">
        <v>22.9</v>
      </c>
      <c r="BB24" s="523"/>
      <c r="BC24" s="458"/>
      <c r="BD24" s="97">
        <v>42360</v>
      </c>
      <c r="BE24" s="704">
        <v>43</v>
      </c>
      <c r="BF24" s="695">
        <v>25.1</v>
      </c>
      <c r="BG24" s="456"/>
      <c r="BH24" s="458"/>
    </row>
    <row r="25" spans="1:60" x14ac:dyDescent="0.2">
      <c r="A25" s="10">
        <v>41662</v>
      </c>
      <c r="B25" s="704">
        <v>3.6</v>
      </c>
      <c r="C25" s="695">
        <v>23.1</v>
      </c>
      <c r="D25" s="456"/>
      <c r="E25" s="458"/>
      <c r="F25" s="664">
        <v>41693</v>
      </c>
      <c r="G25" s="702">
        <v>0</v>
      </c>
      <c r="H25" s="703">
        <v>25.6</v>
      </c>
      <c r="I25" s="486"/>
      <c r="J25" s="458"/>
      <c r="K25" s="612">
        <v>41721</v>
      </c>
      <c r="L25" s="704">
        <v>19.2</v>
      </c>
      <c r="M25" s="695">
        <v>21</v>
      </c>
      <c r="N25" s="457"/>
      <c r="O25" s="458"/>
      <c r="P25" s="114">
        <v>41752</v>
      </c>
      <c r="Q25" s="704">
        <v>14.6</v>
      </c>
      <c r="R25" s="719">
        <v>21.7</v>
      </c>
      <c r="S25" s="500"/>
      <c r="T25" s="458"/>
      <c r="U25" s="564">
        <v>41782</v>
      </c>
      <c r="V25" s="693">
        <v>0</v>
      </c>
      <c r="W25" s="695">
        <v>21.5</v>
      </c>
      <c r="X25" s="456"/>
      <c r="Y25" s="458"/>
      <c r="Z25" s="571">
        <v>42178</v>
      </c>
      <c r="AA25" s="724">
        <v>0</v>
      </c>
      <c r="AB25" s="725">
        <v>20.8</v>
      </c>
      <c r="AC25" s="500"/>
      <c r="AD25" s="268"/>
      <c r="AE25" s="164">
        <v>42208</v>
      </c>
      <c r="AF25" s="693">
        <v>0</v>
      </c>
      <c r="AG25" s="695">
        <v>17.600000000000001</v>
      </c>
      <c r="AH25" s="456"/>
      <c r="AI25" s="458"/>
      <c r="AJ25" s="571">
        <v>42239</v>
      </c>
      <c r="AK25" s="693">
        <v>0</v>
      </c>
      <c r="AL25" s="695">
        <v>22.3</v>
      </c>
      <c r="AM25" s="486"/>
      <c r="AN25" s="458"/>
      <c r="AO25" s="564">
        <v>42270</v>
      </c>
      <c r="AP25" s="693">
        <v>0</v>
      </c>
      <c r="AQ25" s="695">
        <v>26.5</v>
      </c>
      <c r="AR25" s="456"/>
      <c r="AS25" s="458"/>
      <c r="AT25" s="108">
        <v>41935</v>
      </c>
      <c r="AU25" s="704">
        <v>13.4</v>
      </c>
      <c r="AV25" s="695">
        <v>22</v>
      </c>
      <c r="AW25" s="456"/>
      <c r="AX25" s="268"/>
      <c r="AY25" s="38">
        <v>42331</v>
      </c>
      <c r="AZ25" s="758">
        <v>13.6</v>
      </c>
      <c r="BA25" s="754">
        <v>22.1</v>
      </c>
      <c r="BB25" s="523"/>
      <c r="BC25" s="458"/>
      <c r="BD25" s="97">
        <v>42361</v>
      </c>
      <c r="BE25" s="704">
        <v>3</v>
      </c>
      <c r="BF25" s="695">
        <v>28.1</v>
      </c>
      <c r="BG25" s="456"/>
      <c r="BH25" s="458"/>
    </row>
    <row r="26" spans="1:60" x14ac:dyDescent="0.2">
      <c r="A26" s="10">
        <v>41663</v>
      </c>
      <c r="B26" s="704">
        <v>13</v>
      </c>
      <c r="C26" s="695">
        <v>24.1</v>
      </c>
      <c r="D26" s="456"/>
      <c r="E26" s="458"/>
      <c r="F26" s="664">
        <v>41694</v>
      </c>
      <c r="G26" s="702">
        <v>0</v>
      </c>
      <c r="H26" s="703">
        <v>25.1</v>
      </c>
      <c r="I26" s="486"/>
      <c r="J26" s="458"/>
      <c r="K26" s="612">
        <v>41722</v>
      </c>
      <c r="L26" s="704">
        <v>0</v>
      </c>
      <c r="M26" s="695">
        <v>22.2</v>
      </c>
      <c r="N26" s="457"/>
      <c r="O26" s="458"/>
      <c r="P26" s="114">
        <v>41753</v>
      </c>
      <c r="Q26" s="704">
        <v>0</v>
      </c>
      <c r="R26" s="719">
        <v>22.6</v>
      </c>
      <c r="S26" s="500"/>
      <c r="T26" s="458"/>
      <c r="U26" s="564">
        <v>41783</v>
      </c>
      <c r="V26" s="693">
        <v>0</v>
      </c>
      <c r="W26" s="695">
        <v>22.8</v>
      </c>
      <c r="X26" s="456"/>
      <c r="Y26" s="458"/>
      <c r="Z26" s="571">
        <v>42179</v>
      </c>
      <c r="AA26" s="724">
        <v>3.8</v>
      </c>
      <c r="AB26" s="725">
        <v>15.8</v>
      </c>
      <c r="AC26" s="500"/>
      <c r="AD26" s="268"/>
      <c r="AE26" s="164">
        <v>42209</v>
      </c>
      <c r="AF26" s="693">
        <v>0</v>
      </c>
      <c r="AG26" s="695">
        <v>20.100000000000001</v>
      </c>
      <c r="AH26" s="456"/>
      <c r="AI26" s="458"/>
      <c r="AJ26" s="571">
        <v>42240</v>
      </c>
      <c r="AK26" s="693">
        <v>0</v>
      </c>
      <c r="AL26" s="695">
        <v>18.5</v>
      </c>
      <c r="AM26" s="486"/>
      <c r="AN26" s="458"/>
      <c r="AO26" s="564">
        <v>42271</v>
      </c>
      <c r="AP26" s="693">
        <v>0</v>
      </c>
      <c r="AQ26" s="695">
        <v>33.200000000000003</v>
      </c>
      <c r="AR26" s="456"/>
      <c r="AS26" s="458"/>
      <c r="AT26" s="108">
        <v>41936</v>
      </c>
      <c r="AU26" s="704">
        <v>0</v>
      </c>
      <c r="AV26" s="695">
        <v>20</v>
      </c>
      <c r="AW26" s="456"/>
      <c r="AX26" s="268"/>
      <c r="AY26" s="38">
        <v>42332</v>
      </c>
      <c r="AZ26" s="758">
        <v>7</v>
      </c>
      <c r="BA26" s="754">
        <v>21.7</v>
      </c>
      <c r="BB26" s="523"/>
      <c r="BC26" s="458"/>
      <c r="BD26" s="97">
        <v>42362</v>
      </c>
      <c r="BE26" s="704">
        <v>3.4</v>
      </c>
      <c r="BF26" s="695">
        <v>26.6</v>
      </c>
      <c r="BG26" s="456"/>
      <c r="BH26" s="458"/>
    </row>
    <row r="27" spans="1:60" x14ac:dyDescent="0.2">
      <c r="A27" s="10">
        <v>41664</v>
      </c>
      <c r="B27" s="704">
        <v>0</v>
      </c>
      <c r="C27" s="695">
        <v>25.7</v>
      </c>
      <c r="D27" s="456"/>
      <c r="E27" s="458"/>
      <c r="F27" s="664">
        <v>41695</v>
      </c>
      <c r="G27" s="702">
        <v>2</v>
      </c>
      <c r="H27" s="703">
        <v>22.9</v>
      </c>
      <c r="I27" s="486"/>
      <c r="J27" s="458"/>
      <c r="K27" s="612">
        <v>41723</v>
      </c>
      <c r="L27" s="704">
        <v>0</v>
      </c>
      <c r="M27" s="695">
        <v>22.7</v>
      </c>
      <c r="N27" s="457"/>
      <c r="O27" s="458"/>
      <c r="P27" s="114">
        <v>41754</v>
      </c>
      <c r="Q27" s="704">
        <v>0</v>
      </c>
      <c r="R27" s="719">
        <v>20.100000000000001</v>
      </c>
      <c r="S27" s="500"/>
      <c r="T27" s="458"/>
      <c r="U27" s="564">
        <v>41784</v>
      </c>
      <c r="V27" s="693">
        <v>0</v>
      </c>
      <c r="W27" s="695">
        <v>24</v>
      </c>
      <c r="X27" s="456"/>
      <c r="Y27" s="458"/>
      <c r="Z27" s="571">
        <v>42180</v>
      </c>
      <c r="AA27" s="724">
        <v>1</v>
      </c>
      <c r="AB27" s="725">
        <v>15.4</v>
      </c>
      <c r="AC27" s="500"/>
      <c r="AD27" s="268"/>
      <c r="AE27" s="164">
        <v>42210</v>
      </c>
      <c r="AF27" s="693">
        <v>16.600000000000001</v>
      </c>
      <c r="AG27" s="695">
        <v>16.8</v>
      </c>
      <c r="AH27" s="456"/>
      <c r="AI27" s="458"/>
      <c r="AJ27" s="571">
        <v>42241</v>
      </c>
      <c r="AK27" s="693">
        <v>2.4</v>
      </c>
      <c r="AL27" s="695">
        <v>17.2</v>
      </c>
      <c r="AM27" s="486"/>
      <c r="AN27" s="458"/>
      <c r="AO27" s="564">
        <v>42272</v>
      </c>
      <c r="AP27" s="693">
        <v>0</v>
      </c>
      <c r="AQ27" s="695">
        <v>25.2</v>
      </c>
      <c r="AR27" s="456"/>
      <c r="AS27" s="458"/>
      <c r="AT27" s="108">
        <v>41937</v>
      </c>
      <c r="AU27" s="704">
        <v>0</v>
      </c>
      <c r="AV27" s="695">
        <v>18.8</v>
      </c>
      <c r="AW27" s="456"/>
      <c r="AX27" s="268"/>
      <c r="AY27" s="38">
        <v>42333</v>
      </c>
      <c r="AZ27" s="758">
        <v>0.4</v>
      </c>
      <c r="BA27" s="754">
        <v>22.1</v>
      </c>
      <c r="BB27" s="523"/>
      <c r="BC27" s="458"/>
      <c r="BD27" s="97">
        <v>42363</v>
      </c>
      <c r="BE27" s="704">
        <v>0</v>
      </c>
      <c r="BF27" s="695">
        <v>26.5</v>
      </c>
      <c r="BG27" s="456"/>
      <c r="BH27" s="458"/>
    </row>
    <row r="28" spans="1:60" x14ac:dyDescent="0.2">
      <c r="A28" s="10">
        <v>41665</v>
      </c>
      <c r="B28" s="704">
        <v>20.8</v>
      </c>
      <c r="C28" s="695">
        <v>24.8</v>
      </c>
      <c r="D28" s="456"/>
      <c r="E28" s="458"/>
      <c r="F28" s="664">
        <v>41696</v>
      </c>
      <c r="G28" s="702">
        <v>34.4</v>
      </c>
      <c r="H28" s="703">
        <v>24.7</v>
      </c>
      <c r="I28" s="486"/>
      <c r="J28" s="458"/>
      <c r="K28" s="612">
        <v>41724</v>
      </c>
      <c r="L28" s="704">
        <v>0</v>
      </c>
      <c r="M28" s="695">
        <v>23.9</v>
      </c>
      <c r="N28" s="457"/>
      <c r="O28" s="458"/>
      <c r="P28" s="114">
        <v>41755</v>
      </c>
      <c r="Q28" s="704">
        <v>0.8</v>
      </c>
      <c r="R28" s="719">
        <v>20.100000000000001</v>
      </c>
      <c r="S28" s="500"/>
      <c r="T28" s="458"/>
      <c r="U28" s="564">
        <v>41785</v>
      </c>
      <c r="V28" s="693">
        <v>0</v>
      </c>
      <c r="W28" s="695">
        <v>22.8</v>
      </c>
      <c r="X28" s="456"/>
      <c r="Y28" s="458"/>
      <c r="Z28" s="571">
        <v>42181</v>
      </c>
      <c r="AA28" s="724">
        <v>0</v>
      </c>
      <c r="AB28" s="725">
        <v>16.600000000000001</v>
      </c>
      <c r="AC28" s="500"/>
      <c r="AD28" s="268"/>
      <c r="AE28" s="164">
        <v>42211</v>
      </c>
      <c r="AF28" s="693">
        <v>2</v>
      </c>
      <c r="AG28" s="695">
        <v>18.600000000000001</v>
      </c>
      <c r="AH28" s="456"/>
      <c r="AI28" s="458"/>
      <c r="AJ28" s="571">
        <v>42242</v>
      </c>
      <c r="AK28" s="693">
        <v>0.6</v>
      </c>
      <c r="AL28" s="695">
        <v>20</v>
      </c>
      <c r="AM28" s="486"/>
      <c r="AN28" s="458"/>
      <c r="AO28" s="564">
        <v>42273</v>
      </c>
      <c r="AP28" s="693">
        <v>28.6</v>
      </c>
      <c r="AQ28" s="695">
        <v>21.6</v>
      </c>
      <c r="AR28" s="456"/>
      <c r="AS28" s="458"/>
      <c r="AT28" s="108">
        <v>41938</v>
      </c>
      <c r="AU28" s="704">
        <v>28.4</v>
      </c>
      <c r="AV28" s="695">
        <v>21.6</v>
      </c>
      <c r="AW28" s="456"/>
      <c r="AX28" s="268"/>
      <c r="AY28" s="38">
        <v>42334</v>
      </c>
      <c r="AZ28" s="758">
        <v>0</v>
      </c>
      <c r="BA28" s="754">
        <v>23.8</v>
      </c>
      <c r="BB28" s="523"/>
      <c r="BC28" s="458"/>
      <c r="BD28" s="97">
        <v>42364</v>
      </c>
      <c r="BE28" s="704">
        <v>0</v>
      </c>
      <c r="BF28" s="695">
        <v>25.8</v>
      </c>
      <c r="BG28" s="456"/>
      <c r="BH28" s="458"/>
    </row>
    <row r="29" spans="1:60" x14ac:dyDescent="0.2">
      <c r="A29" s="10">
        <v>41666</v>
      </c>
      <c r="B29" s="704">
        <v>1.2</v>
      </c>
      <c r="C29" s="695">
        <v>25.1</v>
      </c>
      <c r="D29" s="456"/>
      <c r="E29" s="458"/>
      <c r="F29" s="664">
        <v>41697</v>
      </c>
      <c r="G29" s="702">
        <v>0.6</v>
      </c>
      <c r="H29" s="703">
        <v>26.1</v>
      </c>
      <c r="I29" s="486"/>
      <c r="J29" s="458"/>
      <c r="K29" s="612">
        <v>41725</v>
      </c>
      <c r="L29" s="704">
        <v>0</v>
      </c>
      <c r="M29" s="695">
        <v>24.7</v>
      </c>
      <c r="N29" s="457"/>
      <c r="O29" s="458"/>
      <c r="P29" s="114">
        <v>41756</v>
      </c>
      <c r="Q29" s="704">
        <v>0</v>
      </c>
      <c r="R29" s="719">
        <v>20.8</v>
      </c>
      <c r="S29" s="500"/>
      <c r="T29" s="458"/>
      <c r="U29" s="564">
        <v>41786</v>
      </c>
      <c r="V29" s="693">
        <v>0</v>
      </c>
      <c r="W29" s="695">
        <v>23.7</v>
      </c>
      <c r="X29" s="456"/>
      <c r="Y29" s="458"/>
      <c r="Z29" s="571">
        <v>42182</v>
      </c>
      <c r="AA29" s="724">
        <v>0</v>
      </c>
      <c r="AB29" s="725">
        <v>16.600000000000001</v>
      </c>
      <c r="AC29" s="500"/>
      <c r="AD29" s="268"/>
      <c r="AE29" s="164">
        <v>42212</v>
      </c>
      <c r="AF29" s="693">
        <v>0</v>
      </c>
      <c r="AG29" s="695">
        <v>18.600000000000001</v>
      </c>
      <c r="AH29" s="456"/>
      <c r="AI29" s="458"/>
      <c r="AJ29" s="571">
        <v>42243</v>
      </c>
      <c r="AK29" s="693">
        <v>2.6</v>
      </c>
      <c r="AL29" s="695">
        <v>16.5</v>
      </c>
      <c r="AM29" s="486"/>
      <c r="AN29" s="458"/>
      <c r="AO29" s="564">
        <v>42274</v>
      </c>
      <c r="AP29" s="693">
        <v>1.8</v>
      </c>
      <c r="AQ29" s="695">
        <v>24</v>
      </c>
      <c r="AR29" s="456"/>
      <c r="AS29" s="458"/>
      <c r="AT29" s="108">
        <v>41939</v>
      </c>
      <c r="AU29" s="704">
        <v>0.1</v>
      </c>
      <c r="AV29" s="695">
        <v>23.1</v>
      </c>
      <c r="AW29" s="456"/>
      <c r="AX29" s="268"/>
      <c r="AY29" s="38">
        <v>42335</v>
      </c>
      <c r="AZ29" s="758">
        <v>0</v>
      </c>
      <c r="BA29" s="754">
        <v>24</v>
      </c>
      <c r="BB29" s="523"/>
      <c r="BC29" s="458"/>
      <c r="BD29" s="97">
        <v>42365</v>
      </c>
      <c r="BE29" s="704">
        <v>0</v>
      </c>
      <c r="BF29" s="695">
        <v>24.8</v>
      </c>
      <c r="BG29" s="456"/>
      <c r="BH29" s="458"/>
    </row>
    <row r="30" spans="1:60" x14ac:dyDescent="0.2">
      <c r="A30" s="10">
        <v>41667</v>
      </c>
      <c r="B30" s="704">
        <v>4.9000000000000004</v>
      </c>
      <c r="C30" s="695">
        <v>26.4</v>
      </c>
      <c r="D30" s="456"/>
      <c r="E30" s="458"/>
      <c r="F30" s="664">
        <v>41698</v>
      </c>
      <c r="G30" s="704">
        <v>0</v>
      </c>
      <c r="H30" s="695">
        <v>22.9</v>
      </c>
      <c r="I30" s="486"/>
      <c r="J30" s="458"/>
      <c r="K30" s="612">
        <v>41726</v>
      </c>
      <c r="L30" s="704">
        <v>0</v>
      </c>
      <c r="M30" s="695">
        <v>24.2</v>
      </c>
      <c r="N30" s="457"/>
      <c r="O30" s="458"/>
      <c r="P30" s="114">
        <v>41757</v>
      </c>
      <c r="Q30" s="704">
        <v>0</v>
      </c>
      <c r="R30" s="719">
        <v>20.9</v>
      </c>
      <c r="S30" s="500"/>
      <c r="T30" s="458"/>
      <c r="U30" s="564">
        <v>41787</v>
      </c>
      <c r="V30" s="693">
        <v>1.8</v>
      </c>
      <c r="W30" s="695">
        <v>18.5</v>
      </c>
      <c r="X30" s="456"/>
      <c r="Y30" s="458"/>
      <c r="Z30" s="571">
        <v>42183</v>
      </c>
      <c r="AA30" s="724">
        <v>0</v>
      </c>
      <c r="AB30" s="725">
        <v>17.5</v>
      </c>
      <c r="AC30" s="500"/>
      <c r="AD30" s="268"/>
      <c r="AE30" s="164">
        <v>42213</v>
      </c>
      <c r="AF30" s="693">
        <v>0</v>
      </c>
      <c r="AG30" s="695">
        <v>18.7</v>
      </c>
      <c r="AH30" s="456"/>
      <c r="AI30" s="458"/>
      <c r="AJ30" s="571">
        <v>42244</v>
      </c>
      <c r="AK30" s="693">
        <v>25</v>
      </c>
      <c r="AL30" s="695">
        <v>18.3</v>
      </c>
      <c r="AM30" s="486"/>
      <c r="AN30" s="458"/>
      <c r="AO30" s="564">
        <v>42275</v>
      </c>
      <c r="AP30" s="693">
        <v>27.2</v>
      </c>
      <c r="AQ30" s="695">
        <v>21.4</v>
      </c>
      <c r="AR30" s="456"/>
      <c r="AS30" s="458"/>
      <c r="AT30" s="108">
        <v>41940</v>
      </c>
      <c r="AU30" s="704">
        <v>0</v>
      </c>
      <c r="AV30" s="695">
        <v>22.3</v>
      </c>
      <c r="AW30" s="456"/>
      <c r="AX30" s="268"/>
      <c r="AY30" s="38">
        <v>42336</v>
      </c>
      <c r="AZ30" s="758">
        <v>0</v>
      </c>
      <c r="BA30" s="754">
        <v>25.4</v>
      </c>
      <c r="BB30" s="523"/>
      <c r="BC30" s="458"/>
      <c r="BD30" s="97">
        <v>42366</v>
      </c>
      <c r="BE30" s="704">
        <v>0</v>
      </c>
      <c r="BF30" s="695">
        <v>23</v>
      </c>
      <c r="BG30" s="456"/>
      <c r="BH30" s="458"/>
    </row>
    <row r="31" spans="1:60" ht="13.5" thickBot="1" x14ac:dyDescent="0.25">
      <c r="A31" s="10">
        <v>41668</v>
      </c>
      <c r="B31" s="704">
        <v>0</v>
      </c>
      <c r="C31" s="695">
        <v>26.1</v>
      </c>
      <c r="D31" s="456"/>
      <c r="E31" s="458"/>
      <c r="F31" s="569"/>
      <c r="G31" s="705"/>
      <c r="H31" s="706"/>
      <c r="I31" s="487"/>
      <c r="J31" s="458"/>
      <c r="K31" s="612">
        <v>41727</v>
      </c>
      <c r="L31" s="704">
        <v>0</v>
      </c>
      <c r="M31" s="695">
        <v>22.3</v>
      </c>
      <c r="N31" s="457"/>
      <c r="O31" s="458"/>
      <c r="P31" s="114">
        <v>41758</v>
      </c>
      <c r="Q31" s="704">
        <v>0</v>
      </c>
      <c r="R31" s="719">
        <v>19.5</v>
      </c>
      <c r="S31" s="500"/>
      <c r="T31" s="458"/>
      <c r="U31" s="564">
        <v>41788</v>
      </c>
      <c r="V31" s="693">
        <v>7.2</v>
      </c>
      <c r="W31" s="695">
        <v>18.600000000000001</v>
      </c>
      <c r="X31" s="456"/>
      <c r="Y31" s="458"/>
      <c r="Z31" s="571">
        <v>42184</v>
      </c>
      <c r="AA31" s="724">
        <v>0</v>
      </c>
      <c r="AB31" s="725">
        <v>18.8</v>
      </c>
      <c r="AC31" s="500"/>
      <c r="AD31" s="268"/>
      <c r="AE31" s="164">
        <v>42214</v>
      </c>
      <c r="AF31" s="693">
        <v>0</v>
      </c>
      <c r="AG31" s="695">
        <v>18.8</v>
      </c>
      <c r="AH31" s="456"/>
      <c r="AI31" s="458"/>
      <c r="AJ31" s="571">
        <v>42245</v>
      </c>
      <c r="AK31" s="693">
        <v>0</v>
      </c>
      <c r="AL31" s="695">
        <v>19.8</v>
      </c>
      <c r="AM31" s="486"/>
      <c r="AN31" s="458"/>
      <c r="AO31" s="564">
        <v>42276</v>
      </c>
      <c r="AP31" s="693">
        <v>0</v>
      </c>
      <c r="AQ31" s="695">
        <v>22.3</v>
      </c>
      <c r="AR31" s="456"/>
      <c r="AS31" s="458"/>
      <c r="AT31" s="108">
        <v>41941</v>
      </c>
      <c r="AU31" s="704">
        <v>0</v>
      </c>
      <c r="AV31" s="695">
        <v>22.4</v>
      </c>
      <c r="AW31" s="456"/>
      <c r="AX31" s="268"/>
      <c r="AY31" s="38">
        <v>42337</v>
      </c>
      <c r="AZ31" s="758">
        <v>0</v>
      </c>
      <c r="BA31" s="754">
        <v>22.9</v>
      </c>
      <c r="BB31" s="523"/>
      <c r="BC31" s="458"/>
      <c r="BD31" s="97">
        <v>42367</v>
      </c>
      <c r="BE31" s="704">
        <v>10.3</v>
      </c>
      <c r="BF31" s="695">
        <v>21.9</v>
      </c>
      <c r="BG31" s="456"/>
      <c r="BH31" s="458"/>
    </row>
    <row r="32" spans="1:60" ht="13.5" thickBot="1" x14ac:dyDescent="0.25">
      <c r="A32" s="10">
        <v>41669</v>
      </c>
      <c r="B32" s="704">
        <v>0</v>
      </c>
      <c r="C32" s="695">
        <v>24.6</v>
      </c>
      <c r="D32" s="456"/>
      <c r="E32" s="458"/>
      <c r="F32" s="212" t="s">
        <v>4</v>
      </c>
      <c r="G32" s="640">
        <f>AVERAGE(G4:G30)</f>
        <v>10.111111111111111</v>
      </c>
      <c r="H32" s="640">
        <f>AVERAGE(H4:H30)</f>
        <v>24.5</v>
      </c>
      <c r="I32" s="488"/>
      <c r="J32" s="458"/>
      <c r="K32" s="612">
        <v>41728</v>
      </c>
      <c r="L32" s="704">
        <v>18.600000000000001</v>
      </c>
      <c r="M32" s="695">
        <v>22.8</v>
      </c>
      <c r="N32" s="457"/>
      <c r="O32" s="458"/>
      <c r="P32" s="114">
        <v>41759</v>
      </c>
      <c r="Q32" s="709">
        <v>0</v>
      </c>
      <c r="R32" s="751">
        <v>17.3</v>
      </c>
      <c r="S32" s="500"/>
      <c r="T32" s="458"/>
      <c r="U32" s="564">
        <v>41789</v>
      </c>
      <c r="V32" s="693">
        <v>0</v>
      </c>
      <c r="W32" s="695">
        <v>18.3</v>
      </c>
      <c r="X32" s="456"/>
      <c r="Y32" s="458"/>
      <c r="Z32" s="571">
        <v>42185</v>
      </c>
      <c r="AA32" s="724">
        <v>0</v>
      </c>
      <c r="AB32" s="725">
        <v>20.7</v>
      </c>
      <c r="AC32" s="500"/>
      <c r="AD32" s="268"/>
      <c r="AE32" s="164">
        <v>42215</v>
      </c>
      <c r="AF32" s="693">
        <v>0</v>
      </c>
      <c r="AG32" s="695">
        <v>19.100000000000001</v>
      </c>
      <c r="AH32" s="456"/>
      <c r="AI32" s="458"/>
      <c r="AJ32" s="571">
        <v>42246</v>
      </c>
      <c r="AK32" s="693">
        <v>0</v>
      </c>
      <c r="AL32" s="695">
        <v>24.2</v>
      </c>
      <c r="AM32" s="486"/>
      <c r="AN32" s="458"/>
      <c r="AO32" s="564">
        <v>42277</v>
      </c>
      <c r="AP32" s="693">
        <v>0</v>
      </c>
      <c r="AQ32" s="695">
        <v>22.7</v>
      </c>
      <c r="AR32" s="456"/>
      <c r="AS32" s="458"/>
      <c r="AT32" s="108">
        <v>41942</v>
      </c>
      <c r="AU32" s="704">
        <v>0</v>
      </c>
      <c r="AV32" s="695">
        <v>24.1</v>
      </c>
      <c r="AW32" s="456"/>
      <c r="AX32" s="268"/>
      <c r="AY32" s="38">
        <v>42338</v>
      </c>
      <c r="AZ32" s="758">
        <v>23.4</v>
      </c>
      <c r="BA32" s="754">
        <v>20.9</v>
      </c>
      <c r="BB32" s="523"/>
      <c r="BC32" s="458"/>
      <c r="BD32" s="97">
        <v>42368</v>
      </c>
      <c r="BE32" s="704">
        <v>6.3</v>
      </c>
      <c r="BF32" s="695">
        <v>21.3</v>
      </c>
      <c r="BG32" s="456"/>
      <c r="BH32" s="458"/>
    </row>
    <row r="33" spans="1:60" ht="13.5" thickBot="1" x14ac:dyDescent="0.25">
      <c r="A33" s="10">
        <v>41670</v>
      </c>
      <c r="B33" s="704">
        <v>0.2</v>
      </c>
      <c r="C33" s="695">
        <v>23.3</v>
      </c>
      <c r="D33" s="456"/>
      <c r="E33" s="458"/>
      <c r="F33" s="74"/>
      <c r="G33" s="74"/>
      <c r="H33" s="280"/>
      <c r="I33" s="488"/>
      <c r="J33" s="458"/>
      <c r="K33" s="612">
        <v>41729</v>
      </c>
      <c r="L33" s="704">
        <v>1</v>
      </c>
      <c r="M33" s="695">
        <v>23.6</v>
      </c>
      <c r="N33" s="457"/>
      <c r="O33" s="458"/>
      <c r="P33" s="544" t="s">
        <v>4</v>
      </c>
      <c r="Q33" s="729">
        <f>AVERAGE(Q3:Q32)</f>
        <v>3.6033333333333331</v>
      </c>
      <c r="R33" s="730">
        <f>AVERAGE(R3:R32)</f>
        <v>21.493333333333329</v>
      </c>
      <c r="S33" s="459"/>
      <c r="T33" s="458"/>
      <c r="U33" s="564">
        <v>41425</v>
      </c>
      <c r="V33" s="696">
        <v>5.6</v>
      </c>
      <c r="W33" s="697">
        <v>17</v>
      </c>
      <c r="X33" s="456"/>
      <c r="Y33" s="458"/>
      <c r="Z33" s="202" t="s">
        <v>4</v>
      </c>
      <c r="AA33" s="749">
        <f>AVERAGE(AA3:AA32)</f>
        <v>0.67666666666666664</v>
      </c>
      <c r="AB33" s="750">
        <f>AVERAGE(AB3:AB32)</f>
        <v>19.423333333333336</v>
      </c>
      <c r="AC33" s="459"/>
      <c r="AD33" s="458"/>
      <c r="AE33" s="164">
        <v>41851</v>
      </c>
      <c r="AF33" s="693">
        <v>0</v>
      </c>
      <c r="AG33" s="695">
        <v>21.3</v>
      </c>
      <c r="AH33" s="456"/>
      <c r="AI33" s="458"/>
      <c r="AJ33" s="571">
        <v>42247</v>
      </c>
      <c r="AK33" s="693">
        <v>0</v>
      </c>
      <c r="AL33" s="695">
        <v>26.3</v>
      </c>
      <c r="AM33" s="486"/>
      <c r="AN33" s="458"/>
      <c r="AO33" s="209" t="s">
        <v>4</v>
      </c>
      <c r="AP33" s="635">
        <f>AVERAGE(AP3:AP32)</f>
        <v>6.7233333333333327</v>
      </c>
      <c r="AQ33" s="638">
        <f>AVERAGE(AQ3:AQ32)</f>
        <v>22.236666666666672</v>
      </c>
      <c r="AR33" s="459"/>
      <c r="AS33" s="458"/>
      <c r="AT33" s="108">
        <v>41943</v>
      </c>
      <c r="AU33" s="704">
        <v>0</v>
      </c>
      <c r="AV33" s="695">
        <v>24.6</v>
      </c>
      <c r="AW33" s="456"/>
      <c r="AX33" s="458"/>
      <c r="AY33" s="41" t="s">
        <v>4</v>
      </c>
      <c r="AZ33" s="805">
        <f>AVERAGE(AZ3:AZ32)</f>
        <v>6.5866666666666669</v>
      </c>
      <c r="BA33" s="807">
        <f>AVERAGE(BA2:BA32)</f>
        <v>23.386666666666663</v>
      </c>
      <c r="BB33" s="459"/>
      <c r="BC33" s="458"/>
      <c r="BD33" s="763">
        <v>42369</v>
      </c>
      <c r="BE33" s="764">
        <v>0</v>
      </c>
      <c r="BF33" s="666">
        <v>25.4</v>
      </c>
      <c r="BG33" s="456"/>
      <c r="BH33" s="458"/>
    </row>
    <row r="34" spans="1:60" ht="13.5" thickBot="1" x14ac:dyDescent="0.25">
      <c r="A34" s="41" t="s">
        <v>4</v>
      </c>
      <c r="B34" s="801">
        <f>AVERAGE(B3:B33)</f>
        <v>5.0387096774193543</v>
      </c>
      <c r="C34" s="807">
        <f>AVERAGE(C3:C33)</f>
        <v>26.445161290322581</v>
      </c>
      <c r="D34" s="459"/>
      <c r="E34" s="458"/>
      <c r="I34" s="489"/>
      <c r="J34" s="458"/>
      <c r="K34" s="4" t="s">
        <v>4</v>
      </c>
      <c r="L34" s="801">
        <f>AVERAGE(L3:L33)</f>
        <v>10.732258064516127</v>
      </c>
      <c r="M34" s="802">
        <f>AVERAGE(M3:M33)</f>
        <v>23.019354838709681</v>
      </c>
      <c r="N34" s="373"/>
      <c r="Q34" s="247">
        <f>SUM(Q3:Q32)</f>
        <v>108.1</v>
      </c>
      <c r="U34" s="209" t="s">
        <v>4</v>
      </c>
      <c r="V34" s="635">
        <f>AVERAGE(V3:V33)</f>
        <v>1.6354838709677419</v>
      </c>
      <c r="W34" s="638">
        <f>AVERAGE(W3:W33)</f>
        <v>19.641935483870967</v>
      </c>
      <c r="X34" s="459"/>
      <c r="Y34" s="458"/>
      <c r="AC34" s="489"/>
      <c r="AD34" s="458"/>
      <c r="AE34" s="206" t="s">
        <v>4</v>
      </c>
      <c r="AF34" s="636">
        <f>AVERAGE(AF3:AF33)</f>
        <v>2.1064516129032262</v>
      </c>
      <c r="AG34" s="637">
        <f>AVERAGE(AG3:AG33)</f>
        <v>19.167741935483871</v>
      </c>
      <c r="AH34" s="459"/>
      <c r="AI34" s="458"/>
      <c r="AJ34" s="202" t="s">
        <v>4</v>
      </c>
      <c r="AK34" s="246">
        <f>AVERAGE(AK3:AK33)</f>
        <v>1.0193548387096774</v>
      </c>
      <c r="AL34" s="639">
        <f>AVERAGE(AL3:AL33)</f>
        <v>21.835483870967742</v>
      </c>
      <c r="AM34" s="487"/>
      <c r="AN34" s="458"/>
      <c r="AR34" s="522"/>
      <c r="AS34" s="489"/>
      <c r="AT34" s="7" t="s">
        <v>4</v>
      </c>
      <c r="AU34" s="805">
        <f>AVERAGE(AU3:AU33)</f>
        <v>2.9709677419354836</v>
      </c>
      <c r="AV34" s="806">
        <f>AVERAGE(AV2:AV33)</f>
        <v>23.322580645161288</v>
      </c>
      <c r="AW34" s="459"/>
      <c r="AX34" s="458"/>
      <c r="BB34" s="489"/>
      <c r="BC34" s="458"/>
      <c r="BD34" s="209" t="s">
        <v>4</v>
      </c>
      <c r="BE34" s="635">
        <f>AVERAGE(BE3:BE33)</f>
        <v>7.1580645161290324</v>
      </c>
      <c r="BF34" s="246">
        <f>AVERAGE(BF3:BF33)</f>
        <v>24.629032258064512</v>
      </c>
      <c r="BG34" s="459"/>
      <c r="BH34" s="458"/>
    </row>
    <row r="35" spans="1:60" x14ac:dyDescent="0.2">
      <c r="BD35" s="154"/>
      <c r="BE35" s="154"/>
    </row>
    <row r="36" spans="1:60" x14ac:dyDescent="0.2">
      <c r="BD36" s="154"/>
      <c r="BE36" s="154"/>
    </row>
    <row r="37" spans="1:60" x14ac:dyDescent="0.2">
      <c r="BD37" s="154"/>
      <c r="BE37" s="154"/>
    </row>
    <row r="38" spans="1:60" x14ac:dyDescent="0.2">
      <c r="BD38" s="154"/>
      <c r="BE38" s="154"/>
    </row>
    <row r="39" spans="1:60" x14ac:dyDescent="0.2">
      <c r="BD39" s="154"/>
      <c r="BE39" s="154"/>
    </row>
    <row r="40" spans="1:60" x14ac:dyDescent="0.2">
      <c r="T40" s="270"/>
      <c r="U40" s="281"/>
      <c r="V40" s="281"/>
      <c r="BD40" s="154"/>
      <c r="BE40" s="154"/>
    </row>
    <row r="41" spans="1:60" x14ac:dyDescent="0.2">
      <c r="T41" s="270"/>
      <c r="U41" s="281"/>
      <c r="V41" s="281"/>
      <c r="BD41" s="154"/>
      <c r="BE41" s="154"/>
    </row>
    <row r="42" spans="1:60" x14ac:dyDescent="0.2">
      <c r="T42" s="270"/>
      <c r="U42" s="281"/>
      <c r="V42" s="281"/>
      <c r="BD42" s="154"/>
      <c r="BE42" s="154"/>
    </row>
    <row r="43" spans="1:60" x14ac:dyDescent="0.2">
      <c r="T43" s="270"/>
      <c r="U43" s="281"/>
      <c r="V43" s="281"/>
      <c r="AL43" s="281">
        <f>(24.6+21.3)/2</f>
        <v>22.950000000000003</v>
      </c>
      <c r="BD43" s="154"/>
      <c r="BE43" s="154"/>
    </row>
    <row r="44" spans="1:60" x14ac:dyDescent="0.2">
      <c r="T44" s="270"/>
      <c r="U44" s="281"/>
      <c r="V44" s="281"/>
      <c r="BD44" s="154"/>
      <c r="BE44" s="154"/>
    </row>
    <row r="45" spans="1:60" x14ac:dyDescent="0.2">
      <c r="T45" s="270"/>
      <c r="U45" s="281"/>
      <c r="V45" s="281"/>
      <c r="BD45" s="154"/>
      <c r="BE45" s="154"/>
    </row>
    <row r="46" spans="1:60" x14ac:dyDescent="0.2">
      <c r="T46" s="270"/>
      <c r="U46" s="281"/>
      <c r="V46" s="281"/>
      <c r="BD46" s="154"/>
      <c r="BE46" s="154"/>
    </row>
    <row r="47" spans="1:60" x14ac:dyDescent="0.2">
      <c r="T47" s="270"/>
      <c r="U47" s="281"/>
      <c r="V47" s="281"/>
      <c r="BD47" s="154"/>
      <c r="BE47" s="154"/>
    </row>
    <row r="48" spans="1:60" x14ac:dyDescent="0.2">
      <c r="T48" s="270"/>
      <c r="U48" s="281"/>
      <c r="V48" s="281"/>
      <c r="BD48" s="154"/>
      <c r="BE48" s="154"/>
    </row>
    <row r="49" spans="20:57" s="100" customFormat="1" x14ac:dyDescent="0.2">
      <c r="T49" s="270"/>
      <c r="U49" s="281"/>
      <c r="V49" s="281"/>
      <c r="W49" s="275"/>
      <c r="X49" s="275"/>
      <c r="AB49" s="281"/>
      <c r="AC49" s="281"/>
      <c r="AG49" s="275"/>
      <c r="AH49" s="275"/>
      <c r="AL49" s="281"/>
      <c r="AM49" s="281"/>
      <c r="AQ49" s="275"/>
      <c r="AR49" s="275"/>
      <c r="AV49" s="281"/>
      <c r="AW49" s="281"/>
      <c r="BA49" s="281"/>
      <c r="BB49" s="281"/>
      <c r="BD49" s="154"/>
      <c r="BE49" s="154"/>
    </row>
    <row r="50" spans="20:57" s="100" customFormat="1" x14ac:dyDescent="0.2">
      <c r="T50" s="270"/>
      <c r="U50" s="281"/>
      <c r="V50" s="281"/>
      <c r="W50" s="275"/>
      <c r="X50" s="275"/>
      <c r="AB50" s="281"/>
      <c r="AC50" s="281"/>
      <c r="AG50" s="275"/>
      <c r="AH50" s="275"/>
      <c r="AL50" s="281"/>
      <c r="AM50" s="281"/>
      <c r="AQ50" s="275"/>
      <c r="AR50" s="275"/>
      <c r="AV50" s="281"/>
      <c r="AW50" s="281"/>
      <c r="BA50" s="281"/>
      <c r="BB50" s="281"/>
      <c r="BD50" s="154"/>
      <c r="BE50" s="154"/>
    </row>
    <row r="51" spans="20:57" s="100" customFormat="1" x14ac:dyDescent="0.2">
      <c r="T51" s="270"/>
      <c r="U51" s="281"/>
      <c r="V51" s="281"/>
      <c r="W51" s="275"/>
      <c r="X51" s="275"/>
      <c r="AB51" s="281"/>
      <c r="AC51" s="281"/>
      <c r="AG51" s="275"/>
      <c r="AH51" s="275"/>
      <c r="AL51" s="281"/>
      <c r="AM51" s="281"/>
      <c r="AQ51" s="275"/>
      <c r="AR51" s="275"/>
      <c r="AV51" s="281"/>
      <c r="AW51" s="281"/>
      <c r="BA51" s="281"/>
      <c r="BB51" s="281"/>
      <c r="BD51" s="154"/>
      <c r="BE51" s="154"/>
    </row>
    <row r="52" spans="20:57" s="100" customFormat="1" x14ac:dyDescent="0.2">
      <c r="T52" s="270"/>
      <c r="U52" s="281"/>
      <c r="V52" s="281"/>
      <c r="W52" s="275"/>
      <c r="X52" s="275"/>
      <c r="AB52" s="281"/>
      <c r="AC52" s="281"/>
      <c r="AG52" s="275"/>
      <c r="AH52" s="275"/>
      <c r="AL52" s="281"/>
      <c r="AM52" s="281"/>
      <c r="AQ52" s="275"/>
      <c r="AR52" s="275"/>
      <c r="AV52" s="281"/>
      <c r="AW52" s="281"/>
      <c r="BA52" s="281"/>
      <c r="BB52" s="281"/>
      <c r="BD52" s="154"/>
      <c r="BE52" s="154"/>
    </row>
    <row r="53" spans="20:57" s="100" customFormat="1" x14ac:dyDescent="0.2">
      <c r="T53" s="270"/>
      <c r="U53" s="281"/>
      <c r="V53" s="281"/>
      <c r="W53" s="275"/>
      <c r="X53" s="275"/>
      <c r="AB53" s="281"/>
      <c r="AC53" s="281"/>
      <c r="AG53" s="275"/>
      <c r="AH53" s="275"/>
      <c r="AL53" s="281"/>
      <c r="AM53" s="281"/>
      <c r="AQ53" s="275"/>
      <c r="AR53" s="275"/>
      <c r="AV53" s="281"/>
      <c r="AW53" s="281"/>
      <c r="BA53" s="281"/>
      <c r="BB53" s="281"/>
      <c r="BD53" s="154"/>
      <c r="BE53" s="154"/>
    </row>
    <row r="54" spans="20:57" s="100" customFormat="1" x14ac:dyDescent="0.2">
      <c r="T54" s="270"/>
      <c r="U54" s="281"/>
      <c r="V54" s="281"/>
      <c r="W54" s="275"/>
      <c r="X54" s="275"/>
      <c r="AB54" s="281"/>
      <c r="AC54" s="281"/>
      <c r="AG54" s="275"/>
      <c r="AH54" s="275"/>
      <c r="AL54" s="281"/>
      <c r="AM54" s="281"/>
      <c r="AQ54" s="275"/>
      <c r="AR54" s="275"/>
      <c r="AV54" s="281"/>
      <c r="AW54" s="281"/>
      <c r="BA54" s="281"/>
      <c r="BB54" s="281"/>
      <c r="BD54" s="154"/>
      <c r="BE54" s="154"/>
    </row>
    <row r="55" spans="20:57" s="100" customFormat="1" x14ac:dyDescent="0.2">
      <c r="T55" s="270"/>
      <c r="U55" s="141"/>
      <c r="V55" s="141"/>
      <c r="W55" s="275"/>
      <c r="X55" s="275"/>
      <c r="AB55" s="281"/>
      <c r="AC55" s="281"/>
      <c r="AG55" s="275"/>
      <c r="AH55" s="275"/>
      <c r="AL55" s="281"/>
      <c r="AM55" s="281"/>
      <c r="AQ55" s="275"/>
      <c r="AR55" s="275"/>
      <c r="AV55" s="281"/>
      <c r="AW55" s="281"/>
      <c r="BA55" s="281"/>
      <c r="BB55" s="281"/>
      <c r="BD55" s="154"/>
      <c r="BE55" s="154"/>
    </row>
    <row r="56" spans="20:57" s="100" customFormat="1" x14ac:dyDescent="0.2">
      <c r="T56" s="270"/>
      <c r="U56" s="281"/>
      <c r="V56" s="281"/>
      <c r="W56" s="275"/>
      <c r="X56" s="275"/>
      <c r="AB56" s="281"/>
      <c r="AC56" s="281"/>
      <c r="AG56" s="275"/>
      <c r="AH56" s="275"/>
      <c r="AL56" s="281"/>
      <c r="AM56" s="281"/>
      <c r="AQ56" s="275"/>
      <c r="AR56" s="275"/>
      <c r="AV56" s="281"/>
      <c r="AW56" s="281"/>
      <c r="BA56" s="281"/>
      <c r="BB56" s="281"/>
      <c r="BD56" s="154"/>
      <c r="BE56" s="154"/>
    </row>
    <row r="57" spans="20:57" s="100" customFormat="1" x14ac:dyDescent="0.2">
      <c r="T57" s="270"/>
      <c r="U57" s="281"/>
      <c r="V57" s="281"/>
      <c r="W57" s="275"/>
      <c r="X57" s="275"/>
      <c r="AB57" s="281"/>
      <c r="AC57" s="281"/>
      <c r="AG57" s="275"/>
      <c r="AH57" s="275"/>
      <c r="AL57" s="281"/>
      <c r="AM57" s="281"/>
      <c r="AQ57" s="275"/>
      <c r="AR57" s="275"/>
      <c r="AV57" s="281"/>
      <c r="AW57" s="281"/>
      <c r="BA57" s="281"/>
      <c r="BB57" s="281"/>
      <c r="BD57" s="154"/>
      <c r="BE57" s="154"/>
    </row>
    <row r="58" spans="20:57" s="100" customFormat="1" x14ac:dyDescent="0.2">
      <c r="T58" s="270"/>
      <c r="U58" s="281"/>
      <c r="V58" s="281"/>
      <c r="W58" s="275"/>
      <c r="X58" s="275"/>
      <c r="AB58" s="281"/>
      <c r="AC58" s="281"/>
      <c r="AG58" s="275"/>
      <c r="AH58" s="275"/>
      <c r="AL58" s="281"/>
      <c r="AM58" s="281"/>
      <c r="AQ58" s="275"/>
      <c r="AR58" s="275"/>
      <c r="AV58" s="281"/>
      <c r="AW58" s="281"/>
      <c r="BA58" s="281"/>
      <c r="BB58" s="281"/>
      <c r="BD58" s="154"/>
      <c r="BE58" s="154"/>
    </row>
    <row r="59" spans="20:57" s="100" customFormat="1" x14ac:dyDescent="0.2">
      <c r="T59" s="270"/>
      <c r="U59" s="141"/>
      <c r="V59" s="141"/>
      <c r="W59" s="275"/>
      <c r="X59" s="275"/>
      <c r="AB59" s="281"/>
      <c r="AC59" s="281"/>
      <c r="AG59" s="275"/>
      <c r="AH59" s="275"/>
      <c r="AL59" s="281"/>
      <c r="AM59" s="281"/>
      <c r="AQ59" s="275"/>
      <c r="AR59" s="275"/>
      <c r="AV59" s="281"/>
      <c r="AW59" s="281"/>
      <c r="BA59" s="281"/>
      <c r="BB59" s="281"/>
      <c r="BD59" s="154"/>
      <c r="BE59" s="154"/>
    </row>
    <row r="60" spans="20:57" s="100" customFormat="1" x14ac:dyDescent="0.2">
      <c r="T60" s="270"/>
      <c r="W60" s="275"/>
      <c r="X60" s="275"/>
      <c r="AB60" s="281"/>
      <c r="AC60" s="281"/>
      <c r="AG60" s="275"/>
      <c r="AH60" s="275"/>
      <c r="AL60" s="281"/>
      <c r="AM60" s="281"/>
      <c r="AQ60" s="275"/>
      <c r="AR60" s="275"/>
      <c r="AV60" s="281"/>
      <c r="AW60" s="281"/>
      <c r="BA60" s="281"/>
      <c r="BB60" s="281"/>
      <c r="BD60" s="154"/>
      <c r="BE60" s="154"/>
    </row>
    <row r="61" spans="20:57" s="100" customFormat="1" x14ac:dyDescent="0.2">
      <c r="W61" s="275"/>
      <c r="X61" s="275"/>
      <c r="AB61" s="281"/>
      <c r="AC61" s="281"/>
      <c r="AG61" s="275"/>
      <c r="AH61" s="275"/>
      <c r="AL61" s="281"/>
      <c r="AM61" s="281"/>
      <c r="AQ61" s="275"/>
      <c r="AR61" s="275"/>
      <c r="AV61" s="281"/>
      <c r="AW61" s="281"/>
      <c r="BA61" s="281"/>
      <c r="BB61" s="281"/>
      <c r="BD61" s="154"/>
      <c r="BE61" s="154"/>
    </row>
    <row r="62" spans="20:57" s="100" customFormat="1" x14ac:dyDescent="0.2">
      <c r="W62" s="275"/>
      <c r="X62" s="275"/>
      <c r="AB62" s="281"/>
      <c r="AC62" s="281"/>
      <c r="AG62" s="275"/>
      <c r="AH62" s="275"/>
      <c r="AL62" s="281"/>
      <c r="AM62" s="281"/>
      <c r="AQ62" s="275"/>
      <c r="AR62" s="275"/>
      <c r="AV62" s="281"/>
      <c r="AW62" s="281"/>
      <c r="BA62" s="281"/>
      <c r="BB62" s="281"/>
      <c r="BD62" s="154"/>
      <c r="BE62" s="154"/>
    </row>
    <row r="63" spans="20:57" s="100" customFormat="1" x14ac:dyDescent="0.2">
      <c r="W63" s="275"/>
      <c r="X63" s="275"/>
      <c r="AB63" s="281"/>
      <c r="AC63" s="281"/>
      <c r="AG63" s="275"/>
      <c r="AH63" s="275"/>
      <c r="AL63" s="281"/>
      <c r="AM63" s="281"/>
      <c r="AQ63" s="275"/>
      <c r="AR63" s="275"/>
      <c r="AV63" s="281"/>
      <c r="AW63" s="281"/>
      <c r="BA63" s="281"/>
      <c r="BB63" s="281"/>
      <c r="BD63" s="154"/>
      <c r="BE63" s="154"/>
    </row>
    <row r="64" spans="20:57" s="100" customFormat="1" x14ac:dyDescent="0.2">
      <c r="W64" s="275"/>
      <c r="X64" s="275"/>
      <c r="AB64" s="281"/>
      <c r="AC64" s="281"/>
      <c r="AG64" s="275"/>
      <c r="AH64" s="275"/>
      <c r="AL64" s="281"/>
      <c r="AM64" s="281"/>
      <c r="AQ64" s="275"/>
      <c r="AR64" s="275"/>
      <c r="AV64" s="281"/>
      <c r="AW64" s="281"/>
      <c r="BA64" s="281"/>
      <c r="BB64" s="281"/>
      <c r="BD64" s="154"/>
      <c r="BE64" s="154"/>
    </row>
    <row r="65" spans="56:57" s="100" customFormat="1" x14ac:dyDescent="0.2">
      <c r="BD65" s="154"/>
      <c r="BE65" s="154"/>
    </row>
    <row r="66" spans="56:57" s="100" customFormat="1" x14ac:dyDescent="0.2">
      <c r="BD66" s="154"/>
      <c r="BE66" s="154"/>
    </row>
    <row r="67" spans="56:57" s="100" customFormat="1" x14ac:dyDescent="0.2">
      <c r="BD67" s="154"/>
      <c r="BE67" s="154"/>
    </row>
    <row r="68" spans="56:57" s="100" customFormat="1" x14ac:dyDescent="0.2">
      <c r="BD68" s="154"/>
      <c r="BE68" s="154"/>
    </row>
    <row r="69" spans="56:57" s="100" customFormat="1" x14ac:dyDescent="0.2">
      <c r="BD69" s="154"/>
      <c r="BE69" s="154"/>
    </row>
    <row r="70" spans="56:57" s="100" customFormat="1" x14ac:dyDescent="0.2">
      <c r="BD70" s="154"/>
      <c r="BE70" s="154"/>
    </row>
    <row r="71" spans="56:57" s="100" customFormat="1" x14ac:dyDescent="0.2">
      <c r="BD71" s="154"/>
      <c r="BE71" s="154"/>
    </row>
    <row r="72" spans="56:57" s="100" customFormat="1" x14ac:dyDescent="0.2">
      <c r="BD72" s="154"/>
      <c r="BE72" s="154"/>
    </row>
    <row r="73" spans="56:57" s="100" customFormat="1" x14ac:dyDescent="0.2">
      <c r="BD73" s="154"/>
      <c r="BE73" s="154"/>
    </row>
    <row r="74" spans="56:57" s="100" customFormat="1" x14ac:dyDescent="0.2">
      <c r="BD74" s="154"/>
      <c r="BE74" s="154"/>
    </row>
    <row r="75" spans="56:57" s="100" customFormat="1" x14ac:dyDescent="0.2">
      <c r="BD75" s="154"/>
      <c r="BE75" s="154"/>
    </row>
    <row r="76" spans="56:57" s="100" customFormat="1" x14ac:dyDescent="0.2">
      <c r="BD76" s="154"/>
      <c r="BE76" s="154"/>
    </row>
    <row r="77" spans="56:57" s="100" customFormat="1" x14ac:dyDescent="0.2">
      <c r="BD77" s="154"/>
      <c r="BE77" s="154"/>
    </row>
    <row r="78" spans="56:57" s="100" customFormat="1" x14ac:dyDescent="0.2">
      <c r="BD78" s="154"/>
      <c r="BE78" s="154"/>
    </row>
    <row r="79" spans="56:57" s="100" customFormat="1" x14ac:dyDescent="0.2">
      <c r="BD79" s="154"/>
      <c r="BE79" s="154"/>
    </row>
    <row r="80" spans="56:57" s="100" customFormat="1" x14ac:dyDescent="0.2">
      <c r="BD80" s="154"/>
      <c r="BE80" s="154"/>
    </row>
    <row r="81" spans="56:57" s="100" customFormat="1" x14ac:dyDescent="0.2">
      <c r="BD81" s="154"/>
      <c r="BE81" s="154"/>
    </row>
    <row r="82" spans="56:57" s="100" customFormat="1" x14ac:dyDescent="0.2">
      <c r="BD82" s="154"/>
      <c r="BE82" s="154"/>
    </row>
    <row r="83" spans="56:57" s="100" customFormat="1" x14ac:dyDescent="0.2">
      <c r="BD83" s="154"/>
      <c r="BE83" s="154"/>
    </row>
    <row r="84" spans="56:57" s="100" customFormat="1" x14ac:dyDescent="0.2">
      <c r="BD84" s="154"/>
      <c r="BE84" s="154"/>
    </row>
    <row r="85" spans="56:57" s="100" customFormat="1" x14ac:dyDescent="0.2">
      <c r="BD85" s="154"/>
      <c r="BE85" s="154"/>
    </row>
    <row r="86" spans="56:57" s="100" customFormat="1" x14ac:dyDescent="0.2">
      <c r="BD86" s="154"/>
      <c r="BE86" s="154"/>
    </row>
    <row r="87" spans="56:57" s="100" customFormat="1" x14ac:dyDescent="0.2">
      <c r="BD87" s="154"/>
      <c r="BE87" s="154"/>
    </row>
    <row r="88" spans="56:57" s="100" customFormat="1" x14ac:dyDescent="0.2">
      <c r="BD88" s="154"/>
      <c r="BE88" s="154"/>
    </row>
    <row r="89" spans="56:57" s="100" customFormat="1" x14ac:dyDescent="0.2">
      <c r="BD89" s="154"/>
      <c r="BE89" s="154"/>
    </row>
    <row r="90" spans="56:57" s="100" customFormat="1" x14ac:dyDescent="0.2">
      <c r="BD90" s="154"/>
      <c r="BE90" s="154"/>
    </row>
    <row r="91" spans="56:57" s="100" customFormat="1" x14ac:dyDescent="0.2">
      <c r="BD91" s="154"/>
      <c r="BE91" s="154"/>
    </row>
    <row r="92" spans="56:57" s="100" customFormat="1" x14ac:dyDescent="0.2">
      <c r="BD92" s="154"/>
      <c r="BE92" s="154"/>
    </row>
    <row r="93" spans="56:57" s="100" customFormat="1" x14ac:dyDescent="0.2">
      <c r="BD93" s="154"/>
      <c r="BE93" s="154"/>
    </row>
    <row r="94" spans="56:57" s="100" customFormat="1" x14ac:dyDescent="0.2">
      <c r="BD94" s="154"/>
      <c r="BE94" s="154"/>
    </row>
    <row r="95" spans="56:57" s="100" customFormat="1" x14ac:dyDescent="0.2">
      <c r="BD95" s="154"/>
      <c r="BE95" s="154"/>
    </row>
    <row r="96" spans="56:57" s="100" customFormat="1" x14ac:dyDescent="0.2">
      <c r="BD96" s="154"/>
      <c r="BE96" s="154"/>
    </row>
    <row r="97" spans="56:57" s="100" customFormat="1" x14ac:dyDescent="0.2">
      <c r="BD97" s="154"/>
      <c r="BE97" s="154"/>
    </row>
    <row r="98" spans="56:57" s="100" customFormat="1" x14ac:dyDescent="0.2">
      <c r="BD98" s="154"/>
      <c r="BE98" s="154"/>
    </row>
    <row r="99" spans="56:57" s="100" customFormat="1" x14ac:dyDescent="0.2">
      <c r="BD99" s="154"/>
      <c r="BE99" s="154"/>
    </row>
    <row r="100" spans="56:57" s="100" customFormat="1" x14ac:dyDescent="0.2">
      <c r="BD100" s="154"/>
      <c r="BE100" s="154"/>
    </row>
    <row r="101" spans="56:57" s="100" customFormat="1" x14ac:dyDescent="0.2">
      <c r="BD101" s="154"/>
      <c r="BE101" s="154"/>
    </row>
    <row r="102" spans="56:57" s="100" customFormat="1" x14ac:dyDescent="0.2">
      <c r="BD102" s="154"/>
      <c r="BE102" s="154"/>
    </row>
    <row r="103" spans="56:57" s="100" customFormat="1" x14ac:dyDescent="0.2">
      <c r="BD103" s="154"/>
      <c r="BE103" s="154"/>
    </row>
    <row r="104" spans="56:57" s="100" customFormat="1" x14ac:dyDescent="0.2">
      <c r="BD104" s="154"/>
      <c r="BE104" s="154"/>
    </row>
    <row r="105" spans="56:57" s="100" customFormat="1" x14ac:dyDescent="0.2">
      <c r="BD105" s="154"/>
      <c r="BE105" s="154"/>
    </row>
    <row r="106" spans="56:57" s="100" customFormat="1" x14ac:dyDescent="0.2">
      <c r="BD106" s="154"/>
      <c r="BE106" s="154"/>
    </row>
    <row r="107" spans="56:57" s="100" customFormat="1" x14ac:dyDescent="0.2">
      <c r="BD107" s="154"/>
      <c r="BE107" s="154"/>
    </row>
    <row r="108" spans="56:57" s="100" customFormat="1" x14ac:dyDescent="0.2">
      <c r="BD108" s="154"/>
      <c r="BE108" s="154"/>
    </row>
    <row r="109" spans="56:57" s="100" customFormat="1" x14ac:dyDescent="0.2">
      <c r="BD109" s="154"/>
      <c r="BE109" s="154"/>
    </row>
    <row r="110" spans="56:57" s="100" customFormat="1" x14ac:dyDescent="0.2">
      <c r="BD110" s="154"/>
      <c r="BE110" s="154"/>
    </row>
    <row r="111" spans="56:57" s="100" customFormat="1" x14ac:dyDescent="0.2">
      <c r="BD111" s="154"/>
      <c r="BE111" s="154"/>
    </row>
    <row r="112" spans="56:57" s="100" customFormat="1" x14ac:dyDescent="0.2">
      <c r="BD112" s="154"/>
      <c r="BE112" s="154"/>
    </row>
    <row r="113" spans="56:57" s="100" customFormat="1" x14ac:dyDescent="0.2">
      <c r="BD113" s="154"/>
      <c r="BE113" s="154"/>
    </row>
    <row r="114" spans="56:57" s="100" customFormat="1" x14ac:dyDescent="0.2">
      <c r="BD114" s="154"/>
      <c r="BE114" s="154"/>
    </row>
    <row r="115" spans="56:57" s="100" customFormat="1" x14ac:dyDescent="0.2">
      <c r="BD115" s="154"/>
      <c r="BE115" s="154"/>
    </row>
    <row r="116" spans="56:57" s="100" customFormat="1" x14ac:dyDescent="0.2">
      <c r="BD116" s="154"/>
      <c r="BE116" s="154"/>
    </row>
    <row r="117" spans="56:57" s="100" customFormat="1" x14ac:dyDescent="0.2">
      <c r="BD117" s="154"/>
      <c r="BE117" s="154"/>
    </row>
    <row r="118" spans="56:57" s="100" customFormat="1" x14ac:dyDescent="0.2">
      <c r="BD118" s="154"/>
      <c r="BE118" s="154"/>
    </row>
    <row r="119" spans="56:57" s="100" customFormat="1" x14ac:dyDescent="0.2">
      <c r="BD119" s="154"/>
      <c r="BE119" s="154"/>
    </row>
    <row r="120" spans="56:57" s="100" customFormat="1" x14ac:dyDescent="0.2">
      <c r="BD120" s="154"/>
      <c r="BE120" s="154"/>
    </row>
    <row r="121" spans="56:57" s="100" customFormat="1" x14ac:dyDescent="0.2">
      <c r="BD121" s="154"/>
      <c r="BE121" s="154"/>
    </row>
    <row r="122" spans="56:57" s="100" customFormat="1" x14ac:dyDescent="0.2">
      <c r="BD122" s="154"/>
      <c r="BE122" s="154"/>
    </row>
    <row r="123" spans="56:57" s="100" customFormat="1" x14ac:dyDescent="0.2">
      <c r="BD123" s="154"/>
      <c r="BE123" s="154"/>
    </row>
    <row r="124" spans="56:57" s="100" customFormat="1" x14ac:dyDescent="0.2">
      <c r="BD124" s="154"/>
      <c r="BE124" s="154"/>
    </row>
    <row r="125" spans="56:57" s="100" customFormat="1" x14ac:dyDescent="0.2">
      <c r="BD125" s="154"/>
      <c r="BE125" s="154"/>
    </row>
    <row r="126" spans="56:57" s="100" customFormat="1" x14ac:dyDescent="0.2">
      <c r="BD126" s="154"/>
      <c r="BE126" s="154"/>
    </row>
    <row r="127" spans="56:57" s="100" customFormat="1" x14ac:dyDescent="0.2">
      <c r="BD127" s="154"/>
      <c r="BE127" s="154"/>
    </row>
    <row r="128" spans="56:57" s="100" customFormat="1" x14ac:dyDescent="0.2">
      <c r="BD128" s="154"/>
      <c r="BE128" s="154"/>
    </row>
    <row r="129" spans="56:57" s="100" customFormat="1" x14ac:dyDescent="0.2">
      <c r="BD129" s="154"/>
      <c r="BE129" s="154"/>
    </row>
    <row r="130" spans="56:57" s="100" customFormat="1" x14ac:dyDescent="0.2">
      <c r="BD130" s="154"/>
      <c r="BE130" s="154"/>
    </row>
    <row r="131" spans="56:57" s="100" customFormat="1" x14ac:dyDescent="0.2">
      <c r="BD131" s="154"/>
      <c r="BE131" s="154"/>
    </row>
    <row r="132" spans="56:57" s="100" customFormat="1" x14ac:dyDescent="0.2">
      <c r="BD132" s="154"/>
      <c r="BE132" s="154"/>
    </row>
    <row r="133" spans="56:57" s="100" customFormat="1" x14ac:dyDescent="0.2">
      <c r="BD133" s="154"/>
      <c r="BE133" s="154"/>
    </row>
    <row r="134" spans="56:57" s="100" customFormat="1" x14ac:dyDescent="0.2">
      <c r="BD134" s="154"/>
      <c r="BE134" s="154"/>
    </row>
    <row r="135" spans="56:57" s="100" customFormat="1" x14ac:dyDescent="0.2">
      <c r="BD135" s="154"/>
      <c r="BE135" s="154"/>
    </row>
    <row r="136" spans="56:57" s="100" customFormat="1" x14ac:dyDescent="0.2">
      <c r="BD136" s="154"/>
      <c r="BE136" s="154"/>
    </row>
    <row r="137" spans="56:57" s="100" customFormat="1" x14ac:dyDescent="0.2">
      <c r="BD137" s="154"/>
      <c r="BE137" s="154"/>
    </row>
    <row r="138" spans="56:57" s="100" customFormat="1" x14ac:dyDescent="0.2">
      <c r="BD138" s="154"/>
      <c r="BE138" s="154"/>
    </row>
    <row r="139" spans="56:57" s="100" customFormat="1" x14ac:dyDescent="0.2">
      <c r="BD139" s="154"/>
      <c r="BE139" s="154"/>
    </row>
    <row r="140" spans="56:57" s="100" customFormat="1" x14ac:dyDescent="0.2">
      <c r="BD140" s="154"/>
      <c r="BE140" s="154"/>
    </row>
    <row r="141" spans="56:57" s="100" customFormat="1" x14ac:dyDescent="0.2">
      <c r="BD141" s="154"/>
      <c r="BE141" s="154"/>
    </row>
    <row r="142" spans="56:57" s="100" customFormat="1" x14ac:dyDescent="0.2">
      <c r="BD142" s="154"/>
      <c r="BE142" s="154"/>
    </row>
    <row r="143" spans="56:57" s="100" customFormat="1" x14ac:dyDescent="0.2">
      <c r="BD143" s="154"/>
      <c r="BE143" s="154"/>
    </row>
    <row r="144" spans="56:57" s="100" customFormat="1" x14ac:dyDescent="0.2">
      <c r="BD144" s="154"/>
      <c r="BE144" s="154"/>
    </row>
    <row r="145" spans="56:57" s="100" customFormat="1" x14ac:dyDescent="0.2">
      <c r="BD145" s="154"/>
      <c r="BE145" s="154"/>
    </row>
    <row r="146" spans="56:57" s="100" customFormat="1" x14ac:dyDescent="0.2">
      <c r="BD146" s="154"/>
      <c r="BE146" s="154"/>
    </row>
    <row r="147" spans="56:57" s="100" customFormat="1" x14ac:dyDescent="0.2">
      <c r="BD147" s="154"/>
      <c r="BE147" s="154"/>
    </row>
    <row r="148" spans="56:57" s="100" customFormat="1" x14ac:dyDescent="0.2">
      <c r="BD148" s="154"/>
      <c r="BE148" s="154"/>
    </row>
    <row r="149" spans="56:57" s="100" customFormat="1" x14ac:dyDescent="0.2">
      <c r="BD149" s="154"/>
      <c r="BE149" s="154"/>
    </row>
    <row r="150" spans="56:57" s="100" customFormat="1" x14ac:dyDescent="0.2">
      <c r="BD150" s="154"/>
      <c r="BE150" s="154"/>
    </row>
    <row r="151" spans="56:57" s="100" customFormat="1" x14ac:dyDescent="0.2">
      <c r="BD151" s="154"/>
      <c r="BE151" s="154"/>
    </row>
    <row r="152" spans="56:57" s="100" customFormat="1" x14ac:dyDescent="0.2">
      <c r="BD152" s="154"/>
      <c r="BE152" s="154"/>
    </row>
    <row r="153" spans="56:57" s="100" customFormat="1" x14ac:dyDescent="0.2">
      <c r="BD153" s="154"/>
      <c r="BE153" s="154"/>
    </row>
    <row r="154" spans="56:57" s="100" customFormat="1" x14ac:dyDescent="0.2">
      <c r="BD154" s="154"/>
      <c r="BE154" s="154"/>
    </row>
    <row r="155" spans="56:57" s="100" customFormat="1" x14ac:dyDescent="0.2">
      <c r="BD155" s="154"/>
      <c r="BE155" s="154"/>
    </row>
    <row r="156" spans="56:57" s="100" customFormat="1" x14ac:dyDescent="0.2">
      <c r="BD156" s="154"/>
      <c r="BE156" s="154"/>
    </row>
    <row r="157" spans="56:57" s="100" customFormat="1" x14ac:dyDescent="0.2">
      <c r="BD157" s="154"/>
      <c r="BE157" s="154"/>
    </row>
    <row r="158" spans="56:57" s="100" customFormat="1" x14ac:dyDescent="0.2">
      <c r="BD158" s="154"/>
      <c r="BE158" s="154"/>
    </row>
    <row r="159" spans="56:57" s="100" customFormat="1" x14ac:dyDescent="0.2">
      <c r="BD159" s="154"/>
      <c r="BE159" s="154"/>
    </row>
    <row r="160" spans="56:57" s="100" customFormat="1" x14ac:dyDescent="0.2">
      <c r="BD160" s="154"/>
      <c r="BE160" s="154"/>
    </row>
    <row r="161" spans="56:57" s="100" customFormat="1" x14ac:dyDescent="0.2">
      <c r="BD161" s="154"/>
      <c r="BE161" s="154"/>
    </row>
    <row r="162" spans="56:57" s="100" customFormat="1" x14ac:dyDescent="0.2">
      <c r="BD162" s="154"/>
      <c r="BE162" s="154"/>
    </row>
    <row r="163" spans="56:57" s="100" customFormat="1" x14ac:dyDescent="0.2">
      <c r="BD163" s="154"/>
      <c r="BE163" s="154"/>
    </row>
    <row r="164" spans="56:57" s="100" customFormat="1" x14ac:dyDescent="0.2">
      <c r="BD164" s="154"/>
      <c r="BE164" s="154"/>
    </row>
    <row r="165" spans="56:57" s="100" customFormat="1" x14ac:dyDescent="0.2">
      <c r="BD165" s="154"/>
      <c r="BE165" s="154"/>
    </row>
    <row r="166" spans="56:57" s="100" customFormat="1" x14ac:dyDescent="0.2">
      <c r="BD166" s="154"/>
      <c r="BE166" s="154"/>
    </row>
    <row r="167" spans="56:57" s="100" customFormat="1" x14ac:dyDescent="0.2">
      <c r="BD167" s="154"/>
      <c r="BE167" s="154"/>
    </row>
    <row r="168" spans="56:57" s="100" customFormat="1" x14ac:dyDescent="0.2">
      <c r="BD168" s="154"/>
      <c r="BE168" s="154"/>
    </row>
    <row r="169" spans="56:57" s="100" customFormat="1" x14ac:dyDescent="0.2">
      <c r="BD169" s="154"/>
      <c r="BE169" s="154"/>
    </row>
    <row r="170" spans="56:57" s="100" customFormat="1" x14ac:dyDescent="0.2">
      <c r="BD170" s="154"/>
      <c r="BE170" s="154"/>
    </row>
    <row r="171" spans="56:57" s="100" customFormat="1" x14ac:dyDescent="0.2">
      <c r="BD171" s="154"/>
      <c r="BE171" s="154"/>
    </row>
    <row r="172" spans="56:57" s="100" customFormat="1" x14ac:dyDescent="0.2">
      <c r="BD172" s="154"/>
      <c r="BE172" s="154"/>
    </row>
    <row r="173" spans="56:57" s="100" customFormat="1" x14ac:dyDescent="0.2">
      <c r="BD173" s="154"/>
      <c r="BE173" s="154"/>
    </row>
    <row r="174" spans="56:57" s="100" customFormat="1" x14ac:dyDescent="0.2">
      <c r="BD174" s="154"/>
      <c r="BE174" s="154"/>
    </row>
    <row r="175" spans="56:57" s="100" customFormat="1" x14ac:dyDescent="0.2">
      <c r="BD175" s="154"/>
      <c r="BE175" s="154"/>
    </row>
    <row r="176" spans="56:57" s="100" customFormat="1" x14ac:dyDescent="0.2">
      <c r="BD176" s="154"/>
      <c r="BE176" s="154"/>
    </row>
    <row r="177" spans="56:57" s="100" customFormat="1" x14ac:dyDescent="0.2">
      <c r="BD177" s="154"/>
      <c r="BE177" s="154"/>
    </row>
    <row r="178" spans="56:57" s="100" customFormat="1" x14ac:dyDescent="0.2">
      <c r="BD178" s="154"/>
      <c r="BE178" s="154"/>
    </row>
    <row r="179" spans="56:57" s="100" customFormat="1" x14ac:dyDescent="0.2">
      <c r="BD179" s="154"/>
      <c r="BE179" s="154"/>
    </row>
    <row r="180" spans="56:57" s="100" customFormat="1" x14ac:dyDescent="0.2">
      <c r="BD180" s="154"/>
      <c r="BE180" s="154"/>
    </row>
    <row r="181" spans="56:57" s="100" customFormat="1" x14ac:dyDescent="0.2">
      <c r="BD181" s="154"/>
      <c r="BE181" s="154"/>
    </row>
    <row r="182" spans="56:57" s="100" customFormat="1" x14ac:dyDescent="0.2">
      <c r="BD182" s="154"/>
      <c r="BE182" s="154"/>
    </row>
    <row r="183" spans="56:57" s="100" customFormat="1" x14ac:dyDescent="0.2">
      <c r="BD183" s="154"/>
      <c r="BE183" s="154"/>
    </row>
    <row r="184" spans="56:57" s="100" customFormat="1" x14ac:dyDescent="0.2">
      <c r="BD184" s="154"/>
      <c r="BE184" s="154"/>
    </row>
    <row r="185" spans="56:57" s="100" customFormat="1" x14ac:dyDescent="0.2">
      <c r="BD185" s="154"/>
      <c r="BE185" s="154"/>
    </row>
    <row r="186" spans="56:57" s="100" customFormat="1" x14ac:dyDescent="0.2">
      <c r="BD186" s="154"/>
      <c r="BE186" s="154"/>
    </row>
    <row r="187" spans="56:57" s="100" customFormat="1" x14ac:dyDescent="0.2">
      <c r="BD187" s="154"/>
      <c r="BE187" s="154"/>
    </row>
    <row r="188" spans="56:57" s="100" customFormat="1" x14ac:dyDescent="0.2">
      <c r="BD188" s="154"/>
      <c r="BE188" s="154"/>
    </row>
    <row r="189" spans="56:57" s="100" customFormat="1" x14ac:dyDescent="0.2">
      <c r="BD189" s="154"/>
      <c r="BE189" s="154"/>
    </row>
    <row r="190" spans="56:57" s="100" customFormat="1" x14ac:dyDescent="0.2">
      <c r="BD190" s="154"/>
      <c r="BE190" s="154"/>
    </row>
    <row r="191" spans="56:57" s="100" customFormat="1" x14ac:dyDescent="0.2">
      <c r="BD191" s="154"/>
      <c r="BE191" s="154"/>
    </row>
    <row r="192" spans="56:57" s="100" customFormat="1" x14ac:dyDescent="0.2">
      <c r="BD192" s="154"/>
      <c r="BE192" s="154"/>
    </row>
    <row r="193" spans="56:57" s="100" customFormat="1" x14ac:dyDescent="0.2">
      <c r="BD193" s="154"/>
      <c r="BE193" s="154"/>
    </row>
    <row r="194" spans="56:57" s="100" customFormat="1" x14ac:dyDescent="0.2">
      <c r="BD194" s="154"/>
      <c r="BE194" s="154"/>
    </row>
    <row r="195" spans="56:57" s="100" customFormat="1" x14ac:dyDescent="0.2">
      <c r="BD195" s="154"/>
      <c r="BE195" s="154"/>
    </row>
    <row r="196" spans="56:57" s="100" customFormat="1" x14ac:dyDescent="0.2">
      <c r="BD196" s="154"/>
      <c r="BE196" s="154"/>
    </row>
    <row r="197" spans="56:57" s="100" customFormat="1" x14ac:dyDescent="0.2">
      <c r="BD197" s="154"/>
      <c r="BE197" s="154"/>
    </row>
    <row r="198" spans="56:57" s="100" customFormat="1" x14ac:dyDescent="0.2">
      <c r="BD198" s="154"/>
      <c r="BE198" s="154"/>
    </row>
    <row r="199" spans="56:57" s="100" customFormat="1" x14ac:dyDescent="0.2">
      <c r="BD199" s="154"/>
      <c r="BE199" s="154"/>
    </row>
    <row r="200" spans="56:57" s="100" customFormat="1" x14ac:dyDescent="0.2">
      <c r="BD200" s="154"/>
      <c r="BE200" s="154"/>
    </row>
    <row r="201" spans="56:57" s="100" customFormat="1" x14ac:dyDescent="0.2">
      <c r="BD201" s="154"/>
      <c r="BE201" s="154"/>
    </row>
    <row r="202" spans="56:57" s="100" customFormat="1" x14ac:dyDescent="0.2">
      <c r="BD202" s="154"/>
      <c r="BE202" s="154"/>
    </row>
    <row r="203" spans="56:57" s="100" customFormat="1" x14ac:dyDescent="0.2">
      <c r="BD203" s="154"/>
      <c r="BE203" s="154"/>
    </row>
    <row r="204" spans="56:57" s="100" customFormat="1" x14ac:dyDescent="0.2">
      <c r="BD204" s="154"/>
      <c r="BE204" s="154"/>
    </row>
    <row r="205" spans="56:57" s="100" customFormat="1" x14ac:dyDescent="0.2">
      <c r="BD205" s="154"/>
      <c r="BE205" s="154"/>
    </row>
    <row r="206" spans="56:57" s="100" customFormat="1" x14ac:dyDescent="0.2">
      <c r="BD206" s="154"/>
      <c r="BE206" s="154"/>
    </row>
    <row r="207" spans="56:57" s="100" customFormat="1" x14ac:dyDescent="0.2">
      <c r="BD207" s="154"/>
      <c r="BE207" s="154"/>
    </row>
    <row r="208" spans="56:57" s="100" customFormat="1" x14ac:dyDescent="0.2">
      <c r="BD208" s="154"/>
      <c r="BE208" s="154"/>
    </row>
    <row r="209" spans="56:57" s="100" customFormat="1" x14ac:dyDescent="0.2">
      <c r="BD209" s="154"/>
      <c r="BE209" s="154"/>
    </row>
    <row r="210" spans="56:57" s="100" customFormat="1" x14ac:dyDescent="0.2">
      <c r="BD210" s="154"/>
      <c r="BE210" s="154"/>
    </row>
    <row r="211" spans="56:57" s="100" customFormat="1" x14ac:dyDescent="0.2">
      <c r="BD211" s="154"/>
      <c r="BE211" s="154"/>
    </row>
    <row r="212" spans="56:57" s="100" customFormat="1" x14ac:dyDescent="0.2">
      <c r="BD212" s="154"/>
      <c r="BE212" s="154"/>
    </row>
    <row r="213" spans="56:57" s="100" customFormat="1" x14ac:dyDescent="0.2">
      <c r="BD213" s="154"/>
      <c r="BE213" s="154"/>
    </row>
    <row r="214" spans="56:57" s="100" customFormat="1" x14ac:dyDescent="0.2">
      <c r="BD214" s="154"/>
      <c r="BE214" s="154"/>
    </row>
    <row r="215" spans="56:57" s="100" customFormat="1" x14ac:dyDescent="0.2">
      <c r="BD215" s="154"/>
      <c r="BE215" s="154"/>
    </row>
    <row r="216" spans="56:57" s="100" customFormat="1" x14ac:dyDescent="0.2">
      <c r="BD216" s="154"/>
      <c r="BE216" s="154"/>
    </row>
    <row r="217" spans="56:57" s="100" customFormat="1" x14ac:dyDescent="0.2">
      <c r="BD217" s="154"/>
      <c r="BE217" s="154"/>
    </row>
    <row r="218" spans="56:57" s="100" customFormat="1" x14ac:dyDescent="0.2">
      <c r="BD218" s="154"/>
      <c r="BE218" s="154"/>
    </row>
    <row r="219" spans="56:57" s="100" customFormat="1" x14ac:dyDescent="0.2">
      <c r="BD219" s="154"/>
      <c r="BE219" s="154"/>
    </row>
    <row r="220" spans="56:57" s="100" customFormat="1" x14ac:dyDescent="0.2">
      <c r="BD220" s="154"/>
      <c r="BE220" s="154"/>
    </row>
    <row r="221" spans="56:57" s="100" customFormat="1" x14ac:dyDescent="0.2">
      <c r="BD221" s="154"/>
      <c r="BE221" s="154"/>
    </row>
    <row r="222" spans="56:57" s="100" customFormat="1" x14ac:dyDescent="0.2">
      <c r="BD222" s="154"/>
      <c r="BE222" s="154"/>
    </row>
    <row r="223" spans="56:57" s="100" customFormat="1" x14ac:dyDescent="0.2">
      <c r="BD223" s="154"/>
      <c r="BE223" s="154"/>
    </row>
    <row r="224" spans="56:57" s="100" customFormat="1" x14ac:dyDescent="0.2">
      <c r="BD224" s="154"/>
      <c r="BE224" s="154"/>
    </row>
    <row r="225" spans="56:57" s="100" customFormat="1" x14ac:dyDescent="0.2">
      <c r="BD225" s="154"/>
      <c r="BE225" s="154"/>
    </row>
    <row r="226" spans="56:57" s="100" customFormat="1" x14ac:dyDescent="0.2">
      <c r="BD226" s="154"/>
      <c r="BE226" s="154"/>
    </row>
    <row r="227" spans="56:57" s="100" customFormat="1" x14ac:dyDescent="0.2">
      <c r="BD227" s="154"/>
      <c r="BE227" s="154"/>
    </row>
    <row r="228" spans="56:57" s="100" customFormat="1" x14ac:dyDescent="0.2">
      <c r="BD228" s="154"/>
      <c r="BE228" s="154"/>
    </row>
    <row r="229" spans="56:57" s="100" customFormat="1" x14ac:dyDescent="0.2">
      <c r="BD229" s="154"/>
      <c r="BE229" s="154"/>
    </row>
    <row r="230" spans="56:57" s="100" customFormat="1" x14ac:dyDescent="0.2">
      <c r="BD230" s="154"/>
      <c r="BE230" s="154"/>
    </row>
    <row r="231" spans="56:57" s="100" customFormat="1" x14ac:dyDescent="0.2">
      <c r="BD231" s="154"/>
      <c r="BE231" s="154"/>
    </row>
    <row r="232" spans="56:57" s="100" customFormat="1" x14ac:dyDescent="0.2">
      <c r="BD232" s="154"/>
      <c r="BE232" s="154"/>
    </row>
    <row r="233" spans="56:57" s="100" customFormat="1" x14ac:dyDescent="0.2">
      <c r="BD233" s="154"/>
      <c r="BE233" s="154"/>
    </row>
    <row r="234" spans="56:57" s="100" customFormat="1" x14ac:dyDescent="0.2">
      <c r="BD234" s="154"/>
      <c r="BE234" s="154"/>
    </row>
    <row r="235" spans="56:57" s="100" customFormat="1" x14ac:dyDescent="0.2">
      <c r="BD235" s="154"/>
      <c r="BE235" s="154"/>
    </row>
    <row r="236" spans="56:57" s="100" customFormat="1" x14ac:dyDescent="0.2">
      <c r="BD236" s="154"/>
      <c r="BE236" s="154"/>
    </row>
    <row r="237" spans="56:57" s="100" customFormat="1" x14ac:dyDescent="0.2">
      <c r="BD237" s="154"/>
      <c r="BE237" s="154"/>
    </row>
    <row r="238" spans="56:57" s="100" customFormat="1" x14ac:dyDescent="0.2">
      <c r="BD238" s="154"/>
      <c r="BE238" s="154"/>
    </row>
    <row r="239" spans="56:57" s="100" customFormat="1" x14ac:dyDescent="0.2">
      <c r="BD239" s="154"/>
      <c r="BE239" s="154"/>
    </row>
    <row r="240" spans="56:57" s="100" customFormat="1" x14ac:dyDescent="0.2">
      <c r="BD240" s="154"/>
      <c r="BE240" s="154"/>
    </row>
    <row r="241" spans="56:57" s="100" customFormat="1" x14ac:dyDescent="0.2">
      <c r="BD241" s="154"/>
      <c r="BE241" s="154"/>
    </row>
    <row r="242" spans="56:57" s="100" customFormat="1" x14ac:dyDescent="0.2">
      <c r="BD242" s="154"/>
      <c r="BE242" s="154"/>
    </row>
    <row r="243" spans="56:57" s="100" customFormat="1" x14ac:dyDescent="0.2">
      <c r="BD243" s="154"/>
      <c r="BE243" s="154"/>
    </row>
    <row r="244" spans="56:57" s="100" customFormat="1" x14ac:dyDescent="0.2">
      <c r="BD244" s="154"/>
      <c r="BE244" s="154"/>
    </row>
    <row r="245" spans="56:57" s="100" customFormat="1" x14ac:dyDescent="0.2">
      <c r="BD245" s="154"/>
      <c r="BE245" s="154"/>
    </row>
    <row r="246" spans="56:57" s="100" customFormat="1" x14ac:dyDescent="0.2">
      <c r="BD246" s="154"/>
      <c r="BE246" s="154"/>
    </row>
    <row r="247" spans="56:57" s="100" customFormat="1" x14ac:dyDescent="0.2">
      <c r="BD247" s="154"/>
      <c r="BE247" s="154"/>
    </row>
    <row r="248" spans="56:57" s="100" customFormat="1" x14ac:dyDescent="0.2">
      <c r="BD248" s="154"/>
      <c r="BE248" s="154"/>
    </row>
    <row r="249" spans="56:57" s="100" customFormat="1" x14ac:dyDescent="0.2">
      <c r="BD249" s="154"/>
      <c r="BE249" s="154"/>
    </row>
    <row r="250" spans="56:57" s="100" customFormat="1" x14ac:dyDescent="0.2">
      <c r="BD250" s="154"/>
      <c r="BE250" s="154"/>
    </row>
    <row r="251" spans="56:57" s="100" customFormat="1" x14ac:dyDescent="0.2">
      <c r="BD251" s="154"/>
      <c r="BE251" s="154"/>
    </row>
    <row r="252" spans="56:57" s="100" customFormat="1" x14ac:dyDescent="0.2">
      <c r="BD252" s="154"/>
      <c r="BE252" s="154"/>
    </row>
    <row r="253" spans="56:57" s="100" customFormat="1" x14ac:dyDescent="0.2">
      <c r="BD253" s="154"/>
      <c r="BE253" s="154"/>
    </row>
    <row r="254" spans="56:57" s="100" customFormat="1" x14ac:dyDescent="0.2">
      <c r="BD254" s="154"/>
      <c r="BE254" s="154"/>
    </row>
    <row r="255" spans="56:57" s="100" customFormat="1" x14ac:dyDescent="0.2">
      <c r="BD255" s="154"/>
      <c r="BE255" s="154"/>
    </row>
    <row r="256" spans="56:57" s="100" customFormat="1" x14ac:dyDescent="0.2">
      <c r="BD256" s="154"/>
      <c r="BE256" s="154"/>
    </row>
    <row r="257" spans="56:57" s="100" customFormat="1" x14ac:dyDescent="0.2">
      <c r="BD257" s="154"/>
      <c r="BE257" s="154"/>
    </row>
    <row r="258" spans="56:57" s="100" customFormat="1" x14ac:dyDescent="0.2">
      <c r="BD258" s="154"/>
      <c r="BE258" s="154"/>
    </row>
    <row r="259" spans="56:57" s="100" customFormat="1" x14ac:dyDescent="0.2">
      <c r="BD259" s="154"/>
      <c r="BE259" s="154"/>
    </row>
    <row r="260" spans="56:57" s="100" customFormat="1" x14ac:dyDescent="0.2">
      <c r="BD260" s="154"/>
      <c r="BE260" s="154"/>
    </row>
    <row r="261" spans="56:57" s="100" customFormat="1" x14ac:dyDescent="0.2">
      <c r="BD261" s="154"/>
      <c r="BE261" s="154"/>
    </row>
    <row r="262" spans="56:57" s="100" customFormat="1" x14ac:dyDescent="0.2">
      <c r="BD262" s="154"/>
      <c r="BE262" s="154"/>
    </row>
    <row r="263" spans="56:57" s="100" customFormat="1" x14ac:dyDescent="0.2">
      <c r="BD263" s="154"/>
      <c r="BE263" s="154"/>
    </row>
    <row r="264" spans="56:57" s="100" customFormat="1" x14ac:dyDescent="0.2">
      <c r="BD264" s="154"/>
      <c r="BE264" s="154"/>
    </row>
    <row r="265" spans="56:57" s="100" customFormat="1" x14ac:dyDescent="0.2">
      <c r="BD265" s="154"/>
      <c r="BE265" s="154"/>
    </row>
    <row r="266" spans="56:57" s="100" customFormat="1" x14ac:dyDescent="0.2">
      <c r="BD266" s="154"/>
      <c r="BE266" s="154"/>
    </row>
    <row r="267" spans="56:57" s="100" customFormat="1" x14ac:dyDescent="0.2">
      <c r="BD267" s="154"/>
      <c r="BE267" s="154"/>
    </row>
    <row r="268" spans="56:57" s="100" customFormat="1" x14ac:dyDescent="0.2">
      <c r="BD268" s="154"/>
      <c r="BE268" s="154"/>
    </row>
    <row r="269" spans="56:57" s="100" customFormat="1" x14ac:dyDescent="0.2">
      <c r="BD269" s="154"/>
      <c r="BE269" s="154"/>
    </row>
    <row r="270" spans="56:57" s="100" customFormat="1" x14ac:dyDescent="0.2">
      <c r="BD270" s="154"/>
      <c r="BE270" s="154"/>
    </row>
    <row r="271" spans="56:57" s="100" customFormat="1" x14ac:dyDescent="0.2">
      <c r="BD271" s="154"/>
      <c r="BE271" s="154"/>
    </row>
    <row r="272" spans="56:57" s="100" customFormat="1" x14ac:dyDescent="0.2">
      <c r="BD272" s="154"/>
      <c r="BE272" s="154"/>
    </row>
    <row r="273" spans="56:57" s="100" customFormat="1" x14ac:dyDescent="0.2">
      <c r="BD273" s="154"/>
      <c r="BE273" s="154"/>
    </row>
    <row r="274" spans="56:57" s="100" customFormat="1" x14ac:dyDescent="0.2">
      <c r="BD274" s="154"/>
      <c r="BE274" s="154"/>
    </row>
    <row r="275" spans="56:57" s="100" customFormat="1" x14ac:dyDescent="0.2">
      <c r="BD275" s="154"/>
      <c r="BE275" s="154"/>
    </row>
    <row r="276" spans="56:57" s="100" customFormat="1" x14ac:dyDescent="0.2">
      <c r="BD276" s="154"/>
      <c r="BE276" s="154"/>
    </row>
    <row r="277" spans="56:57" s="100" customFormat="1" x14ac:dyDescent="0.2">
      <c r="BD277" s="154"/>
      <c r="BE277" s="154"/>
    </row>
    <row r="278" spans="56:57" s="100" customFormat="1" x14ac:dyDescent="0.2">
      <c r="BD278" s="154"/>
      <c r="BE278" s="154"/>
    </row>
    <row r="279" spans="56:57" s="100" customFormat="1" x14ac:dyDescent="0.2">
      <c r="BD279" s="154"/>
      <c r="BE279" s="154"/>
    </row>
    <row r="280" spans="56:57" s="100" customFormat="1" x14ac:dyDescent="0.2">
      <c r="BD280" s="154"/>
      <c r="BE280" s="154"/>
    </row>
    <row r="281" spans="56:57" s="100" customFormat="1" x14ac:dyDescent="0.2">
      <c r="BD281" s="154"/>
      <c r="BE281" s="154"/>
    </row>
    <row r="282" spans="56:57" s="100" customFormat="1" x14ac:dyDescent="0.2">
      <c r="BD282" s="154"/>
      <c r="BE282" s="154"/>
    </row>
    <row r="283" spans="56:57" s="100" customFormat="1" x14ac:dyDescent="0.2">
      <c r="BD283" s="154"/>
      <c r="BE283" s="154"/>
    </row>
    <row r="284" spans="56:57" s="100" customFormat="1" x14ac:dyDescent="0.2">
      <c r="BD284" s="154"/>
      <c r="BE284" s="154"/>
    </row>
    <row r="285" spans="56:57" s="100" customFormat="1" x14ac:dyDescent="0.2">
      <c r="BD285" s="154"/>
      <c r="BE285" s="154"/>
    </row>
    <row r="286" spans="56:57" s="100" customFormat="1" x14ac:dyDescent="0.2">
      <c r="BD286" s="154"/>
      <c r="BE286" s="154"/>
    </row>
    <row r="287" spans="56:57" s="100" customFormat="1" x14ac:dyDescent="0.2">
      <c r="BD287" s="154"/>
      <c r="BE287" s="154"/>
    </row>
    <row r="288" spans="56:57" s="100" customFormat="1" x14ac:dyDescent="0.2">
      <c r="BD288" s="154"/>
      <c r="BE288" s="154"/>
    </row>
    <row r="289" spans="56:57" s="100" customFormat="1" x14ac:dyDescent="0.2">
      <c r="BD289" s="154"/>
      <c r="BE289" s="154"/>
    </row>
  </sheetData>
  <mergeCells count="44">
    <mergeCell ref="AM3:AM4"/>
    <mergeCell ref="AN3:AN4"/>
    <mergeCell ref="AH3:AH4"/>
    <mergeCell ref="AI3:AI4"/>
    <mergeCell ref="X3:X4"/>
    <mergeCell ref="Y3:Y4"/>
    <mergeCell ref="S3:S4"/>
    <mergeCell ref="T3:T4"/>
    <mergeCell ref="AC3:AC4"/>
    <mergeCell ref="AD3:AD4"/>
    <mergeCell ref="P1:R1"/>
    <mergeCell ref="S1:T1"/>
    <mergeCell ref="U1:W1"/>
    <mergeCell ref="X1:Y1"/>
    <mergeCell ref="AC1:AD1"/>
    <mergeCell ref="N1:O1"/>
    <mergeCell ref="Z1:AB1"/>
    <mergeCell ref="A1:C1"/>
    <mergeCell ref="D1:E1"/>
    <mergeCell ref="F1:H1"/>
    <mergeCell ref="I1:J1"/>
    <mergeCell ref="K1:M1"/>
    <mergeCell ref="AR3:AR4"/>
    <mergeCell ref="AS3:AS4"/>
    <mergeCell ref="N3:N4"/>
    <mergeCell ref="O3:O4"/>
    <mergeCell ref="BG1:BH1"/>
    <mergeCell ref="AE1:AG1"/>
    <mergeCell ref="AH1:AI1"/>
    <mergeCell ref="AJ1:AL1"/>
    <mergeCell ref="AM1:AN1"/>
    <mergeCell ref="AO1:AQ1"/>
    <mergeCell ref="AR1:AS1"/>
    <mergeCell ref="AT1:AV1"/>
    <mergeCell ref="AW1:AX1"/>
    <mergeCell ref="AY1:BA1"/>
    <mergeCell ref="BB1:BC1"/>
    <mergeCell ref="BD1:BF1"/>
    <mergeCell ref="BH3:BH4"/>
    <mergeCell ref="AW3:AW4"/>
    <mergeCell ref="AX3:AX4"/>
    <mergeCell ref="BB3:BB4"/>
    <mergeCell ref="BC3:BC4"/>
    <mergeCell ref="BG3:BG4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0" orientation="landscape" r:id="rId1"/>
  <colBreaks count="1" manualBreakCount="1">
    <brk id="15" max="1048575" man="1"/>
  </colBreaks>
  <ignoredErrors>
    <ignoredError sqref="Y3 S3:T3 AC3:AD3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topLeftCell="AW16" workbookViewId="0">
      <selection activeCell="C34" sqref="C34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x14ac:dyDescent="0.2">
      <c r="A1" s="944" t="s">
        <v>267</v>
      </c>
      <c r="B1" s="945"/>
      <c r="C1" s="946"/>
      <c r="D1" s="970" t="s">
        <v>268</v>
      </c>
      <c r="E1" s="969"/>
      <c r="F1" s="944" t="s">
        <v>269</v>
      </c>
      <c r="G1" s="945"/>
      <c r="H1" s="946"/>
      <c r="I1" s="970" t="s">
        <v>270</v>
      </c>
      <c r="J1" s="969"/>
      <c r="K1" s="941" t="s">
        <v>271</v>
      </c>
      <c r="L1" s="942"/>
      <c r="M1" s="943"/>
      <c r="N1" s="970" t="s">
        <v>272</v>
      </c>
      <c r="O1" s="970"/>
      <c r="P1" s="944" t="s">
        <v>273</v>
      </c>
      <c r="Q1" s="963"/>
      <c r="R1" s="946"/>
      <c r="S1" s="970" t="s">
        <v>274</v>
      </c>
      <c r="T1" s="969"/>
      <c r="U1" s="941" t="s">
        <v>275</v>
      </c>
      <c r="V1" s="959"/>
      <c r="W1" s="943"/>
      <c r="X1" s="970" t="s">
        <v>276</v>
      </c>
      <c r="Y1" s="969"/>
      <c r="Z1" s="950" t="s">
        <v>277</v>
      </c>
      <c r="AA1" s="958"/>
      <c r="AB1" s="952"/>
      <c r="AC1" s="970" t="s">
        <v>278</v>
      </c>
      <c r="AD1" s="970"/>
      <c r="AE1" s="947" t="s">
        <v>279</v>
      </c>
      <c r="AF1" s="957"/>
      <c r="AG1" s="949"/>
      <c r="AH1" s="970" t="s">
        <v>280</v>
      </c>
      <c r="AI1" s="969"/>
      <c r="AJ1" s="950" t="s">
        <v>281</v>
      </c>
      <c r="AK1" s="958"/>
      <c r="AL1" s="952"/>
      <c r="AM1" s="970" t="s">
        <v>282</v>
      </c>
      <c r="AN1" s="969"/>
      <c r="AO1" s="941" t="s">
        <v>283</v>
      </c>
      <c r="AP1" s="959"/>
      <c r="AQ1" s="943"/>
      <c r="AR1" s="970" t="s">
        <v>284</v>
      </c>
      <c r="AS1" s="969"/>
      <c r="AT1" s="947" t="s">
        <v>285</v>
      </c>
      <c r="AU1" s="948"/>
      <c r="AV1" s="949"/>
      <c r="AW1" s="970" t="s">
        <v>286</v>
      </c>
      <c r="AX1" s="969"/>
      <c r="AY1" s="950" t="s">
        <v>287</v>
      </c>
      <c r="AZ1" s="951"/>
      <c r="BA1" s="952"/>
      <c r="BB1" s="970" t="s">
        <v>288</v>
      </c>
      <c r="BC1" s="969"/>
      <c r="BD1" s="941" t="s">
        <v>289</v>
      </c>
      <c r="BE1" s="959"/>
      <c r="BF1" s="943"/>
      <c r="BG1" s="973" t="s">
        <v>290</v>
      </c>
      <c r="BH1" s="974"/>
    </row>
    <row r="2" spans="1:60" ht="13.5" thickBot="1" x14ac:dyDescent="0.25">
      <c r="A2" s="34" t="s">
        <v>0</v>
      </c>
      <c r="B2" s="798" t="s">
        <v>144</v>
      </c>
      <c r="C2" s="799" t="s">
        <v>145</v>
      </c>
      <c r="D2" s="313" t="s">
        <v>144</v>
      </c>
      <c r="E2" s="155" t="s">
        <v>145</v>
      </c>
      <c r="F2" s="30" t="s">
        <v>0</v>
      </c>
      <c r="G2" s="104" t="s">
        <v>144</v>
      </c>
      <c r="H2" s="854" t="s">
        <v>145</v>
      </c>
      <c r="I2" s="313" t="s">
        <v>144</v>
      </c>
      <c r="J2" s="155" t="s">
        <v>145</v>
      </c>
      <c r="K2" s="89" t="s">
        <v>0</v>
      </c>
      <c r="L2" s="319" t="s">
        <v>144</v>
      </c>
      <c r="M2" s="799" t="s">
        <v>145</v>
      </c>
      <c r="N2" s="491" t="s">
        <v>144</v>
      </c>
      <c r="O2" s="558" t="s">
        <v>145</v>
      </c>
      <c r="P2" s="346" t="s">
        <v>0</v>
      </c>
      <c r="Q2" s="491" t="s">
        <v>144</v>
      </c>
      <c r="R2" s="567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89" t="s">
        <v>0</v>
      </c>
      <c r="AU2" s="319" t="s">
        <v>144</v>
      </c>
      <c r="AV2" s="799" t="s">
        <v>145</v>
      </c>
      <c r="AW2" s="313" t="s">
        <v>144</v>
      </c>
      <c r="AX2" s="155" t="s">
        <v>145</v>
      </c>
      <c r="AY2" s="89" t="s">
        <v>0</v>
      </c>
      <c r="AZ2" s="319" t="s">
        <v>144</v>
      </c>
      <c r="BA2" s="799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x14ac:dyDescent="0.2">
      <c r="A3" s="10">
        <v>42370</v>
      </c>
      <c r="B3" s="704">
        <v>0</v>
      </c>
      <c r="C3" s="695">
        <v>25.3</v>
      </c>
      <c r="D3" s="989">
        <f>SUM('2015'!AZ12:AZ32,'2015'!BE3:BE33,B3:B11)</f>
        <v>299.09999999999997</v>
      </c>
      <c r="E3" s="994">
        <f>SUM('2015'!BA12:BA32,'2015'!BF3:BF33,C3:C11)</f>
        <v>1493.8999999999996</v>
      </c>
      <c r="F3" s="664">
        <v>42401</v>
      </c>
      <c r="G3" s="702">
        <v>0</v>
      </c>
      <c r="H3" s="703">
        <v>29.6</v>
      </c>
      <c r="I3" s="991">
        <f>SUM('2015'!BE13:BE33,B3:B33,G3:G10)</f>
        <v>266.20000000000005</v>
      </c>
      <c r="J3" s="989">
        <f>SUM('2015'!BF13:BF33,C3:C33,H3:H10)</f>
        <v>1495.9</v>
      </c>
      <c r="K3" s="612">
        <v>42430</v>
      </c>
      <c r="L3" s="704">
        <v>20.399999999999999</v>
      </c>
      <c r="M3" s="695">
        <v>19.5</v>
      </c>
      <c r="N3" s="989">
        <f>SUM('2016'!B13:B33,'2016'!G3:G31,'2016'!L3:L12)</f>
        <v>279.60000000000002</v>
      </c>
      <c r="O3" s="989">
        <f>SUM('2016'!C13:C33,'2016'!H3:H31,'2016'!M3:M12)</f>
        <v>1482.6</v>
      </c>
      <c r="P3" s="114">
        <v>42461</v>
      </c>
      <c r="Q3" s="704">
        <v>0.6</v>
      </c>
      <c r="R3" s="719">
        <v>25.3</v>
      </c>
      <c r="S3" s="975">
        <f>SUM(G12:G31,L3:L33,Q3:Q11)</f>
        <v>295.8</v>
      </c>
      <c r="T3" s="982">
        <f>SUM(H11:H30,M3:M33,R3:R11)</f>
        <v>1501.9999999999998</v>
      </c>
      <c r="U3" s="564">
        <v>42491</v>
      </c>
      <c r="V3" s="693">
        <v>0</v>
      </c>
      <c r="W3" s="694">
        <v>18</v>
      </c>
      <c r="X3" s="987">
        <f>SUM(L13:L33,Q3:Q32,V3:V12)</f>
        <v>109.8</v>
      </c>
      <c r="Y3" s="987">
        <f>SUM(M13:M33,R3:R32,W3:W12)</f>
        <v>1496.1999999999998</v>
      </c>
      <c r="Z3" s="571">
        <v>42522</v>
      </c>
      <c r="AA3" s="718">
        <v>1.2</v>
      </c>
      <c r="AB3" s="719">
        <v>20.3</v>
      </c>
      <c r="AC3" s="984">
        <f>SUM(Q13:Q32,V3:V33,AA3:AA12)</f>
        <v>311.40000000000003</v>
      </c>
      <c r="AD3" s="984">
        <f>SUM(R13:R32,W3:W33,AB3:AB12)</f>
        <v>1281.4000000000001</v>
      </c>
      <c r="AE3" s="164">
        <v>42552</v>
      </c>
      <c r="AF3" s="693">
        <v>0</v>
      </c>
      <c r="AG3" s="694">
        <v>19.7</v>
      </c>
      <c r="AH3" s="975">
        <f>SUM(V14:V33,AA3:AA32,AF3:AF13)</f>
        <v>312.50000000000006</v>
      </c>
      <c r="AI3" s="975">
        <f>SUM(W14:W33,AB3:AB32,AG3:AG13)</f>
        <v>1112.9000000000001</v>
      </c>
      <c r="AJ3" s="571">
        <v>42583</v>
      </c>
      <c r="AK3" s="693">
        <v>0</v>
      </c>
      <c r="AL3" s="727">
        <v>21.4</v>
      </c>
      <c r="AM3" s="975">
        <f>SUM(AA13:AA32,AF3:AF33,AK3:AK13)</f>
        <v>9.3000000000000007</v>
      </c>
      <c r="AN3" s="975">
        <f>SUM(AB13:AB32,AG3:AG33,AL3:AL13)</f>
        <v>1147.2</v>
      </c>
      <c r="AO3" s="564">
        <v>42614</v>
      </c>
      <c r="AP3" s="693">
        <v>4.2</v>
      </c>
      <c r="AQ3" s="694">
        <v>19.600000000000001</v>
      </c>
      <c r="AR3" s="975">
        <f>SUM(AF14:AF33,AK3:AK33,AP3:AP12)</f>
        <v>103.60000000000001</v>
      </c>
      <c r="AS3" s="975">
        <f>SUM(AG14:AG33,AL3:AL33,AQ3:AQ12)</f>
        <v>1169.4999999999995</v>
      </c>
      <c r="AT3" s="108">
        <v>42644</v>
      </c>
      <c r="AU3" s="704">
        <v>0</v>
      </c>
      <c r="AV3" s="695">
        <v>17.2</v>
      </c>
      <c r="AW3" s="975">
        <f>SUM(AK14:AK33,AP3:AP32,AU3:AU13)</f>
        <v>123.3</v>
      </c>
      <c r="AX3" s="975">
        <f>SUM(AL14:AL33,AQ3:AQ32,AV3:AV13)</f>
        <v>1201.3</v>
      </c>
      <c r="AY3" s="38">
        <v>42675</v>
      </c>
      <c r="AZ3" s="858">
        <v>0</v>
      </c>
      <c r="BA3" s="859">
        <v>24.8</v>
      </c>
      <c r="BB3" s="975">
        <f>SUM(AP14:AP32,AU3:AU33,AZ3:AZ13)</f>
        <v>193.4</v>
      </c>
      <c r="BC3" s="975">
        <f>SUM(AQ14:AQ32,AV3:AV33,BA3:BA13)</f>
        <v>1308.5999999999997</v>
      </c>
      <c r="BD3" s="762">
        <v>42705</v>
      </c>
      <c r="BE3" s="707">
        <v>0</v>
      </c>
      <c r="BF3" s="708">
        <v>19.8</v>
      </c>
      <c r="BG3" s="975">
        <f>SUM(AU15:AU33,AZ3:AZ32,BE3:BE14)</f>
        <v>294.80000000000007</v>
      </c>
      <c r="BH3" s="975">
        <f>SUM(AV15:AV33,BA3:BA32,BF3:BF14)</f>
        <v>1390.6</v>
      </c>
    </row>
    <row r="4" spans="1:60" ht="13.5" thickBot="1" x14ac:dyDescent="0.25">
      <c r="A4" s="10">
        <v>42371</v>
      </c>
      <c r="B4" s="704">
        <v>0</v>
      </c>
      <c r="C4" s="695">
        <v>23.7</v>
      </c>
      <c r="D4" s="993"/>
      <c r="E4" s="995"/>
      <c r="F4" s="664">
        <v>42402</v>
      </c>
      <c r="G4" s="702">
        <v>0</v>
      </c>
      <c r="H4" s="703">
        <v>27.3</v>
      </c>
      <c r="I4" s="992"/>
      <c r="J4" s="990"/>
      <c r="K4" s="612">
        <v>42431</v>
      </c>
      <c r="L4" s="704">
        <v>19.399999999999999</v>
      </c>
      <c r="M4" s="695">
        <v>21.3</v>
      </c>
      <c r="N4" s="990"/>
      <c r="O4" s="990"/>
      <c r="P4" s="114">
        <v>42462</v>
      </c>
      <c r="Q4" s="704">
        <v>0</v>
      </c>
      <c r="R4" s="719">
        <v>25.4</v>
      </c>
      <c r="S4" s="981"/>
      <c r="T4" s="983"/>
      <c r="U4" s="564">
        <v>42492</v>
      </c>
      <c r="V4" s="693">
        <v>0</v>
      </c>
      <c r="W4" s="695">
        <v>18.7</v>
      </c>
      <c r="X4" s="988"/>
      <c r="Y4" s="988"/>
      <c r="Z4" s="571">
        <v>42523</v>
      </c>
      <c r="AA4" s="718">
        <v>22</v>
      </c>
      <c r="AB4" s="719">
        <v>19.5</v>
      </c>
      <c r="AC4" s="976"/>
      <c r="AD4" s="976"/>
      <c r="AE4" s="164">
        <v>42553</v>
      </c>
      <c r="AF4" s="693">
        <v>0</v>
      </c>
      <c r="AG4" s="695">
        <v>20.9</v>
      </c>
      <c r="AH4" s="976"/>
      <c r="AI4" s="976"/>
      <c r="AJ4" s="571">
        <v>42584</v>
      </c>
      <c r="AK4" s="693">
        <v>0</v>
      </c>
      <c r="AL4" s="727">
        <v>17.5</v>
      </c>
      <c r="AM4" s="976"/>
      <c r="AN4" s="976"/>
      <c r="AO4" s="564">
        <v>42615</v>
      </c>
      <c r="AP4" s="718">
        <v>0</v>
      </c>
      <c r="AQ4" s="719">
        <v>20</v>
      </c>
      <c r="AR4" s="976"/>
      <c r="AS4" s="976"/>
      <c r="AT4" s="108">
        <v>42645</v>
      </c>
      <c r="AU4" s="704">
        <v>0</v>
      </c>
      <c r="AV4" s="695">
        <v>20</v>
      </c>
      <c r="AW4" s="976"/>
      <c r="AX4" s="976"/>
      <c r="AY4" s="38">
        <v>42676</v>
      </c>
      <c r="AZ4" s="858">
        <v>0</v>
      </c>
      <c r="BA4" s="859">
        <v>26.1</v>
      </c>
      <c r="BB4" s="976"/>
      <c r="BC4" s="976"/>
      <c r="BD4" s="97">
        <v>42706</v>
      </c>
      <c r="BE4" s="704">
        <v>0</v>
      </c>
      <c r="BF4" s="695">
        <v>22.4</v>
      </c>
      <c r="BG4" s="976"/>
      <c r="BH4" s="976"/>
    </row>
    <row r="5" spans="1:60" ht="13.5" thickBot="1" x14ac:dyDescent="0.25">
      <c r="A5" s="10">
        <v>42372</v>
      </c>
      <c r="B5" s="830">
        <v>0</v>
      </c>
      <c r="C5" s="831">
        <v>23.1</v>
      </c>
      <c r="D5" s="604">
        <f>D3/60</f>
        <v>4.9849999999999994</v>
      </c>
      <c r="E5" s="604">
        <f>E3/60</f>
        <v>24.898333333333326</v>
      </c>
      <c r="F5" s="664">
        <v>42403</v>
      </c>
      <c r="G5" s="702">
        <v>4.8</v>
      </c>
      <c r="H5" s="703">
        <v>27.3</v>
      </c>
      <c r="I5" s="604">
        <f>I3/59</f>
        <v>4.5118644067796616</v>
      </c>
      <c r="J5" s="604">
        <f>J3/59</f>
        <v>25.354237288135593</v>
      </c>
      <c r="K5" s="612">
        <v>42432</v>
      </c>
      <c r="L5" s="704">
        <v>22</v>
      </c>
      <c r="M5" s="695">
        <v>21.6</v>
      </c>
      <c r="N5" s="604">
        <f>N3/59</f>
        <v>4.738983050847458</v>
      </c>
      <c r="O5" s="604">
        <f>O3/59</f>
        <v>25.128813559322033</v>
      </c>
      <c r="P5" s="114">
        <v>42463</v>
      </c>
      <c r="Q5" s="704">
        <v>0</v>
      </c>
      <c r="R5" s="719">
        <v>26.5</v>
      </c>
      <c r="S5" s="790">
        <f>S3/58</f>
        <v>5.1000000000000005</v>
      </c>
      <c r="T5" s="791">
        <f>T3/58</f>
        <v>25.896551724137929</v>
      </c>
      <c r="U5" s="564">
        <v>42493</v>
      </c>
      <c r="V5" s="693">
        <v>0</v>
      </c>
      <c r="W5" s="695">
        <v>20</v>
      </c>
      <c r="X5" s="633">
        <f>X3/60</f>
        <v>1.8299999999999998</v>
      </c>
      <c r="Y5" s="450">
        <f>Y3/60</f>
        <v>24.936666666666664</v>
      </c>
      <c r="Z5" s="571">
        <v>42524</v>
      </c>
      <c r="AA5" s="718">
        <v>8.4</v>
      </c>
      <c r="AB5" s="719">
        <v>18.3</v>
      </c>
      <c r="AC5" s="633">
        <f>AC3/60</f>
        <v>5.19</v>
      </c>
      <c r="AD5" s="450">
        <f>AD3/60</f>
        <v>21.356666666666669</v>
      </c>
      <c r="AE5" s="164">
        <v>42554</v>
      </c>
      <c r="AF5" s="693">
        <v>0</v>
      </c>
      <c r="AG5" s="695">
        <v>21.6</v>
      </c>
      <c r="AH5" s="844">
        <f>AH3/60</f>
        <v>5.2083333333333339</v>
      </c>
      <c r="AI5" s="845">
        <f>AI3/60</f>
        <v>18.548333333333336</v>
      </c>
      <c r="AJ5" s="571">
        <v>42585</v>
      </c>
      <c r="AK5" s="718">
        <v>0</v>
      </c>
      <c r="AL5" s="719">
        <v>18.100000000000001</v>
      </c>
      <c r="AM5" s="844">
        <f>AM3/61</f>
        <v>0.15245901639344264</v>
      </c>
      <c r="AN5" s="845">
        <f>AN3/61</f>
        <v>18.806557377049181</v>
      </c>
      <c r="AO5" s="564">
        <v>42616</v>
      </c>
      <c r="AP5" s="718">
        <v>0</v>
      </c>
      <c r="AQ5" s="719">
        <v>21.5</v>
      </c>
      <c r="AR5" s="633">
        <f>AR3/60</f>
        <v>1.7266666666666668</v>
      </c>
      <c r="AS5" s="633">
        <f>AS3/60</f>
        <v>19.49166666666666</v>
      </c>
      <c r="AT5" s="108">
        <v>42646</v>
      </c>
      <c r="AU5" s="718">
        <v>0</v>
      </c>
      <c r="AV5" s="719">
        <v>18.2</v>
      </c>
      <c r="AW5" s="633">
        <f>AW3/60</f>
        <v>2.0550000000000002</v>
      </c>
      <c r="AX5" s="633">
        <f>AX3/60</f>
        <v>20.021666666666665</v>
      </c>
      <c r="AY5" s="38">
        <v>42677</v>
      </c>
      <c r="AZ5" s="860">
        <v>7</v>
      </c>
      <c r="BA5" s="861">
        <v>20.6</v>
      </c>
      <c r="BB5" s="633">
        <f>BB3/60</f>
        <v>3.2233333333333336</v>
      </c>
      <c r="BC5" s="633">
        <f>BC3/60</f>
        <v>21.809999999999995</v>
      </c>
      <c r="BD5" s="97">
        <v>42707</v>
      </c>
      <c r="BE5" s="718">
        <v>0</v>
      </c>
      <c r="BF5" s="719">
        <v>23</v>
      </c>
      <c r="BG5" s="633">
        <f>BG3/60</f>
        <v>4.9133333333333349</v>
      </c>
      <c r="BH5" s="633">
        <f>BH3/60</f>
        <v>23.176666666666666</v>
      </c>
    </row>
    <row r="6" spans="1:60" x14ac:dyDescent="0.2">
      <c r="A6" s="10">
        <v>42373</v>
      </c>
      <c r="B6" s="704">
        <v>0.3</v>
      </c>
      <c r="C6" s="695">
        <v>23</v>
      </c>
      <c r="D6" s="585"/>
      <c r="E6" s="585"/>
      <c r="F6" s="664">
        <v>42404</v>
      </c>
      <c r="G6" s="702">
        <v>3</v>
      </c>
      <c r="H6" s="703">
        <v>26.5</v>
      </c>
      <c r="I6" s="601"/>
      <c r="J6" s="660"/>
      <c r="K6" s="612">
        <v>42433</v>
      </c>
      <c r="L6" s="704">
        <v>31.2</v>
      </c>
      <c r="M6" s="695">
        <v>24</v>
      </c>
      <c r="N6" s="835"/>
      <c r="O6" s="835"/>
      <c r="P6" s="114">
        <v>42464</v>
      </c>
      <c r="Q6" s="704">
        <v>0</v>
      </c>
      <c r="R6" s="719">
        <v>26.3</v>
      </c>
      <c r="S6" s="608"/>
      <c r="T6" s="608"/>
      <c r="U6" s="564">
        <v>42494</v>
      </c>
      <c r="V6" s="693">
        <v>0</v>
      </c>
      <c r="W6" s="695">
        <v>21.1</v>
      </c>
      <c r="X6" s="512"/>
      <c r="Y6" s="512"/>
      <c r="Z6" s="571">
        <v>42525</v>
      </c>
      <c r="AA6" s="718">
        <v>14.8</v>
      </c>
      <c r="AB6" s="719">
        <v>17.899999999999999</v>
      </c>
      <c r="AC6" s="457"/>
      <c r="AD6" s="268"/>
      <c r="AE6" s="164">
        <v>42555</v>
      </c>
      <c r="AF6" s="718">
        <v>0</v>
      </c>
      <c r="AG6" s="719">
        <v>21.9</v>
      </c>
      <c r="AH6" s="456"/>
      <c r="AI6" s="458"/>
      <c r="AJ6" s="571">
        <v>42586</v>
      </c>
      <c r="AK6" s="693">
        <v>0</v>
      </c>
      <c r="AL6" s="727">
        <v>19.899999999999999</v>
      </c>
      <c r="AM6" s="846"/>
      <c r="AN6" s="847"/>
      <c r="AO6" s="564">
        <v>42617</v>
      </c>
      <c r="AP6" s="693">
        <v>0</v>
      </c>
      <c r="AQ6" s="694">
        <v>20.100000000000001</v>
      </c>
      <c r="AR6" s="456"/>
      <c r="AS6" s="458"/>
      <c r="AT6" s="108">
        <v>42647</v>
      </c>
      <c r="AU6" s="704">
        <v>14.6</v>
      </c>
      <c r="AV6" s="695">
        <v>18.8</v>
      </c>
      <c r="AW6" s="456"/>
      <c r="AX6" s="268"/>
      <c r="AY6" s="38">
        <v>42678</v>
      </c>
      <c r="AZ6" s="858">
        <v>2.5</v>
      </c>
      <c r="BA6" s="859">
        <v>19.2</v>
      </c>
      <c r="BB6" s="523"/>
      <c r="BC6" s="489"/>
      <c r="BD6" s="97">
        <v>42708</v>
      </c>
      <c r="BE6" s="718">
        <v>15.6</v>
      </c>
      <c r="BF6" s="719">
        <v>23.6</v>
      </c>
      <c r="BG6" s="523"/>
      <c r="BH6" s="268"/>
    </row>
    <row r="7" spans="1:60" x14ac:dyDescent="0.2">
      <c r="A7" s="10">
        <v>42374</v>
      </c>
      <c r="B7" s="704">
        <v>0</v>
      </c>
      <c r="C7" s="695">
        <v>24.3</v>
      </c>
      <c r="D7" s="456"/>
      <c r="E7" s="268"/>
      <c r="F7" s="664">
        <v>42405</v>
      </c>
      <c r="G7" s="702">
        <v>0</v>
      </c>
      <c r="H7" s="703">
        <v>26.9</v>
      </c>
      <c r="I7" s="602"/>
      <c r="J7" s="818"/>
      <c r="K7" s="612">
        <v>42434</v>
      </c>
      <c r="L7" s="704">
        <v>0</v>
      </c>
      <c r="M7" s="695">
        <v>24.7</v>
      </c>
      <c r="N7" s="457"/>
      <c r="O7" s="493"/>
      <c r="P7" s="114">
        <v>42465</v>
      </c>
      <c r="Q7" s="704">
        <v>0</v>
      </c>
      <c r="R7" s="719">
        <v>26.1</v>
      </c>
      <c r="S7" s="608"/>
      <c r="T7" s="608"/>
      <c r="U7" s="564">
        <v>42495</v>
      </c>
      <c r="V7" s="693">
        <v>0</v>
      </c>
      <c r="W7" s="695">
        <v>21</v>
      </c>
      <c r="X7" s="512"/>
      <c r="Y7" s="512"/>
      <c r="Z7" s="571">
        <v>42526</v>
      </c>
      <c r="AA7" s="718">
        <v>73.400000000000006</v>
      </c>
      <c r="AB7" s="719">
        <v>19.7</v>
      </c>
      <c r="AC7" s="457"/>
      <c r="AD7" s="268"/>
      <c r="AE7" s="164">
        <v>42556</v>
      </c>
      <c r="AF7" s="693">
        <v>0</v>
      </c>
      <c r="AG7" s="695">
        <v>22</v>
      </c>
      <c r="AH7" s="456"/>
      <c r="AI7" s="458"/>
      <c r="AJ7" s="571">
        <v>42587</v>
      </c>
      <c r="AK7" s="693">
        <v>0</v>
      </c>
      <c r="AL7" s="727">
        <v>21.3</v>
      </c>
      <c r="AM7" s="848"/>
      <c r="AN7" s="662"/>
      <c r="AO7" s="564">
        <v>42618</v>
      </c>
      <c r="AP7" s="693">
        <v>0</v>
      </c>
      <c r="AQ7" s="694">
        <v>20.399999999999999</v>
      </c>
      <c r="AR7" s="456"/>
      <c r="AS7" s="458"/>
      <c r="AT7" s="108">
        <v>42648</v>
      </c>
      <c r="AU7" s="704">
        <v>4.3</v>
      </c>
      <c r="AV7" s="695">
        <v>19.399999999999999</v>
      </c>
      <c r="AW7" s="456"/>
      <c r="AX7" s="268"/>
      <c r="AY7" s="38">
        <v>42679</v>
      </c>
      <c r="AZ7" s="858">
        <v>0.8</v>
      </c>
      <c r="BA7" s="859">
        <v>18.899999999999999</v>
      </c>
      <c r="BB7" s="523"/>
      <c r="BC7" s="268"/>
      <c r="BD7" s="97">
        <v>42709</v>
      </c>
      <c r="BE7" s="704">
        <v>6.8</v>
      </c>
      <c r="BF7" s="695">
        <v>22.1</v>
      </c>
      <c r="BG7" s="456"/>
      <c r="BH7" s="268"/>
    </row>
    <row r="8" spans="1:60" x14ac:dyDescent="0.2">
      <c r="A8" s="10">
        <v>42375</v>
      </c>
      <c r="B8" s="704">
        <v>0</v>
      </c>
      <c r="C8" s="695">
        <v>25.7</v>
      </c>
      <c r="D8" s="456"/>
      <c r="E8" s="268"/>
      <c r="F8" s="664">
        <v>42406</v>
      </c>
      <c r="G8" s="702">
        <v>0</v>
      </c>
      <c r="H8" s="703">
        <v>25.5</v>
      </c>
      <c r="I8" s="602"/>
      <c r="J8" s="818"/>
      <c r="K8" s="612">
        <v>42435</v>
      </c>
      <c r="L8" s="704">
        <v>0</v>
      </c>
      <c r="M8" s="695">
        <v>24.8</v>
      </c>
      <c r="N8" s="457"/>
      <c r="O8" s="493"/>
      <c r="P8" s="114">
        <v>42466</v>
      </c>
      <c r="Q8" s="704">
        <v>0</v>
      </c>
      <c r="R8" s="719">
        <v>26</v>
      </c>
      <c r="U8" s="564">
        <v>42496</v>
      </c>
      <c r="V8" s="693">
        <v>0</v>
      </c>
      <c r="W8" s="695">
        <v>21.5</v>
      </c>
      <c r="X8" s="512"/>
      <c r="Y8" s="512"/>
      <c r="Z8" s="571">
        <v>42527</v>
      </c>
      <c r="AA8" s="718">
        <v>30.6</v>
      </c>
      <c r="AB8" s="719">
        <v>19.2</v>
      </c>
      <c r="AC8" s="457"/>
      <c r="AD8" s="268"/>
      <c r="AE8" s="164">
        <v>42557</v>
      </c>
      <c r="AF8" s="693">
        <v>0</v>
      </c>
      <c r="AG8" s="695">
        <v>22.9</v>
      </c>
      <c r="AH8" s="456"/>
      <c r="AI8" s="458"/>
      <c r="AJ8" s="571">
        <v>42588</v>
      </c>
      <c r="AK8" s="693">
        <v>0</v>
      </c>
      <c r="AL8" s="727">
        <v>23.9</v>
      </c>
      <c r="AM8" s="848"/>
      <c r="AN8" s="662"/>
      <c r="AO8" s="564">
        <v>42619</v>
      </c>
      <c r="AP8" s="693">
        <v>10.8</v>
      </c>
      <c r="AQ8" s="694">
        <v>18.3</v>
      </c>
      <c r="AR8" s="456"/>
      <c r="AS8" s="458"/>
      <c r="AT8" s="108">
        <v>42649</v>
      </c>
      <c r="AU8" s="704">
        <v>0</v>
      </c>
      <c r="AV8" s="695">
        <v>19.5</v>
      </c>
      <c r="AW8" s="456"/>
      <c r="AX8" s="268"/>
      <c r="AY8" s="38">
        <v>42680</v>
      </c>
      <c r="AZ8" s="858">
        <v>0</v>
      </c>
      <c r="BA8" s="859">
        <v>21.4</v>
      </c>
      <c r="BB8" s="523"/>
      <c r="BC8" s="268"/>
      <c r="BD8" s="97">
        <v>42710</v>
      </c>
      <c r="BE8" s="704">
        <v>0</v>
      </c>
      <c r="BF8" s="695">
        <v>24.5</v>
      </c>
      <c r="BG8" s="456"/>
      <c r="BH8" s="268"/>
    </row>
    <row r="9" spans="1:60" x14ac:dyDescent="0.2">
      <c r="A9" s="10">
        <v>42376</v>
      </c>
      <c r="B9" s="704">
        <v>0</v>
      </c>
      <c r="C9" s="695">
        <v>26.7</v>
      </c>
      <c r="D9" s="456"/>
      <c r="E9" s="268"/>
      <c r="F9" s="664">
        <v>42407</v>
      </c>
      <c r="G9" s="702">
        <v>0</v>
      </c>
      <c r="H9" s="703">
        <v>25.8</v>
      </c>
      <c r="I9" s="602"/>
      <c r="J9" s="818"/>
      <c r="K9" s="612">
        <v>42436</v>
      </c>
      <c r="L9" s="704">
        <v>3</v>
      </c>
      <c r="M9" s="695">
        <v>24.9</v>
      </c>
      <c r="N9" s="457"/>
      <c r="O9" s="493"/>
      <c r="P9" s="114">
        <v>42467</v>
      </c>
      <c r="Q9" s="704">
        <v>0</v>
      </c>
      <c r="R9" s="719">
        <v>27.6</v>
      </c>
      <c r="S9" s="608"/>
      <c r="T9" s="608"/>
      <c r="U9" s="564">
        <v>42497</v>
      </c>
      <c r="V9" s="693">
        <v>0</v>
      </c>
      <c r="W9" s="695">
        <v>21</v>
      </c>
      <c r="X9" s="512"/>
      <c r="Y9" s="512"/>
      <c r="Z9" s="571">
        <v>42528</v>
      </c>
      <c r="AA9" s="718">
        <v>53</v>
      </c>
      <c r="AB9" s="719">
        <v>14.6</v>
      </c>
      <c r="AC9" s="457"/>
      <c r="AD9" s="268"/>
      <c r="AE9" s="164">
        <v>42558</v>
      </c>
      <c r="AF9" s="693">
        <v>0</v>
      </c>
      <c r="AG9" s="695">
        <v>19.100000000000001</v>
      </c>
      <c r="AH9" s="456"/>
      <c r="AI9" s="458"/>
      <c r="AJ9" s="571">
        <v>42589</v>
      </c>
      <c r="AK9" s="693">
        <v>0</v>
      </c>
      <c r="AL9" s="727">
        <v>20.8</v>
      </c>
      <c r="AM9" s="848"/>
      <c r="AN9" s="662"/>
      <c r="AO9" s="564">
        <v>42620</v>
      </c>
      <c r="AP9" s="693">
        <v>0</v>
      </c>
      <c r="AQ9" s="694">
        <v>18.100000000000001</v>
      </c>
      <c r="AR9" s="456"/>
      <c r="AS9" s="458"/>
      <c r="AT9" s="108">
        <v>42650</v>
      </c>
      <c r="AU9" s="704">
        <v>0</v>
      </c>
      <c r="AV9" s="695">
        <v>17.7</v>
      </c>
      <c r="AW9" s="456"/>
      <c r="AX9" s="268"/>
      <c r="AY9" s="38">
        <v>42681</v>
      </c>
      <c r="AZ9" s="858">
        <v>35.4</v>
      </c>
      <c r="BA9" s="859">
        <v>22.6</v>
      </c>
      <c r="BB9" s="523"/>
      <c r="BC9" s="268"/>
      <c r="BD9" s="97">
        <v>42711</v>
      </c>
      <c r="BE9" s="704">
        <v>0</v>
      </c>
      <c r="BF9" s="695">
        <v>25.4</v>
      </c>
      <c r="BG9" s="456"/>
      <c r="BH9" s="268"/>
    </row>
    <row r="10" spans="1:60" ht="13.5" thickBot="1" x14ac:dyDescent="0.25">
      <c r="A10" s="10">
        <v>42377</v>
      </c>
      <c r="B10" s="704">
        <v>0</v>
      </c>
      <c r="C10" s="695">
        <v>28</v>
      </c>
      <c r="D10" s="456"/>
      <c r="E10" s="268"/>
      <c r="F10" s="664">
        <v>42408</v>
      </c>
      <c r="G10" s="855">
        <v>0</v>
      </c>
      <c r="H10" s="856">
        <v>26.2</v>
      </c>
      <c r="I10" s="602"/>
      <c r="J10" s="818"/>
      <c r="K10" s="612">
        <v>42437</v>
      </c>
      <c r="L10" s="704">
        <v>11.2</v>
      </c>
      <c r="M10" s="695">
        <v>25.4</v>
      </c>
      <c r="N10" s="457"/>
      <c r="O10" s="493"/>
      <c r="P10" s="114">
        <v>42468</v>
      </c>
      <c r="Q10" s="704">
        <v>0</v>
      </c>
      <c r="R10" s="719">
        <v>27.7</v>
      </c>
      <c r="S10" s="500"/>
      <c r="T10" s="458"/>
      <c r="U10" s="564">
        <v>42498</v>
      </c>
      <c r="V10" s="728">
        <v>0</v>
      </c>
      <c r="W10" s="695">
        <v>21.1</v>
      </c>
      <c r="Z10" s="571">
        <v>42529</v>
      </c>
      <c r="AA10" s="718">
        <v>0.5</v>
      </c>
      <c r="AB10" s="719">
        <v>15.9</v>
      </c>
      <c r="AC10" s="457"/>
      <c r="AD10" s="268"/>
      <c r="AE10" s="164">
        <v>42559</v>
      </c>
      <c r="AF10" s="693">
        <v>0</v>
      </c>
      <c r="AG10" s="695">
        <v>16.7</v>
      </c>
      <c r="AH10" s="456"/>
      <c r="AI10" s="458"/>
      <c r="AJ10" s="571">
        <v>42590</v>
      </c>
      <c r="AK10" s="693">
        <v>0</v>
      </c>
      <c r="AL10" s="727">
        <v>17.7</v>
      </c>
      <c r="AM10" s="848"/>
      <c r="AN10" s="662"/>
      <c r="AO10" s="564">
        <v>42621</v>
      </c>
      <c r="AP10" s="724">
        <v>0</v>
      </c>
      <c r="AQ10" s="725">
        <v>18.8</v>
      </c>
      <c r="AR10" s="456"/>
      <c r="AS10" s="458"/>
      <c r="AT10" s="108">
        <v>42651</v>
      </c>
      <c r="AU10" s="704">
        <v>0</v>
      </c>
      <c r="AV10" s="695">
        <v>21.3</v>
      </c>
      <c r="AW10" s="456"/>
      <c r="AX10" s="268"/>
      <c r="AY10" s="38">
        <v>42682</v>
      </c>
      <c r="AZ10" s="858">
        <v>0.4</v>
      </c>
      <c r="BA10" s="859">
        <v>23.5</v>
      </c>
      <c r="BB10" s="523"/>
      <c r="BC10" s="268"/>
      <c r="BD10" s="97">
        <v>42712</v>
      </c>
      <c r="BE10" s="704">
        <v>0</v>
      </c>
      <c r="BF10" s="695">
        <v>26.4</v>
      </c>
      <c r="BG10" s="456"/>
      <c r="BH10" s="268"/>
    </row>
    <row r="11" spans="1:60" ht="13.5" thickBot="1" x14ac:dyDescent="0.25">
      <c r="A11" s="850">
        <v>42378</v>
      </c>
      <c r="B11" s="851">
        <v>0</v>
      </c>
      <c r="C11" s="852">
        <v>25.9</v>
      </c>
      <c r="D11" s="456"/>
      <c r="E11" s="268"/>
      <c r="F11" s="664">
        <v>42409</v>
      </c>
      <c r="G11" s="702">
        <v>0</v>
      </c>
      <c r="H11" s="703">
        <v>27.6</v>
      </c>
      <c r="K11" s="612">
        <v>42438</v>
      </c>
      <c r="L11" s="704">
        <v>0</v>
      </c>
      <c r="M11" s="695">
        <v>26.1</v>
      </c>
      <c r="N11" s="457"/>
      <c r="O11" s="268"/>
      <c r="P11" s="114">
        <v>42469</v>
      </c>
      <c r="Q11" s="851">
        <v>0</v>
      </c>
      <c r="R11" s="852">
        <v>27.9</v>
      </c>
      <c r="S11" s="500"/>
      <c r="T11" s="458"/>
      <c r="U11" s="564">
        <v>42499</v>
      </c>
      <c r="V11" s="693">
        <v>0</v>
      </c>
      <c r="W11" s="695">
        <v>21.6</v>
      </c>
      <c r="X11" s="456"/>
      <c r="Y11" s="458"/>
      <c r="Z11" s="571">
        <v>42530</v>
      </c>
      <c r="AA11" s="724">
        <v>0</v>
      </c>
      <c r="AB11" s="725">
        <v>13.7</v>
      </c>
      <c r="AC11" s="457"/>
      <c r="AD11" s="268"/>
      <c r="AE11" s="164">
        <v>42560</v>
      </c>
      <c r="AF11" s="693">
        <v>0</v>
      </c>
      <c r="AG11" s="695">
        <v>16.8</v>
      </c>
      <c r="AH11" s="456"/>
      <c r="AI11" s="458"/>
      <c r="AJ11" s="571">
        <v>42591</v>
      </c>
      <c r="AK11" s="693">
        <v>0</v>
      </c>
      <c r="AL11" s="727">
        <v>19.100000000000001</v>
      </c>
      <c r="AM11" s="457"/>
      <c r="AN11" s="458"/>
      <c r="AO11" s="564">
        <v>42622</v>
      </c>
      <c r="AP11" s="693">
        <v>0</v>
      </c>
      <c r="AQ11" s="694">
        <v>19.100000000000001</v>
      </c>
      <c r="AR11" s="456"/>
      <c r="AS11" s="458"/>
      <c r="AT11" s="108">
        <v>42652</v>
      </c>
      <c r="AU11" s="704">
        <v>0</v>
      </c>
      <c r="AV11" s="695">
        <v>20.9</v>
      </c>
      <c r="AW11" s="456"/>
      <c r="AX11" s="268"/>
      <c r="AY11" s="38">
        <v>42683</v>
      </c>
      <c r="AZ11" s="858">
        <v>0</v>
      </c>
      <c r="BA11" s="859">
        <v>23.7</v>
      </c>
      <c r="BB11" s="523"/>
      <c r="BC11" s="268"/>
      <c r="BD11" s="97">
        <v>42713</v>
      </c>
      <c r="BE11" s="704">
        <v>0</v>
      </c>
      <c r="BF11" s="695">
        <v>25.2</v>
      </c>
      <c r="BG11" s="456"/>
      <c r="BH11" s="268"/>
    </row>
    <row r="12" spans="1:60" ht="13.5" thickBot="1" x14ac:dyDescent="0.25">
      <c r="A12" s="10">
        <v>42379</v>
      </c>
      <c r="B12" s="704">
        <v>0</v>
      </c>
      <c r="C12" s="695">
        <v>24.4</v>
      </c>
      <c r="D12" s="456"/>
      <c r="E12" s="268"/>
      <c r="F12" s="664">
        <v>42410</v>
      </c>
      <c r="G12" s="702">
        <v>0</v>
      </c>
      <c r="H12" s="703">
        <v>28</v>
      </c>
      <c r="I12" s="457"/>
      <c r="J12" s="268"/>
      <c r="K12" s="612">
        <v>42439</v>
      </c>
      <c r="L12" s="851">
        <v>0.1</v>
      </c>
      <c r="M12" s="852">
        <v>23.4</v>
      </c>
      <c r="N12" s="457"/>
      <c r="O12" s="268"/>
      <c r="P12" s="114">
        <v>42470</v>
      </c>
      <c r="Q12" s="704">
        <v>0</v>
      </c>
      <c r="R12" s="719">
        <v>27.1</v>
      </c>
      <c r="S12" s="500"/>
      <c r="T12" s="458"/>
      <c r="U12" s="564">
        <v>42500</v>
      </c>
      <c r="V12" s="851">
        <v>0</v>
      </c>
      <c r="W12" s="852">
        <v>21.3</v>
      </c>
      <c r="X12" s="456"/>
      <c r="Y12" s="458"/>
      <c r="Z12" s="571">
        <v>42531</v>
      </c>
      <c r="AA12" s="851">
        <v>0</v>
      </c>
      <c r="AB12" s="852">
        <v>13.2</v>
      </c>
      <c r="AC12" s="457"/>
      <c r="AD12" s="268"/>
      <c r="AE12" s="164">
        <v>42561</v>
      </c>
      <c r="AF12" s="693">
        <v>0</v>
      </c>
      <c r="AG12" s="694">
        <v>21.4</v>
      </c>
      <c r="AH12" s="456"/>
      <c r="AI12" s="268"/>
      <c r="AJ12" s="571">
        <v>42592</v>
      </c>
      <c r="AK12" s="696">
        <v>0</v>
      </c>
      <c r="AL12" s="853">
        <v>15.9</v>
      </c>
      <c r="AM12" s="457"/>
      <c r="AN12" s="268"/>
      <c r="AO12" s="564">
        <v>42623</v>
      </c>
      <c r="AP12" s="845">
        <v>0</v>
      </c>
      <c r="AQ12" s="797">
        <v>21</v>
      </c>
      <c r="AR12" s="456"/>
      <c r="AS12" s="458"/>
      <c r="AT12" s="108">
        <v>42653</v>
      </c>
      <c r="AU12" s="704">
        <v>0</v>
      </c>
      <c r="AV12" s="695">
        <v>19.100000000000001</v>
      </c>
      <c r="AW12" s="456"/>
      <c r="AX12" s="268"/>
      <c r="AY12" s="38">
        <v>42684</v>
      </c>
      <c r="AZ12" s="858">
        <v>36</v>
      </c>
      <c r="BA12" s="859">
        <v>24</v>
      </c>
      <c r="BB12" s="523"/>
      <c r="BC12" s="268"/>
      <c r="BD12" s="97">
        <v>42714</v>
      </c>
      <c r="BE12" s="704">
        <v>0.6</v>
      </c>
      <c r="BF12" s="695">
        <v>25.1</v>
      </c>
      <c r="BG12" s="456"/>
      <c r="BH12" s="268"/>
    </row>
    <row r="13" spans="1:60" ht="13.5" thickBot="1" x14ac:dyDescent="0.25">
      <c r="A13" s="10">
        <v>42380</v>
      </c>
      <c r="B13" s="704">
        <v>8.6</v>
      </c>
      <c r="C13" s="695">
        <v>22.4</v>
      </c>
      <c r="D13" s="456"/>
      <c r="E13" s="268"/>
      <c r="F13" s="664">
        <v>42411</v>
      </c>
      <c r="G13" s="702">
        <v>0.1</v>
      </c>
      <c r="H13" s="703">
        <v>25.4</v>
      </c>
      <c r="I13" s="486"/>
      <c r="J13" s="458"/>
      <c r="K13" s="612">
        <v>42440</v>
      </c>
      <c r="L13" s="704">
        <v>87.2</v>
      </c>
      <c r="M13" s="695">
        <v>23</v>
      </c>
      <c r="N13" s="457"/>
      <c r="O13" s="458"/>
      <c r="P13" s="114">
        <v>42471</v>
      </c>
      <c r="Q13" s="704">
        <v>0</v>
      </c>
      <c r="R13" s="719">
        <v>26.6</v>
      </c>
      <c r="S13" s="500"/>
      <c r="T13" s="458"/>
      <c r="U13" s="564">
        <v>42501</v>
      </c>
      <c r="V13" s="714">
        <v>0</v>
      </c>
      <c r="W13" s="697">
        <v>20.5</v>
      </c>
      <c r="X13" s="456"/>
      <c r="Y13" s="458"/>
      <c r="Z13" s="571">
        <v>42532</v>
      </c>
      <c r="AA13" s="726">
        <v>0</v>
      </c>
      <c r="AB13" s="727">
        <v>13.5</v>
      </c>
      <c r="AC13" s="457"/>
      <c r="AD13" s="268"/>
      <c r="AE13" s="164">
        <v>42562</v>
      </c>
      <c r="AF13" s="842">
        <v>0</v>
      </c>
      <c r="AG13" s="843">
        <v>23.6</v>
      </c>
      <c r="AH13" s="459"/>
      <c r="AI13" s="268"/>
      <c r="AJ13" s="648">
        <v>42593</v>
      </c>
      <c r="AK13" s="842">
        <v>0</v>
      </c>
      <c r="AL13" s="843">
        <v>13.3</v>
      </c>
      <c r="AM13" s="457"/>
      <c r="AN13" s="480"/>
      <c r="AO13" s="564">
        <v>42624</v>
      </c>
      <c r="AP13" s="724">
        <v>0</v>
      </c>
      <c r="AQ13" s="725">
        <v>22.5</v>
      </c>
      <c r="AR13" s="521"/>
      <c r="AS13" s="458"/>
      <c r="AT13" s="108">
        <v>42654</v>
      </c>
      <c r="AU13" s="842">
        <v>0</v>
      </c>
      <c r="AV13" s="843">
        <v>19.7</v>
      </c>
      <c r="AW13" s="745"/>
      <c r="AX13" s="745"/>
      <c r="AY13" s="38">
        <v>42685</v>
      </c>
      <c r="AZ13" s="862">
        <v>0</v>
      </c>
      <c r="BA13" s="863">
        <v>25.6</v>
      </c>
      <c r="BB13" s="523"/>
      <c r="BC13" s="268"/>
      <c r="BD13" s="97">
        <v>42715</v>
      </c>
      <c r="BE13" s="704">
        <v>6</v>
      </c>
      <c r="BF13" s="695">
        <v>23.5</v>
      </c>
      <c r="BG13" s="456"/>
      <c r="BH13" s="268"/>
    </row>
    <row r="14" spans="1:60" x14ac:dyDescent="0.2">
      <c r="A14" s="10">
        <v>42381</v>
      </c>
      <c r="B14" s="704">
        <v>8</v>
      </c>
      <c r="C14" s="695">
        <v>23.1</v>
      </c>
      <c r="D14" s="457"/>
      <c r="E14" s="268"/>
      <c r="F14" s="664">
        <v>42412</v>
      </c>
      <c r="G14" s="702">
        <v>0</v>
      </c>
      <c r="H14" s="703">
        <v>24.8</v>
      </c>
      <c r="I14" s="486"/>
      <c r="J14" s="268"/>
      <c r="K14" s="612">
        <v>42441</v>
      </c>
      <c r="L14" s="704">
        <v>0</v>
      </c>
      <c r="M14" s="695">
        <v>23.3</v>
      </c>
      <c r="N14" s="457"/>
      <c r="O14" s="458"/>
      <c r="P14" s="114">
        <v>42472</v>
      </c>
      <c r="Q14" s="718">
        <v>0</v>
      </c>
      <c r="R14" s="719">
        <v>26.1</v>
      </c>
      <c r="S14" s="500"/>
      <c r="T14" s="268"/>
      <c r="U14" s="564">
        <v>42502</v>
      </c>
      <c r="V14" s="724">
        <v>0</v>
      </c>
      <c r="W14" s="725">
        <v>19.899999999999999</v>
      </c>
      <c r="X14" s="456"/>
      <c r="Y14" s="511"/>
      <c r="Z14" s="571">
        <v>42533</v>
      </c>
      <c r="AA14" s="726">
        <v>0</v>
      </c>
      <c r="AB14" s="727">
        <v>12.4</v>
      </c>
      <c r="AC14" s="488"/>
      <c r="AD14" s="268"/>
      <c r="AE14" s="164">
        <v>42563</v>
      </c>
      <c r="AF14" s="715">
        <v>0</v>
      </c>
      <c r="AG14" s="694">
        <v>25.2</v>
      </c>
      <c r="AH14" s="456"/>
      <c r="AI14" s="268"/>
      <c r="AJ14" s="571">
        <v>42594</v>
      </c>
      <c r="AK14" s="726">
        <v>0</v>
      </c>
      <c r="AL14" s="727">
        <v>16.100000000000001</v>
      </c>
      <c r="AM14" s="520"/>
      <c r="AN14" s="480"/>
      <c r="AO14" s="564">
        <v>42625</v>
      </c>
      <c r="AP14" s="704">
        <v>0</v>
      </c>
      <c r="AQ14" s="725">
        <v>25.1</v>
      </c>
      <c r="AR14" s="456"/>
      <c r="AS14" s="268"/>
      <c r="AT14" s="108">
        <v>42655</v>
      </c>
      <c r="AU14" s="704">
        <v>0.8</v>
      </c>
      <c r="AV14" s="695">
        <v>22.5</v>
      </c>
      <c r="AW14" s="456"/>
      <c r="AX14" s="268"/>
      <c r="AY14" s="38">
        <v>42686</v>
      </c>
      <c r="AZ14" s="858">
        <v>3.4</v>
      </c>
      <c r="BA14" s="859">
        <v>20.8</v>
      </c>
      <c r="BB14" s="523"/>
      <c r="BC14" s="268"/>
      <c r="BD14" s="97">
        <v>42716</v>
      </c>
      <c r="BE14" s="824">
        <v>14.6</v>
      </c>
      <c r="BF14" s="825">
        <v>22.5</v>
      </c>
      <c r="BG14" s="456"/>
      <c r="BH14" s="268"/>
    </row>
    <row r="15" spans="1:60" x14ac:dyDescent="0.2">
      <c r="A15" s="10">
        <v>42382</v>
      </c>
      <c r="B15" s="704">
        <v>0.6</v>
      </c>
      <c r="C15" s="695">
        <v>25.2</v>
      </c>
      <c r="D15" s="456"/>
      <c r="E15" s="458"/>
      <c r="F15" s="664">
        <v>42413</v>
      </c>
      <c r="G15" s="702">
        <v>0</v>
      </c>
      <c r="H15" s="703">
        <v>25.3</v>
      </c>
      <c r="I15" s="486"/>
      <c r="J15" s="268"/>
      <c r="K15" s="612">
        <v>42442</v>
      </c>
      <c r="L15" s="704">
        <v>0</v>
      </c>
      <c r="M15" s="695">
        <v>22.6</v>
      </c>
      <c r="N15" s="457"/>
      <c r="O15" s="268"/>
      <c r="P15" s="114">
        <v>42473</v>
      </c>
      <c r="Q15" s="704">
        <v>0</v>
      </c>
      <c r="R15" s="719">
        <v>25.9</v>
      </c>
      <c r="S15" s="500"/>
      <c r="T15" s="458"/>
      <c r="U15" s="564">
        <v>42503</v>
      </c>
      <c r="V15" s="693">
        <v>0.6</v>
      </c>
      <c r="W15" s="694">
        <v>19.399999999999999</v>
      </c>
      <c r="X15" s="456"/>
      <c r="Y15" s="458"/>
      <c r="Z15" s="571">
        <v>42534</v>
      </c>
      <c r="AA15" s="726">
        <v>0</v>
      </c>
      <c r="AB15" s="727">
        <v>12.3</v>
      </c>
      <c r="AC15" s="500"/>
      <c r="AD15" s="268"/>
      <c r="AE15" s="164">
        <v>42564</v>
      </c>
      <c r="AF15" s="693">
        <v>0</v>
      </c>
      <c r="AG15" s="694">
        <v>21</v>
      </c>
      <c r="AH15" s="459"/>
      <c r="AI15" s="458"/>
      <c r="AJ15" s="571">
        <v>42595</v>
      </c>
      <c r="AK15" s="693">
        <v>0</v>
      </c>
      <c r="AL15" s="694">
        <v>19.100000000000001</v>
      </c>
      <c r="AM15" s="486"/>
      <c r="AN15" s="480"/>
      <c r="AO15" s="564">
        <v>42626</v>
      </c>
      <c r="AP15" s="704">
        <v>0</v>
      </c>
      <c r="AQ15" s="725">
        <v>27.5</v>
      </c>
      <c r="AR15" s="456"/>
      <c r="AS15" s="458"/>
      <c r="AT15" s="108">
        <v>42656</v>
      </c>
      <c r="AU15" s="704">
        <v>2.6</v>
      </c>
      <c r="AV15" s="695">
        <v>22.3</v>
      </c>
      <c r="AW15" s="456"/>
      <c r="AX15" s="268"/>
      <c r="AY15" s="38">
        <v>42687</v>
      </c>
      <c r="AZ15" s="858">
        <v>8.8000000000000007</v>
      </c>
      <c r="BA15" s="859">
        <v>19.2</v>
      </c>
      <c r="BB15" s="523"/>
      <c r="BC15" s="268"/>
      <c r="BD15" s="97">
        <v>42717</v>
      </c>
      <c r="BE15" s="704">
        <v>40.5</v>
      </c>
      <c r="BF15" s="695">
        <v>26</v>
      </c>
      <c r="BG15" s="456"/>
      <c r="BH15" s="268"/>
    </row>
    <row r="16" spans="1:60" ht="15" x14ac:dyDescent="0.2">
      <c r="A16" s="10">
        <v>42383</v>
      </c>
      <c r="B16" s="704">
        <v>2</v>
      </c>
      <c r="C16" s="695">
        <v>24.3</v>
      </c>
      <c r="D16" s="456"/>
      <c r="E16" s="268"/>
      <c r="F16" s="664">
        <v>42414</v>
      </c>
      <c r="G16" s="702">
        <v>0</v>
      </c>
      <c r="H16" s="703">
        <v>27.9</v>
      </c>
      <c r="I16" s="486"/>
      <c r="J16" s="458"/>
      <c r="K16" s="612">
        <v>42443</v>
      </c>
      <c r="L16" s="704">
        <v>0</v>
      </c>
      <c r="M16" s="695">
        <v>23.8</v>
      </c>
      <c r="N16" s="457"/>
      <c r="O16" s="458"/>
      <c r="P16" s="114">
        <v>42474</v>
      </c>
      <c r="Q16" s="704">
        <v>0</v>
      </c>
      <c r="R16" s="719">
        <v>27.6</v>
      </c>
      <c r="S16" s="500"/>
      <c r="T16" s="458"/>
      <c r="U16" s="564">
        <v>42504</v>
      </c>
      <c r="V16" s="693">
        <v>0</v>
      </c>
      <c r="W16" s="695">
        <v>19.3</v>
      </c>
      <c r="X16" s="456"/>
      <c r="Y16" s="458"/>
      <c r="Z16" s="571">
        <v>42535</v>
      </c>
      <c r="AA16" s="724">
        <v>0</v>
      </c>
      <c r="AB16" s="725">
        <v>14.4</v>
      </c>
      <c r="AC16" s="500"/>
      <c r="AD16" s="268"/>
      <c r="AE16" s="164">
        <v>42565</v>
      </c>
      <c r="AF16" s="693">
        <v>0</v>
      </c>
      <c r="AG16" s="695">
        <v>23.3</v>
      </c>
      <c r="AH16" s="456"/>
      <c r="AI16" s="458"/>
      <c r="AJ16" s="571">
        <v>42596</v>
      </c>
      <c r="AK16" s="693">
        <v>0</v>
      </c>
      <c r="AL16" s="695">
        <v>22.1</v>
      </c>
      <c r="AM16" s="486"/>
      <c r="AN16" s="458"/>
      <c r="AO16" s="564">
        <v>42627</v>
      </c>
      <c r="AP16" s="704">
        <v>0</v>
      </c>
      <c r="AQ16" s="725">
        <v>24.2</v>
      </c>
      <c r="AR16" s="456"/>
      <c r="AS16" s="458"/>
      <c r="AT16" s="108">
        <v>42657</v>
      </c>
      <c r="AU16" s="704">
        <v>22</v>
      </c>
      <c r="AV16" s="695">
        <v>22.6</v>
      </c>
      <c r="AW16" s="456"/>
      <c r="AX16" s="268"/>
      <c r="AY16" s="38">
        <v>42688</v>
      </c>
      <c r="AZ16" s="858">
        <v>21.7</v>
      </c>
      <c r="BA16" s="859">
        <v>19.600000000000001</v>
      </c>
      <c r="BB16" s="523"/>
      <c r="BC16" s="524"/>
      <c r="BD16" s="97">
        <v>42718</v>
      </c>
      <c r="BE16" s="704">
        <v>0</v>
      </c>
      <c r="BF16" s="695">
        <v>23.9</v>
      </c>
      <c r="BG16" s="456"/>
      <c r="BH16" s="458"/>
    </row>
    <row r="17" spans="1:60" x14ac:dyDescent="0.2">
      <c r="A17" s="10">
        <v>42384</v>
      </c>
      <c r="B17" s="704">
        <v>29.4</v>
      </c>
      <c r="C17" s="695">
        <v>21.8</v>
      </c>
      <c r="D17" s="456"/>
      <c r="E17" s="458"/>
      <c r="F17" s="664">
        <v>42415</v>
      </c>
      <c r="G17" s="702">
        <v>0</v>
      </c>
      <c r="H17" s="703">
        <v>25.5</v>
      </c>
      <c r="I17" s="486"/>
      <c r="J17" s="458"/>
      <c r="K17" s="612">
        <v>42444</v>
      </c>
      <c r="L17" s="704">
        <v>0</v>
      </c>
      <c r="M17" s="695">
        <v>24.7</v>
      </c>
      <c r="N17" s="457"/>
      <c r="O17" s="458"/>
      <c r="P17" s="114">
        <v>42475</v>
      </c>
      <c r="Q17" s="704">
        <v>0</v>
      </c>
      <c r="R17" s="719">
        <v>27.7</v>
      </c>
      <c r="S17" s="500"/>
      <c r="T17" s="458"/>
      <c r="U17" s="564">
        <v>42505</v>
      </c>
      <c r="V17" s="693">
        <v>0</v>
      </c>
      <c r="W17" s="695">
        <v>21.6</v>
      </c>
      <c r="X17" s="456"/>
      <c r="Y17" s="458"/>
      <c r="Z17" s="571">
        <v>42536</v>
      </c>
      <c r="AA17" s="724">
        <v>0</v>
      </c>
      <c r="AB17" s="725">
        <v>17.100000000000001</v>
      </c>
      <c r="AC17" s="500"/>
      <c r="AD17" s="268"/>
      <c r="AE17" s="164">
        <v>42566</v>
      </c>
      <c r="AF17" s="693">
        <v>0</v>
      </c>
      <c r="AG17" s="695">
        <v>25</v>
      </c>
      <c r="AH17" s="456"/>
      <c r="AI17" s="458"/>
      <c r="AJ17" s="571">
        <v>42597</v>
      </c>
      <c r="AK17" s="693">
        <v>0</v>
      </c>
      <c r="AL17" s="695">
        <v>20.100000000000001</v>
      </c>
      <c r="AM17" s="486"/>
      <c r="AN17" s="458"/>
      <c r="AO17" s="564">
        <v>42628</v>
      </c>
      <c r="AP17" s="693">
        <v>0</v>
      </c>
      <c r="AQ17" s="695">
        <v>21.3</v>
      </c>
      <c r="AR17" s="456"/>
      <c r="AS17" s="458"/>
      <c r="AT17" s="108">
        <v>42658</v>
      </c>
      <c r="AU17" s="704">
        <v>0.2</v>
      </c>
      <c r="AV17" s="695">
        <v>23.5</v>
      </c>
      <c r="AW17" s="456"/>
      <c r="AX17" s="268"/>
      <c r="AY17" s="38">
        <v>42689</v>
      </c>
      <c r="AZ17" s="858">
        <v>0.1</v>
      </c>
      <c r="BA17" s="859">
        <v>20.9</v>
      </c>
      <c r="BB17" s="523"/>
      <c r="BC17" s="458"/>
      <c r="BD17" s="97">
        <v>42719</v>
      </c>
      <c r="BE17" s="704">
        <v>0.1</v>
      </c>
      <c r="BF17" s="695">
        <v>18.5</v>
      </c>
      <c r="BG17" s="456"/>
      <c r="BH17" s="458"/>
    </row>
    <row r="18" spans="1:60" x14ac:dyDescent="0.2">
      <c r="A18" s="10">
        <v>42385</v>
      </c>
      <c r="B18" s="704">
        <v>0</v>
      </c>
      <c r="C18" s="695">
        <v>22.2</v>
      </c>
      <c r="D18" s="456"/>
      <c r="E18" s="458"/>
      <c r="F18" s="664">
        <v>42416</v>
      </c>
      <c r="G18" s="702">
        <v>23.4</v>
      </c>
      <c r="H18" s="703">
        <v>25</v>
      </c>
      <c r="I18" s="486"/>
      <c r="J18" s="458"/>
      <c r="K18" s="612">
        <v>42445</v>
      </c>
      <c r="L18" s="704">
        <v>0.8</v>
      </c>
      <c r="M18" s="695">
        <v>23.6</v>
      </c>
      <c r="N18" s="457"/>
      <c r="O18" s="458"/>
      <c r="P18" s="114">
        <v>42476</v>
      </c>
      <c r="Q18" s="704">
        <v>0</v>
      </c>
      <c r="R18" s="719">
        <v>27.2</v>
      </c>
      <c r="S18" s="500"/>
      <c r="T18" s="458"/>
      <c r="U18" s="564">
        <v>42506</v>
      </c>
      <c r="V18" s="693">
        <v>2.5</v>
      </c>
      <c r="W18" s="695">
        <v>22.4</v>
      </c>
      <c r="X18" s="456"/>
      <c r="Y18" s="458"/>
      <c r="Z18" s="571">
        <v>42537</v>
      </c>
      <c r="AA18" s="724">
        <v>0</v>
      </c>
      <c r="AB18" s="725">
        <v>19.8</v>
      </c>
      <c r="AC18" s="500"/>
      <c r="AD18" s="268"/>
      <c r="AE18" s="164">
        <v>42567</v>
      </c>
      <c r="AF18" s="693">
        <v>0</v>
      </c>
      <c r="AG18" s="695">
        <v>19.600000000000001</v>
      </c>
      <c r="AH18" s="456"/>
      <c r="AI18" s="458"/>
      <c r="AJ18" s="571">
        <v>42598</v>
      </c>
      <c r="AK18" s="693">
        <v>5</v>
      </c>
      <c r="AL18" s="695">
        <v>20.399999999999999</v>
      </c>
      <c r="AM18" s="486"/>
      <c r="AN18" s="458"/>
      <c r="AO18" s="564">
        <v>42629</v>
      </c>
      <c r="AP18" s="693">
        <v>0</v>
      </c>
      <c r="AQ18" s="695">
        <v>17.3</v>
      </c>
      <c r="AR18" s="456"/>
      <c r="AS18" s="458"/>
      <c r="AT18" s="108">
        <v>42659</v>
      </c>
      <c r="AU18" s="704">
        <v>0</v>
      </c>
      <c r="AV18" s="695">
        <v>26.9</v>
      </c>
      <c r="AW18" s="456"/>
      <c r="AX18" s="268"/>
      <c r="AY18" s="38">
        <v>42690</v>
      </c>
      <c r="AZ18" s="858">
        <v>1</v>
      </c>
      <c r="BA18" s="859">
        <v>22.9</v>
      </c>
      <c r="BB18" s="523"/>
      <c r="BC18" s="458"/>
      <c r="BD18" s="97">
        <v>42720</v>
      </c>
      <c r="BE18" s="704">
        <v>0</v>
      </c>
      <c r="BF18" s="695">
        <v>19.600000000000001</v>
      </c>
      <c r="BG18" s="456"/>
      <c r="BH18" s="458"/>
    </row>
    <row r="19" spans="1:60" x14ac:dyDescent="0.2">
      <c r="A19" s="10">
        <v>42386</v>
      </c>
      <c r="B19" s="704">
        <v>0</v>
      </c>
      <c r="C19" s="695">
        <v>22.7</v>
      </c>
      <c r="D19" s="456"/>
      <c r="E19" s="458"/>
      <c r="F19" s="664">
        <v>42417</v>
      </c>
      <c r="G19" s="702">
        <v>0</v>
      </c>
      <c r="H19" s="703">
        <v>26</v>
      </c>
      <c r="I19" s="486"/>
      <c r="J19" s="458"/>
      <c r="K19" s="612">
        <v>42446</v>
      </c>
      <c r="L19" s="704">
        <v>0</v>
      </c>
      <c r="M19" s="695">
        <v>24.1</v>
      </c>
      <c r="N19" s="457"/>
      <c r="O19" s="458"/>
      <c r="P19" s="114">
        <v>42477</v>
      </c>
      <c r="Q19" s="704">
        <v>0</v>
      </c>
      <c r="R19" s="719">
        <v>28.1</v>
      </c>
      <c r="S19" s="500"/>
      <c r="T19" s="458"/>
      <c r="U19" s="564">
        <v>42507</v>
      </c>
      <c r="V19" s="693">
        <v>3.2</v>
      </c>
      <c r="W19" s="695">
        <v>20</v>
      </c>
      <c r="X19" s="456"/>
      <c r="Y19" s="458"/>
      <c r="Z19" s="571">
        <v>42538</v>
      </c>
      <c r="AA19" s="724">
        <v>0</v>
      </c>
      <c r="AB19" s="725">
        <v>21</v>
      </c>
      <c r="AC19" s="500"/>
      <c r="AD19" s="268"/>
      <c r="AE19" s="164">
        <v>42568</v>
      </c>
      <c r="AF19" s="693">
        <v>6.4</v>
      </c>
      <c r="AG19" s="695">
        <v>16</v>
      </c>
      <c r="AH19" s="456"/>
      <c r="AI19" s="458"/>
      <c r="AJ19" s="571">
        <v>42599</v>
      </c>
      <c r="AK19" s="693">
        <v>0</v>
      </c>
      <c r="AL19" s="695">
        <v>23.2</v>
      </c>
      <c r="AM19" s="486"/>
      <c r="AN19" s="458"/>
      <c r="AO19" s="564">
        <v>42630</v>
      </c>
      <c r="AP19" s="693">
        <v>0</v>
      </c>
      <c r="AQ19" s="695">
        <v>21.3</v>
      </c>
      <c r="AR19" s="456"/>
      <c r="AS19" s="458"/>
      <c r="AT19" s="108">
        <v>42660</v>
      </c>
      <c r="AU19" s="704">
        <v>0</v>
      </c>
      <c r="AV19" s="695">
        <v>27</v>
      </c>
      <c r="AW19" s="456"/>
      <c r="AX19" s="268"/>
      <c r="AY19" s="38">
        <v>42691</v>
      </c>
      <c r="AZ19" s="858">
        <v>17</v>
      </c>
      <c r="BA19" s="859">
        <v>23.8</v>
      </c>
      <c r="BB19" s="523"/>
      <c r="BC19" s="458"/>
      <c r="BD19" s="97">
        <v>42721</v>
      </c>
      <c r="BE19" s="704">
        <v>0</v>
      </c>
      <c r="BF19" s="695">
        <v>22.7</v>
      </c>
      <c r="BG19" s="456"/>
      <c r="BH19" s="458"/>
    </row>
    <row r="20" spans="1:60" x14ac:dyDescent="0.2">
      <c r="A20" s="10">
        <v>42387</v>
      </c>
      <c r="B20" s="704">
        <v>0</v>
      </c>
      <c r="C20" s="695">
        <v>21.3</v>
      </c>
      <c r="D20" s="456"/>
      <c r="E20" s="458"/>
      <c r="F20" s="664">
        <v>42418</v>
      </c>
      <c r="G20" s="702">
        <v>0.6</v>
      </c>
      <c r="H20" s="703">
        <v>25.7</v>
      </c>
      <c r="I20" s="486"/>
      <c r="J20" s="458"/>
      <c r="K20" s="612">
        <v>42447</v>
      </c>
      <c r="L20" s="704">
        <v>0</v>
      </c>
      <c r="M20" s="695">
        <v>25.1</v>
      </c>
      <c r="N20" s="457"/>
      <c r="O20" s="458"/>
      <c r="P20" s="114">
        <v>42478</v>
      </c>
      <c r="Q20" s="704">
        <v>0</v>
      </c>
      <c r="R20" s="719">
        <v>27.5</v>
      </c>
      <c r="S20" s="500"/>
      <c r="T20" s="458"/>
      <c r="U20" s="564">
        <v>42508</v>
      </c>
      <c r="V20" s="693">
        <v>0</v>
      </c>
      <c r="W20" s="695">
        <v>16.899999999999999</v>
      </c>
      <c r="X20" s="456"/>
      <c r="Y20" s="458"/>
      <c r="Z20" s="571">
        <v>42539</v>
      </c>
      <c r="AA20" s="724">
        <v>0</v>
      </c>
      <c r="AB20" s="725">
        <v>17.600000000000001</v>
      </c>
      <c r="AC20" s="500"/>
      <c r="AD20" s="268"/>
      <c r="AE20" s="164">
        <v>42569</v>
      </c>
      <c r="AF20" s="693">
        <v>0</v>
      </c>
      <c r="AG20" s="695">
        <v>13.9</v>
      </c>
      <c r="AH20" s="456"/>
      <c r="AI20" s="458"/>
      <c r="AJ20" s="571">
        <v>42600</v>
      </c>
      <c r="AK20" s="693">
        <v>12</v>
      </c>
      <c r="AL20" s="695">
        <v>18.8</v>
      </c>
      <c r="AM20" s="486"/>
      <c r="AN20" s="458"/>
      <c r="AO20" s="564">
        <v>42631</v>
      </c>
      <c r="AP20" s="693">
        <v>0</v>
      </c>
      <c r="AQ20" s="695">
        <v>23.7</v>
      </c>
      <c r="AR20" s="456"/>
      <c r="AS20" s="458"/>
      <c r="AT20" s="108">
        <v>42661</v>
      </c>
      <c r="AU20" s="704">
        <v>6.2</v>
      </c>
      <c r="AV20" s="695">
        <v>26.8</v>
      </c>
      <c r="AW20" s="456"/>
      <c r="AX20" s="268"/>
      <c r="AY20" s="38">
        <v>42692</v>
      </c>
      <c r="AZ20" s="858">
        <v>0</v>
      </c>
      <c r="BA20" s="859">
        <v>18.600000000000001</v>
      </c>
      <c r="BB20" s="523"/>
      <c r="BC20" s="458"/>
      <c r="BD20" s="97">
        <v>42722</v>
      </c>
      <c r="BE20" s="704">
        <v>0</v>
      </c>
      <c r="BF20" s="695">
        <v>23</v>
      </c>
      <c r="BG20" s="456"/>
      <c r="BH20" s="458"/>
    </row>
    <row r="21" spans="1:60" x14ac:dyDescent="0.2">
      <c r="A21" s="10">
        <v>42388</v>
      </c>
      <c r="B21" s="704">
        <v>0</v>
      </c>
      <c r="C21" s="695">
        <v>21.3</v>
      </c>
      <c r="D21" s="456"/>
      <c r="E21" s="458"/>
      <c r="F21" s="664">
        <v>42419</v>
      </c>
      <c r="G21" s="702">
        <v>4.2</v>
      </c>
      <c r="H21" s="703">
        <v>25.5</v>
      </c>
      <c r="I21" s="486"/>
      <c r="J21" s="458"/>
      <c r="K21" s="612">
        <v>42448</v>
      </c>
      <c r="L21" s="704">
        <v>0</v>
      </c>
      <c r="M21" s="695">
        <v>25.6</v>
      </c>
      <c r="N21" s="457"/>
      <c r="O21" s="458"/>
      <c r="P21" s="114">
        <v>42479</v>
      </c>
      <c r="Q21" s="704">
        <v>0</v>
      </c>
      <c r="R21" s="719">
        <v>28.2</v>
      </c>
      <c r="S21" s="500"/>
      <c r="T21" s="458"/>
      <c r="U21" s="564">
        <v>42509</v>
      </c>
      <c r="V21" s="693">
        <v>30.2</v>
      </c>
      <c r="W21" s="695">
        <v>16.399999999999999</v>
      </c>
      <c r="X21" s="456"/>
      <c r="Y21" s="458"/>
      <c r="Z21" s="571">
        <v>42540</v>
      </c>
      <c r="AA21" s="724">
        <v>0</v>
      </c>
      <c r="AB21" s="725">
        <v>18.399999999999999</v>
      </c>
      <c r="AC21" s="500"/>
      <c r="AD21" s="268"/>
      <c r="AE21" s="164">
        <v>42570</v>
      </c>
      <c r="AF21" s="693">
        <v>0</v>
      </c>
      <c r="AG21" s="695">
        <v>13.8</v>
      </c>
      <c r="AH21" s="456"/>
      <c r="AI21" s="458"/>
      <c r="AJ21" s="571">
        <v>42601</v>
      </c>
      <c r="AK21" s="693">
        <v>0</v>
      </c>
      <c r="AL21" s="695">
        <v>20.3</v>
      </c>
      <c r="AM21" s="486"/>
      <c r="AN21" s="458"/>
      <c r="AO21" s="564">
        <v>42632</v>
      </c>
      <c r="AP21" s="693">
        <v>7</v>
      </c>
      <c r="AQ21" s="695">
        <v>21</v>
      </c>
      <c r="AR21" s="456"/>
      <c r="AS21" s="458"/>
      <c r="AT21" s="108">
        <v>42662</v>
      </c>
      <c r="AU21" s="704">
        <v>11</v>
      </c>
      <c r="AV21" s="695">
        <v>28.9</v>
      </c>
      <c r="AW21" s="456"/>
      <c r="AX21" s="268"/>
      <c r="AY21" s="38">
        <v>42693</v>
      </c>
      <c r="AZ21" s="858">
        <v>0</v>
      </c>
      <c r="BA21" s="859">
        <v>17.2</v>
      </c>
      <c r="BB21" s="523"/>
      <c r="BC21" s="458"/>
      <c r="BD21" s="97">
        <v>42723</v>
      </c>
      <c r="BE21" s="704">
        <v>57.8</v>
      </c>
      <c r="BF21" s="695">
        <v>22.8</v>
      </c>
      <c r="BG21" s="456"/>
      <c r="BH21" s="458"/>
    </row>
    <row r="22" spans="1:60" x14ac:dyDescent="0.2">
      <c r="A22" s="10">
        <v>42389</v>
      </c>
      <c r="B22" s="704">
        <v>0</v>
      </c>
      <c r="C22" s="695">
        <v>21.5</v>
      </c>
      <c r="D22" s="456"/>
      <c r="E22" s="458"/>
      <c r="F22" s="664">
        <v>42420</v>
      </c>
      <c r="G22" s="702">
        <v>0</v>
      </c>
      <c r="H22" s="703">
        <v>26.3</v>
      </c>
      <c r="I22" s="486"/>
      <c r="J22" s="458"/>
      <c r="K22" s="612">
        <v>42449</v>
      </c>
      <c r="L22" s="704">
        <v>0</v>
      </c>
      <c r="M22" s="695">
        <v>25</v>
      </c>
      <c r="N22" s="457"/>
      <c r="O22" s="458"/>
      <c r="P22" s="114">
        <v>42480</v>
      </c>
      <c r="Q22" s="704">
        <v>0</v>
      </c>
      <c r="R22" s="719">
        <v>27.6</v>
      </c>
      <c r="S22" s="500"/>
      <c r="T22" s="458"/>
      <c r="U22" s="564">
        <v>42510</v>
      </c>
      <c r="V22" s="693">
        <v>1.2</v>
      </c>
      <c r="W22" s="695">
        <v>19.3</v>
      </c>
      <c r="X22" s="456"/>
      <c r="Y22" s="458"/>
      <c r="Z22" s="571">
        <v>42541</v>
      </c>
      <c r="AA22" s="724">
        <v>0</v>
      </c>
      <c r="AB22" s="725">
        <v>15.4</v>
      </c>
      <c r="AC22" s="500"/>
      <c r="AD22" s="268"/>
      <c r="AE22" s="164">
        <v>42571</v>
      </c>
      <c r="AF22" s="693">
        <v>0</v>
      </c>
      <c r="AG22" s="695">
        <v>14.9</v>
      </c>
      <c r="AH22" s="456"/>
      <c r="AI22" s="458"/>
      <c r="AJ22" s="571">
        <v>42602</v>
      </c>
      <c r="AK22" s="693">
        <v>0</v>
      </c>
      <c r="AL22" s="695">
        <v>10.9</v>
      </c>
      <c r="AM22" s="486"/>
      <c r="AN22" s="458"/>
      <c r="AO22" s="564">
        <v>42633</v>
      </c>
      <c r="AP22" s="693">
        <v>0</v>
      </c>
      <c r="AQ22" s="695">
        <v>16.7</v>
      </c>
      <c r="AR22" s="456"/>
      <c r="AS22" s="458"/>
      <c r="AT22" s="108">
        <v>42663</v>
      </c>
      <c r="AU22" s="704">
        <v>4.5999999999999996</v>
      </c>
      <c r="AV22" s="695">
        <v>26.2</v>
      </c>
      <c r="AW22" s="456"/>
      <c r="AX22" s="268"/>
      <c r="AY22" s="38">
        <v>42694</v>
      </c>
      <c r="AZ22" s="858">
        <v>0</v>
      </c>
      <c r="BA22" s="859">
        <v>19.399999999999999</v>
      </c>
      <c r="BB22" s="523"/>
      <c r="BC22" s="458"/>
      <c r="BD22" s="97">
        <v>42724</v>
      </c>
      <c r="BE22" s="704">
        <v>0</v>
      </c>
      <c r="BF22" s="695">
        <v>24.1</v>
      </c>
      <c r="BG22" s="456"/>
      <c r="BH22" s="458"/>
    </row>
    <row r="23" spans="1:60" x14ac:dyDescent="0.2">
      <c r="A23" s="10">
        <v>42390</v>
      </c>
      <c r="B23" s="704">
        <v>0</v>
      </c>
      <c r="C23" s="695">
        <v>22.9</v>
      </c>
      <c r="D23" s="456"/>
      <c r="E23" s="458"/>
      <c r="F23" s="664">
        <v>42421</v>
      </c>
      <c r="G23" s="702">
        <v>0</v>
      </c>
      <c r="H23" s="703">
        <v>23.7</v>
      </c>
      <c r="I23" s="486"/>
      <c r="J23" s="458"/>
      <c r="K23" s="612">
        <v>42450</v>
      </c>
      <c r="L23" s="704">
        <v>0</v>
      </c>
      <c r="M23" s="695">
        <v>26.5</v>
      </c>
      <c r="N23" s="457"/>
      <c r="O23" s="458"/>
      <c r="P23" s="114">
        <v>42481</v>
      </c>
      <c r="Q23" s="704">
        <v>0</v>
      </c>
      <c r="R23" s="719">
        <v>28.2</v>
      </c>
      <c r="S23" s="500"/>
      <c r="T23" s="458"/>
      <c r="U23" s="564">
        <v>42511</v>
      </c>
      <c r="V23" s="693">
        <v>31.6</v>
      </c>
      <c r="W23" s="695">
        <v>18.100000000000001</v>
      </c>
      <c r="X23" s="456"/>
      <c r="Y23" s="458"/>
      <c r="Z23" s="571">
        <v>42542</v>
      </c>
      <c r="AA23" s="724">
        <v>0</v>
      </c>
      <c r="AB23" s="725">
        <v>13.7</v>
      </c>
      <c r="AC23" s="500"/>
      <c r="AD23" s="268"/>
      <c r="AE23" s="164">
        <v>42572</v>
      </c>
      <c r="AF23" s="693">
        <v>0</v>
      </c>
      <c r="AG23" s="695">
        <v>15.1</v>
      </c>
      <c r="AH23" s="456"/>
      <c r="AI23" s="458"/>
      <c r="AJ23" s="571">
        <v>42603</v>
      </c>
      <c r="AK23" s="693">
        <v>46</v>
      </c>
      <c r="AL23" s="695">
        <v>14.8</v>
      </c>
      <c r="AM23" s="486"/>
      <c r="AN23" s="458"/>
      <c r="AO23" s="564">
        <v>42634</v>
      </c>
      <c r="AP23" s="693">
        <v>0</v>
      </c>
      <c r="AQ23" s="695">
        <v>17</v>
      </c>
      <c r="AR23" s="456"/>
      <c r="AS23" s="458"/>
      <c r="AT23" s="108">
        <v>42664</v>
      </c>
      <c r="AU23" s="704">
        <v>4.4000000000000004</v>
      </c>
      <c r="AV23" s="695">
        <v>21.4</v>
      </c>
      <c r="AW23" s="456"/>
      <c r="AX23" s="268"/>
      <c r="AY23" s="38">
        <v>42695</v>
      </c>
      <c r="AZ23" s="858">
        <v>0</v>
      </c>
      <c r="BA23" s="859">
        <v>22.7</v>
      </c>
      <c r="BB23" s="523"/>
      <c r="BC23" s="458"/>
      <c r="BD23" s="97">
        <v>42725</v>
      </c>
      <c r="BE23" s="704">
        <v>5</v>
      </c>
      <c r="BF23" s="695">
        <v>24.2</v>
      </c>
      <c r="BG23" s="456"/>
      <c r="BH23" s="458"/>
    </row>
    <row r="24" spans="1:60" x14ac:dyDescent="0.2">
      <c r="A24" s="10">
        <v>42391</v>
      </c>
      <c r="B24" s="704">
        <v>0</v>
      </c>
      <c r="C24" s="695">
        <v>21.9</v>
      </c>
      <c r="D24" s="456"/>
      <c r="E24" s="458"/>
      <c r="F24" s="664">
        <v>42422</v>
      </c>
      <c r="G24" s="702">
        <v>4.5999999999999996</v>
      </c>
      <c r="H24" s="703">
        <v>22.8</v>
      </c>
      <c r="I24" s="486"/>
      <c r="J24" s="458"/>
      <c r="K24" s="612">
        <v>42451</v>
      </c>
      <c r="L24" s="704">
        <v>0</v>
      </c>
      <c r="M24" s="695">
        <v>25.9</v>
      </c>
      <c r="N24" s="457"/>
      <c r="O24" s="458"/>
      <c r="P24" s="114">
        <v>42482</v>
      </c>
      <c r="Q24" s="704">
        <v>0</v>
      </c>
      <c r="R24" s="719">
        <v>27</v>
      </c>
      <c r="S24" s="500"/>
      <c r="T24" s="458"/>
      <c r="U24" s="564">
        <v>42512</v>
      </c>
      <c r="V24" s="693">
        <v>6.4</v>
      </c>
      <c r="W24" s="695">
        <v>21.6</v>
      </c>
      <c r="X24" s="456"/>
      <c r="Y24" s="458"/>
      <c r="Z24" s="571">
        <v>42543</v>
      </c>
      <c r="AA24" s="724">
        <v>0</v>
      </c>
      <c r="AB24" s="725">
        <v>16.2</v>
      </c>
      <c r="AC24" s="500"/>
      <c r="AD24" s="268"/>
      <c r="AE24" s="164">
        <v>42573</v>
      </c>
      <c r="AF24" s="693">
        <v>0</v>
      </c>
      <c r="AG24" s="695">
        <v>14.7</v>
      </c>
      <c r="AH24" s="456"/>
      <c r="AI24" s="458"/>
      <c r="AJ24" s="571">
        <v>42604</v>
      </c>
      <c r="AK24" s="693">
        <v>11</v>
      </c>
      <c r="AL24" s="695">
        <v>12.4</v>
      </c>
      <c r="AM24" s="486"/>
      <c r="AN24" s="458"/>
      <c r="AO24" s="564">
        <v>42635</v>
      </c>
      <c r="AP24" s="693">
        <v>0</v>
      </c>
      <c r="AQ24" s="695">
        <v>18.3</v>
      </c>
      <c r="AR24" s="456"/>
      <c r="AS24" s="458"/>
      <c r="AT24" s="108">
        <v>42665</v>
      </c>
      <c r="AU24" s="704">
        <v>0</v>
      </c>
      <c r="AV24" s="695">
        <v>19.5</v>
      </c>
      <c r="AW24" s="456"/>
      <c r="AX24" s="268"/>
      <c r="AY24" s="38">
        <v>42696</v>
      </c>
      <c r="AZ24" s="858">
        <v>0</v>
      </c>
      <c r="BA24" s="859">
        <v>23.1</v>
      </c>
      <c r="BB24" s="523"/>
      <c r="BC24" s="458"/>
      <c r="BD24" s="97">
        <v>42726</v>
      </c>
      <c r="BE24" s="704">
        <v>1.5</v>
      </c>
      <c r="BF24" s="695">
        <v>25.6</v>
      </c>
      <c r="BG24" s="456"/>
      <c r="BH24" s="458"/>
    </row>
    <row r="25" spans="1:60" x14ac:dyDescent="0.2">
      <c r="A25" s="10">
        <v>42392</v>
      </c>
      <c r="B25" s="704">
        <v>0</v>
      </c>
      <c r="C25" s="695">
        <v>23.7</v>
      </c>
      <c r="D25" s="456"/>
      <c r="E25" s="458"/>
      <c r="F25" s="664">
        <v>42423</v>
      </c>
      <c r="G25" s="702">
        <v>1.6</v>
      </c>
      <c r="H25" s="703">
        <v>24</v>
      </c>
      <c r="I25" s="486"/>
      <c r="J25" s="458"/>
      <c r="K25" s="612">
        <v>42452</v>
      </c>
      <c r="L25" s="704">
        <v>0</v>
      </c>
      <c r="M25" s="695">
        <v>24.2</v>
      </c>
      <c r="N25" s="457"/>
      <c r="O25" s="458"/>
      <c r="P25" s="114">
        <v>42483</v>
      </c>
      <c r="Q25" s="704">
        <v>0</v>
      </c>
      <c r="R25" s="719">
        <v>27.7</v>
      </c>
      <c r="S25" s="500"/>
      <c r="T25" s="458"/>
      <c r="U25" s="564">
        <v>42513</v>
      </c>
      <c r="V25" s="693">
        <v>17.5</v>
      </c>
      <c r="W25" s="695">
        <v>16.5</v>
      </c>
      <c r="X25" s="456"/>
      <c r="Y25" s="458"/>
      <c r="Z25" s="571">
        <v>42544</v>
      </c>
      <c r="AA25" s="724">
        <v>2.9</v>
      </c>
      <c r="AB25" s="725">
        <v>18</v>
      </c>
      <c r="AC25" s="500"/>
      <c r="AD25" s="268"/>
      <c r="AE25" s="164">
        <v>42574</v>
      </c>
      <c r="AF25" s="693">
        <v>0</v>
      </c>
      <c r="AG25" s="695">
        <v>17.5</v>
      </c>
      <c r="AH25" s="456"/>
      <c r="AI25" s="458"/>
      <c r="AJ25" s="571">
        <v>42605</v>
      </c>
      <c r="AK25" s="693">
        <v>0</v>
      </c>
      <c r="AL25" s="695">
        <v>15.1</v>
      </c>
      <c r="AM25" s="486"/>
      <c r="AN25" s="458"/>
      <c r="AO25" s="564">
        <v>42636</v>
      </c>
      <c r="AP25" s="693">
        <v>0</v>
      </c>
      <c r="AQ25" s="695">
        <v>20.9</v>
      </c>
      <c r="AR25" s="456"/>
      <c r="AS25" s="458"/>
      <c r="AT25" s="108">
        <v>42666</v>
      </c>
      <c r="AU25" s="704">
        <v>0</v>
      </c>
      <c r="AV25" s="695">
        <v>22.7</v>
      </c>
      <c r="AW25" s="456"/>
      <c r="AX25" s="268"/>
      <c r="AY25" s="38">
        <v>42697</v>
      </c>
      <c r="AZ25" s="858">
        <v>3.4</v>
      </c>
      <c r="BA25" s="859">
        <v>22.1</v>
      </c>
      <c r="BB25" s="523"/>
      <c r="BC25" s="458"/>
      <c r="BD25" s="97">
        <v>42727</v>
      </c>
      <c r="BE25" s="704">
        <v>0</v>
      </c>
      <c r="BF25" s="695">
        <v>26.6</v>
      </c>
      <c r="BG25" s="456"/>
      <c r="BH25" s="458"/>
    </row>
    <row r="26" spans="1:60" x14ac:dyDescent="0.2">
      <c r="A26" s="10">
        <v>42393</v>
      </c>
      <c r="B26" s="704">
        <v>0</v>
      </c>
      <c r="C26" s="695">
        <v>23.5</v>
      </c>
      <c r="D26" s="456"/>
      <c r="E26" s="458"/>
      <c r="F26" s="664">
        <v>42424</v>
      </c>
      <c r="G26" s="702">
        <v>0</v>
      </c>
      <c r="H26" s="703">
        <v>23.9</v>
      </c>
      <c r="I26" s="486"/>
      <c r="J26" s="458"/>
      <c r="K26" s="612">
        <v>42453</v>
      </c>
      <c r="L26" s="704">
        <v>4.4000000000000004</v>
      </c>
      <c r="M26" s="695">
        <v>23.9</v>
      </c>
      <c r="N26" s="457"/>
      <c r="O26" s="458"/>
      <c r="P26" s="114">
        <v>42484</v>
      </c>
      <c r="Q26" s="704">
        <v>0</v>
      </c>
      <c r="R26" s="719">
        <v>28.2</v>
      </c>
      <c r="S26" s="500"/>
      <c r="T26" s="458"/>
      <c r="U26" s="564">
        <v>42514</v>
      </c>
      <c r="V26" s="693">
        <v>0.6</v>
      </c>
      <c r="W26" s="695">
        <v>15.5</v>
      </c>
      <c r="X26" s="456"/>
      <c r="Y26" s="458"/>
      <c r="Z26" s="571">
        <v>42545</v>
      </c>
      <c r="AA26" s="724">
        <v>0</v>
      </c>
      <c r="AB26" s="725">
        <v>16.8</v>
      </c>
      <c r="AC26" s="500"/>
      <c r="AD26" s="268"/>
      <c r="AE26" s="164">
        <v>42575</v>
      </c>
      <c r="AF26" s="693">
        <v>0</v>
      </c>
      <c r="AG26" s="695">
        <v>20.6</v>
      </c>
      <c r="AH26" s="456"/>
      <c r="AI26" s="458"/>
      <c r="AJ26" s="571">
        <v>42606</v>
      </c>
      <c r="AK26" s="693">
        <v>0</v>
      </c>
      <c r="AL26" s="695">
        <v>18</v>
      </c>
      <c r="AM26" s="486"/>
      <c r="AN26" s="458"/>
      <c r="AO26" s="564">
        <v>42637</v>
      </c>
      <c r="AP26" s="693">
        <v>0</v>
      </c>
      <c r="AQ26" s="695">
        <v>18</v>
      </c>
      <c r="AR26" s="456"/>
      <c r="AS26" s="458"/>
      <c r="AT26" s="108">
        <v>42667</v>
      </c>
      <c r="AU26" s="704">
        <v>0</v>
      </c>
      <c r="AV26" s="695">
        <v>24.3</v>
      </c>
      <c r="AW26" s="456"/>
      <c r="AX26" s="268"/>
      <c r="AY26" s="38">
        <v>42698</v>
      </c>
      <c r="AZ26" s="858">
        <v>0</v>
      </c>
      <c r="BA26" s="859">
        <v>23.8</v>
      </c>
      <c r="BB26" s="523"/>
      <c r="BC26" s="458"/>
      <c r="BD26" s="97">
        <v>42728</v>
      </c>
      <c r="BE26" s="704">
        <v>16</v>
      </c>
      <c r="BF26" s="695">
        <v>26.6</v>
      </c>
      <c r="BG26" s="456"/>
      <c r="BH26" s="458"/>
    </row>
    <row r="27" spans="1:60" x14ac:dyDescent="0.2">
      <c r="A27" s="10">
        <v>42394</v>
      </c>
      <c r="B27" s="704">
        <v>0</v>
      </c>
      <c r="C27" s="695">
        <v>26.2</v>
      </c>
      <c r="D27" s="456"/>
      <c r="E27" s="458"/>
      <c r="F27" s="664">
        <v>42425</v>
      </c>
      <c r="G27" s="702">
        <v>10.6</v>
      </c>
      <c r="H27" s="703">
        <v>25.7</v>
      </c>
      <c r="I27" s="486"/>
      <c r="J27" s="458"/>
      <c r="K27" s="612">
        <v>42454</v>
      </c>
      <c r="L27" s="704">
        <v>0</v>
      </c>
      <c r="M27" s="695">
        <v>23.6</v>
      </c>
      <c r="N27" s="457"/>
      <c r="O27" s="458"/>
      <c r="P27" s="114">
        <v>42485</v>
      </c>
      <c r="Q27" s="704">
        <v>0</v>
      </c>
      <c r="R27" s="719">
        <v>27.9</v>
      </c>
      <c r="S27" s="500"/>
      <c r="T27" s="458"/>
      <c r="U27" s="564">
        <v>42515</v>
      </c>
      <c r="V27" s="693">
        <v>0</v>
      </c>
      <c r="W27" s="695">
        <v>17.7</v>
      </c>
      <c r="X27" s="456"/>
      <c r="Y27" s="458"/>
      <c r="Z27" s="571">
        <v>42546</v>
      </c>
      <c r="AA27" s="724">
        <v>0</v>
      </c>
      <c r="AB27" s="725">
        <v>17.100000000000001</v>
      </c>
      <c r="AC27" s="500"/>
      <c r="AD27" s="268"/>
      <c r="AE27" s="164">
        <v>42576</v>
      </c>
      <c r="AF27" s="693">
        <v>0</v>
      </c>
      <c r="AG27" s="695">
        <v>20.9</v>
      </c>
      <c r="AH27" s="456"/>
      <c r="AI27" s="458"/>
      <c r="AJ27" s="571">
        <v>42607</v>
      </c>
      <c r="AK27" s="693">
        <v>0</v>
      </c>
      <c r="AL27" s="695">
        <v>19.5</v>
      </c>
      <c r="AM27" s="486"/>
      <c r="AN27" s="458"/>
      <c r="AO27" s="564">
        <v>42638</v>
      </c>
      <c r="AP27" s="693">
        <v>0</v>
      </c>
      <c r="AQ27" s="695">
        <v>15.8</v>
      </c>
      <c r="AR27" s="456"/>
      <c r="AS27" s="458"/>
      <c r="AT27" s="108">
        <v>42668</v>
      </c>
      <c r="AU27" s="704">
        <v>8.6</v>
      </c>
      <c r="AV27" s="695">
        <v>21.8</v>
      </c>
      <c r="AW27" s="456"/>
      <c r="AX27" s="268"/>
      <c r="AY27" s="38">
        <v>42699</v>
      </c>
      <c r="AZ27" s="858">
        <v>1</v>
      </c>
      <c r="BA27" s="859">
        <v>24.3</v>
      </c>
      <c r="BB27" s="523"/>
      <c r="BC27" s="458"/>
      <c r="BD27" s="97">
        <v>42729</v>
      </c>
      <c r="BE27" s="704">
        <v>0</v>
      </c>
      <c r="BF27" s="695">
        <v>28.1</v>
      </c>
      <c r="BG27" s="456"/>
      <c r="BH27" s="458"/>
    </row>
    <row r="28" spans="1:60" x14ac:dyDescent="0.2">
      <c r="A28" s="10">
        <v>42395</v>
      </c>
      <c r="B28" s="704">
        <v>0</v>
      </c>
      <c r="C28" s="695">
        <v>27.5</v>
      </c>
      <c r="D28" s="456"/>
      <c r="E28" s="458"/>
      <c r="F28" s="664">
        <v>42426</v>
      </c>
      <c r="G28" s="702">
        <v>4.5999999999999996</v>
      </c>
      <c r="H28" s="703">
        <v>25.7</v>
      </c>
      <c r="I28" s="486"/>
      <c r="J28" s="458"/>
      <c r="K28" s="612">
        <v>42455</v>
      </c>
      <c r="L28" s="704">
        <v>0</v>
      </c>
      <c r="M28" s="695">
        <v>24.7</v>
      </c>
      <c r="N28" s="457"/>
      <c r="O28" s="458"/>
      <c r="P28" s="114">
        <v>42486</v>
      </c>
      <c r="Q28" s="704">
        <v>0</v>
      </c>
      <c r="R28" s="719">
        <v>24.1</v>
      </c>
      <c r="S28" s="500"/>
      <c r="T28" s="458"/>
      <c r="U28" s="564">
        <v>42516</v>
      </c>
      <c r="V28" s="693">
        <v>0</v>
      </c>
      <c r="W28" s="695">
        <v>19.2</v>
      </c>
      <c r="X28" s="456"/>
      <c r="Y28" s="458"/>
      <c r="Z28" s="571">
        <v>42547</v>
      </c>
      <c r="AA28" s="724">
        <v>0</v>
      </c>
      <c r="AB28" s="725">
        <v>17.899999999999999</v>
      </c>
      <c r="AC28" s="500"/>
      <c r="AD28" s="268"/>
      <c r="AE28" s="164">
        <v>42577</v>
      </c>
      <c r="AF28" s="693">
        <v>0</v>
      </c>
      <c r="AG28" s="695">
        <v>22.2</v>
      </c>
      <c r="AH28" s="456"/>
      <c r="AI28" s="458"/>
      <c r="AJ28" s="571">
        <v>42608</v>
      </c>
      <c r="AK28" s="693">
        <v>0</v>
      </c>
      <c r="AL28" s="695">
        <v>21.1</v>
      </c>
      <c r="AM28" s="486"/>
      <c r="AN28" s="458"/>
      <c r="AO28" s="564">
        <v>42639</v>
      </c>
      <c r="AP28" s="693">
        <v>0.2</v>
      </c>
      <c r="AQ28" s="695">
        <v>16.8</v>
      </c>
      <c r="AR28" s="456"/>
      <c r="AS28" s="458"/>
      <c r="AT28" s="108">
        <v>42669</v>
      </c>
      <c r="AU28" s="704">
        <v>5</v>
      </c>
      <c r="AV28" s="695">
        <v>24.7</v>
      </c>
      <c r="AW28" s="456"/>
      <c r="AX28" s="268"/>
      <c r="AY28" s="38">
        <v>42700</v>
      </c>
      <c r="AZ28" s="858">
        <v>0</v>
      </c>
      <c r="BA28" s="859">
        <v>24.3</v>
      </c>
      <c r="BB28" s="523"/>
      <c r="BC28" s="458"/>
      <c r="BD28" s="97">
        <v>42730</v>
      </c>
      <c r="BE28" s="704">
        <v>0</v>
      </c>
      <c r="BF28" s="695">
        <v>29.1</v>
      </c>
      <c r="BG28" s="456"/>
      <c r="BH28" s="458"/>
    </row>
    <row r="29" spans="1:60" x14ac:dyDescent="0.2">
      <c r="A29" s="10">
        <v>42396</v>
      </c>
      <c r="B29" s="704">
        <v>0.4</v>
      </c>
      <c r="C29" s="695">
        <v>25</v>
      </c>
      <c r="D29" s="456"/>
      <c r="E29" s="458"/>
      <c r="F29" s="664">
        <v>42427</v>
      </c>
      <c r="G29" s="702">
        <v>0</v>
      </c>
      <c r="H29" s="703">
        <v>24.8</v>
      </c>
      <c r="I29" s="486"/>
      <c r="J29" s="458"/>
      <c r="K29" s="612">
        <v>42456</v>
      </c>
      <c r="L29" s="704">
        <v>0</v>
      </c>
      <c r="M29" s="695">
        <v>26.1</v>
      </c>
      <c r="N29" s="457"/>
      <c r="O29" s="458"/>
      <c r="P29" s="114">
        <v>42487</v>
      </c>
      <c r="Q29" s="704">
        <v>1.8</v>
      </c>
      <c r="R29" s="719">
        <v>19</v>
      </c>
      <c r="S29" s="500"/>
      <c r="T29" s="458"/>
      <c r="U29" s="564">
        <v>42517</v>
      </c>
      <c r="V29" s="693">
        <v>0</v>
      </c>
      <c r="W29" s="695">
        <v>19.100000000000001</v>
      </c>
      <c r="X29" s="456"/>
      <c r="Y29" s="458"/>
      <c r="Z29" s="571">
        <v>42548</v>
      </c>
      <c r="AA29" s="724">
        <v>0</v>
      </c>
      <c r="AB29" s="725">
        <v>17</v>
      </c>
      <c r="AC29" s="500"/>
      <c r="AD29" s="268"/>
      <c r="AE29" s="164">
        <v>42578</v>
      </c>
      <c r="AF29" s="693">
        <v>0</v>
      </c>
      <c r="AG29" s="695">
        <v>21.4</v>
      </c>
      <c r="AH29" s="456"/>
      <c r="AI29" s="458"/>
      <c r="AJ29" s="571">
        <v>42609</v>
      </c>
      <c r="AK29" s="693">
        <v>0</v>
      </c>
      <c r="AL29" s="695">
        <v>22.8</v>
      </c>
      <c r="AM29" s="486"/>
      <c r="AN29" s="458"/>
      <c r="AO29" s="564">
        <v>42640</v>
      </c>
      <c r="AP29" s="693">
        <v>0</v>
      </c>
      <c r="AQ29" s="695">
        <v>18.100000000000001</v>
      </c>
      <c r="AR29" s="456"/>
      <c r="AS29" s="458"/>
      <c r="AT29" s="108">
        <v>42670</v>
      </c>
      <c r="AU29" s="704">
        <v>16.600000000000001</v>
      </c>
      <c r="AV29" s="695">
        <v>22.5</v>
      </c>
      <c r="AW29" s="456"/>
      <c r="AX29" s="268"/>
      <c r="AY29" s="38">
        <v>42701</v>
      </c>
      <c r="AZ29" s="858">
        <v>0</v>
      </c>
      <c r="BA29" s="859">
        <v>25.5</v>
      </c>
      <c r="BB29" s="523"/>
      <c r="BC29" s="458"/>
      <c r="BD29" s="97">
        <v>42731</v>
      </c>
      <c r="BE29" s="704">
        <v>0</v>
      </c>
      <c r="BF29" s="695">
        <v>30</v>
      </c>
      <c r="BG29" s="456"/>
      <c r="BH29" s="458"/>
    </row>
    <row r="30" spans="1:60" x14ac:dyDescent="0.2">
      <c r="A30" s="10">
        <v>42397</v>
      </c>
      <c r="B30" s="704">
        <v>35</v>
      </c>
      <c r="C30" s="695">
        <v>25</v>
      </c>
      <c r="D30" s="456"/>
      <c r="E30" s="458"/>
      <c r="F30" s="664">
        <v>42428</v>
      </c>
      <c r="G30" s="704">
        <v>0</v>
      </c>
      <c r="H30" s="695">
        <v>24.3</v>
      </c>
      <c r="I30" s="486"/>
      <c r="J30" s="458"/>
      <c r="K30" s="612">
        <v>42457</v>
      </c>
      <c r="L30" s="704">
        <v>0</v>
      </c>
      <c r="M30" s="695">
        <v>26.6</v>
      </c>
      <c r="N30" s="457"/>
      <c r="O30" s="458"/>
      <c r="P30" s="114">
        <v>42488</v>
      </c>
      <c r="Q30" s="704">
        <v>0</v>
      </c>
      <c r="R30" s="719">
        <v>17.5</v>
      </c>
      <c r="S30" s="500"/>
      <c r="T30" s="458"/>
      <c r="U30" s="564">
        <v>42518</v>
      </c>
      <c r="V30" s="693">
        <v>0</v>
      </c>
      <c r="W30" s="695">
        <v>19.3</v>
      </c>
      <c r="X30" s="456"/>
      <c r="Y30" s="458"/>
      <c r="Z30" s="571">
        <v>42549</v>
      </c>
      <c r="AA30" s="724">
        <v>0</v>
      </c>
      <c r="AB30" s="725">
        <v>18.100000000000001</v>
      </c>
      <c r="AC30" s="500"/>
      <c r="AD30" s="268"/>
      <c r="AE30" s="164">
        <v>42579</v>
      </c>
      <c r="AF30" s="693">
        <v>0</v>
      </c>
      <c r="AG30" s="695">
        <v>16.7</v>
      </c>
      <c r="AH30" s="456"/>
      <c r="AI30" s="458"/>
      <c r="AJ30" s="571">
        <v>42610</v>
      </c>
      <c r="AK30" s="693">
        <v>0</v>
      </c>
      <c r="AL30" s="695">
        <v>24.6</v>
      </c>
      <c r="AM30" s="486"/>
      <c r="AN30" s="458"/>
      <c r="AO30" s="564">
        <v>42641</v>
      </c>
      <c r="AP30" s="693">
        <v>0</v>
      </c>
      <c r="AQ30" s="695">
        <v>20.100000000000001</v>
      </c>
      <c r="AR30" s="456"/>
      <c r="AS30" s="458"/>
      <c r="AT30" s="108">
        <v>42671</v>
      </c>
      <c r="AU30" s="704">
        <v>3.2</v>
      </c>
      <c r="AV30" s="695">
        <v>19.8</v>
      </c>
      <c r="AW30" s="456"/>
      <c r="AX30" s="268"/>
      <c r="AY30" s="38">
        <v>42702</v>
      </c>
      <c r="AZ30" s="858">
        <v>0.1</v>
      </c>
      <c r="BA30" s="859">
        <v>26.3</v>
      </c>
      <c r="BB30" s="523"/>
      <c r="BC30" s="458"/>
      <c r="BD30" s="97">
        <v>42732</v>
      </c>
      <c r="BE30" s="704">
        <v>0</v>
      </c>
      <c r="BF30" s="695">
        <v>28.9</v>
      </c>
      <c r="BG30" s="456"/>
      <c r="BH30" s="458"/>
    </row>
    <row r="31" spans="1:60" x14ac:dyDescent="0.2">
      <c r="A31" s="10">
        <v>42398</v>
      </c>
      <c r="B31" s="704">
        <v>0</v>
      </c>
      <c r="C31" s="695">
        <v>25.5</v>
      </c>
      <c r="D31" s="456"/>
      <c r="E31" s="458"/>
      <c r="F31" s="664">
        <v>42429</v>
      </c>
      <c r="G31" s="704">
        <v>30.8</v>
      </c>
      <c r="H31" s="695">
        <v>21.1</v>
      </c>
      <c r="I31" s="487"/>
      <c r="J31" s="458"/>
      <c r="K31" s="612">
        <v>42458</v>
      </c>
      <c r="L31" s="704">
        <v>0</v>
      </c>
      <c r="M31" s="695">
        <v>25.7</v>
      </c>
      <c r="N31" s="457"/>
      <c r="O31" s="458"/>
      <c r="P31" s="114">
        <v>42489</v>
      </c>
      <c r="Q31" s="704">
        <v>0</v>
      </c>
      <c r="R31" s="719">
        <v>16.2</v>
      </c>
      <c r="S31" s="500"/>
      <c r="T31" s="458"/>
      <c r="U31" s="564">
        <v>42519</v>
      </c>
      <c r="V31" s="693">
        <v>0</v>
      </c>
      <c r="W31" s="695">
        <v>18.7</v>
      </c>
      <c r="X31" s="456"/>
      <c r="Y31" s="458"/>
      <c r="Z31" s="571">
        <v>42550</v>
      </c>
      <c r="AA31" s="724">
        <v>0</v>
      </c>
      <c r="AB31" s="725">
        <v>19.7</v>
      </c>
      <c r="AC31" s="500"/>
      <c r="AD31" s="268"/>
      <c r="AE31" s="164">
        <v>42580</v>
      </c>
      <c r="AF31" s="693">
        <v>0</v>
      </c>
      <c r="AG31" s="695">
        <v>16</v>
      </c>
      <c r="AH31" s="456"/>
      <c r="AI31" s="458"/>
      <c r="AJ31" s="571">
        <v>42611</v>
      </c>
      <c r="AK31" s="693">
        <v>0</v>
      </c>
      <c r="AL31" s="695">
        <v>25.9</v>
      </c>
      <c r="AM31" s="486"/>
      <c r="AN31" s="458"/>
      <c r="AO31" s="564">
        <v>42642</v>
      </c>
      <c r="AP31" s="693">
        <v>0</v>
      </c>
      <c r="AQ31" s="695">
        <v>20.5</v>
      </c>
      <c r="AR31" s="456"/>
      <c r="AS31" s="458"/>
      <c r="AT31" s="108">
        <v>42672</v>
      </c>
      <c r="AU31" s="704">
        <v>0</v>
      </c>
      <c r="AV31" s="695">
        <v>18.600000000000001</v>
      </c>
      <c r="AW31" s="456"/>
      <c r="AX31" s="268"/>
      <c r="AY31" s="38">
        <v>42703</v>
      </c>
      <c r="AZ31" s="858">
        <v>27</v>
      </c>
      <c r="BA31" s="859">
        <v>22</v>
      </c>
      <c r="BB31" s="523"/>
      <c r="BC31" s="458"/>
      <c r="BD31" s="97">
        <v>42733</v>
      </c>
      <c r="BE31" s="704">
        <v>0</v>
      </c>
      <c r="BF31" s="695">
        <v>27.9</v>
      </c>
      <c r="BG31" s="456"/>
      <c r="BH31" s="458"/>
    </row>
    <row r="32" spans="1:60" ht="13.5" thickBot="1" x14ac:dyDescent="0.25">
      <c r="A32" s="10">
        <v>42399</v>
      </c>
      <c r="B32" s="704">
        <v>0</v>
      </c>
      <c r="C32" s="695">
        <v>26.6</v>
      </c>
      <c r="D32" s="456"/>
      <c r="E32" s="458"/>
      <c r="F32" s="69" t="s">
        <v>4</v>
      </c>
      <c r="G32" s="857">
        <f>AVERAGE(G3:G31)</f>
        <v>3.044827586206897</v>
      </c>
      <c r="H32" s="806">
        <f>AVERAGE(H3:H31)</f>
        <v>25.658620689655169</v>
      </c>
      <c r="I32" s="488"/>
      <c r="J32" s="458"/>
      <c r="K32" s="612">
        <v>42459</v>
      </c>
      <c r="L32" s="704">
        <v>15</v>
      </c>
      <c r="M32" s="695">
        <v>25.6</v>
      </c>
      <c r="N32" s="457"/>
      <c r="O32" s="458"/>
      <c r="P32" s="114">
        <v>42490</v>
      </c>
      <c r="Q32" s="709">
        <v>0</v>
      </c>
      <c r="R32" s="751">
        <v>17.100000000000001</v>
      </c>
      <c r="S32" s="500"/>
      <c r="T32" s="458"/>
      <c r="U32" s="564">
        <v>42520</v>
      </c>
      <c r="V32" s="693">
        <v>0</v>
      </c>
      <c r="W32" s="695">
        <v>17</v>
      </c>
      <c r="X32" s="456"/>
      <c r="Y32" s="458"/>
      <c r="Z32" s="571">
        <v>42551</v>
      </c>
      <c r="AA32" s="724">
        <v>0</v>
      </c>
      <c r="AB32" s="725">
        <v>19.7</v>
      </c>
      <c r="AC32" s="500"/>
      <c r="AD32" s="268"/>
      <c r="AE32" s="164">
        <v>42581</v>
      </c>
      <c r="AF32" s="693">
        <v>0</v>
      </c>
      <c r="AG32" s="695">
        <v>18.5</v>
      </c>
      <c r="AH32" s="456"/>
      <c r="AI32" s="458"/>
      <c r="AJ32" s="571">
        <v>42612</v>
      </c>
      <c r="AK32" s="693">
        <v>0</v>
      </c>
      <c r="AL32" s="695">
        <v>25</v>
      </c>
      <c r="AM32" s="486"/>
      <c r="AN32" s="458"/>
      <c r="AO32" s="564">
        <v>42643</v>
      </c>
      <c r="AP32" s="693">
        <v>0</v>
      </c>
      <c r="AQ32" s="695">
        <v>18.399999999999999</v>
      </c>
      <c r="AR32" s="456"/>
      <c r="AS32" s="458"/>
      <c r="AT32" s="108">
        <v>42673</v>
      </c>
      <c r="AU32" s="704">
        <v>0</v>
      </c>
      <c r="AV32" s="695">
        <v>20.100000000000001</v>
      </c>
      <c r="AW32" s="456"/>
      <c r="AX32" s="268"/>
      <c r="AY32" s="38">
        <v>42704</v>
      </c>
      <c r="AZ32" s="858">
        <v>1.2</v>
      </c>
      <c r="BA32" s="859">
        <v>18.3</v>
      </c>
      <c r="BB32" s="523"/>
      <c r="BC32" s="458"/>
      <c r="BD32" s="97">
        <v>42734</v>
      </c>
      <c r="BE32" s="704">
        <v>1.1000000000000001</v>
      </c>
      <c r="BF32" s="695">
        <v>27.5</v>
      </c>
      <c r="BG32" s="456"/>
      <c r="BH32" s="458"/>
    </row>
    <row r="33" spans="1:60" ht="13.5" thickBot="1" x14ac:dyDescent="0.25">
      <c r="A33" s="10">
        <v>42400</v>
      </c>
      <c r="B33" s="704">
        <v>0</v>
      </c>
      <c r="C33" s="695">
        <v>29.2</v>
      </c>
      <c r="D33" s="456"/>
      <c r="E33" s="458"/>
      <c r="F33" s="74"/>
      <c r="G33" s="74"/>
      <c r="H33" s="280"/>
      <c r="I33" s="488"/>
      <c r="J33" s="458"/>
      <c r="K33" s="612">
        <v>42460</v>
      </c>
      <c r="L33" s="704">
        <v>0</v>
      </c>
      <c r="M33" s="695">
        <v>26</v>
      </c>
      <c r="N33" s="457"/>
      <c r="O33" s="458"/>
      <c r="P33" s="544" t="s">
        <v>4</v>
      </c>
      <c r="Q33" s="729">
        <f>AVERAGE(Q3:Q32)</f>
        <v>0.08</v>
      </c>
      <c r="R33" s="729">
        <f>AVERAGE(R3:R32)</f>
        <v>25.710000000000004</v>
      </c>
      <c r="S33" s="459"/>
      <c r="T33" s="458"/>
      <c r="U33" s="564">
        <v>42521</v>
      </c>
      <c r="V33" s="696">
        <v>11.9</v>
      </c>
      <c r="W33" s="697">
        <v>20</v>
      </c>
      <c r="X33" s="456"/>
      <c r="Y33" s="458"/>
      <c r="Z33" s="202" t="s">
        <v>4</v>
      </c>
      <c r="AA33" s="749">
        <f>AVERAGE(AA3:AA32)</f>
        <v>6.8933333333333335</v>
      </c>
      <c r="AB33" s="749">
        <f>AVERAGE(AB3:AB32)</f>
        <v>16.946666666666665</v>
      </c>
      <c r="AC33" s="459"/>
      <c r="AD33" s="458"/>
      <c r="AE33" s="164">
        <v>42582</v>
      </c>
      <c r="AF33" s="693">
        <v>0</v>
      </c>
      <c r="AG33" s="695">
        <v>19.3</v>
      </c>
      <c r="AH33" s="456"/>
      <c r="AI33" s="458"/>
      <c r="AJ33" s="571">
        <v>42613</v>
      </c>
      <c r="AK33" s="693">
        <v>8.1999999999999993</v>
      </c>
      <c r="AL33" s="695">
        <v>17.899999999999999</v>
      </c>
      <c r="AM33" s="486"/>
      <c r="AN33" s="458"/>
      <c r="AO33" s="209" t="s">
        <v>4</v>
      </c>
      <c r="AP33" s="635">
        <f>AVERAGE(AP3:AP32)</f>
        <v>0.74</v>
      </c>
      <c r="AQ33" s="635">
        <f>AVERAGE(AQ3:AQ32)</f>
        <v>20.046666666666667</v>
      </c>
      <c r="AR33" s="459"/>
      <c r="AS33" s="458"/>
      <c r="AT33" s="108">
        <v>42674</v>
      </c>
      <c r="AU33" s="704">
        <v>0</v>
      </c>
      <c r="AV33" s="695">
        <v>22.3</v>
      </c>
      <c r="AW33" s="456"/>
      <c r="AX33" s="458"/>
      <c r="AY33" s="41" t="s">
        <v>4</v>
      </c>
      <c r="AZ33" s="864">
        <f>AVERAGE(AZ3:AZ32)</f>
        <v>5.56</v>
      </c>
      <c r="BA33" s="864">
        <f>AVERAGE(BA3:BA32)</f>
        <v>22.173333333333328</v>
      </c>
      <c r="BB33" s="459"/>
      <c r="BC33" s="458"/>
      <c r="BD33" s="763">
        <v>42735</v>
      </c>
      <c r="BE33" s="764">
        <v>0</v>
      </c>
      <c r="BF33" s="666">
        <v>26.9</v>
      </c>
      <c r="BG33" s="456"/>
      <c r="BH33" s="458"/>
    </row>
    <row r="34" spans="1:60" ht="13.5" thickBot="1" x14ac:dyDescent="0.25">
      <c r="A34" s="41" t="s">
        <v>4</v>
      </c>
      <c r="B34" s="801">
        <f>AVERAGE(B3:B33)</f>
        <v>2.7193548387096773</v>
      </c>
      <c r="C34" s="801">
        <f>AVERAGE(C3:C33)</f>
        <v>24.287096774193554</v>
      </c>
      <c r="D34" s="459"/>
      <c r="E34" s="458"/>
      <c r="I34" s="489"/>
      <c r="J34" s="458"/>
      <c r="K34" s="4" t="s">
        <v>4</v>
      </c>
      <c r="L34" s="801">
        <f>AVERAGE(L3:L33)</f>
        <v>6.9258064516129041</v>
      </c>
      <c r="M34" s="801">
        <f>AVERAGE(M3:M33)</f>
        <v>24.364516129032271</v>
      </c>
      <c r="N34" s="373"/>
      <c r="Q34" s="247">
        <f>SUM(Q3:Q32)</f>
        <v>2.4</v>
      </c>
      <c r="U34" s="209" t="s">
        <v>4</v>
      </c>
      <c r="V34" s="635">
        <f>AVERAGE(V3:V33)</f>
        <v>3.4096774193548391</v>
      </c>
      <c r="W34" s="635">
        <f>AVERAGE(W3:W33)</f>
        <v>19.474193548387099</v>
      </c>
      <c r="X34" s="459"/>
      <c r="Y34" s="458"/>
      <c r="AC34" s="489"/>
      <c r="AD34" s="458"/>
      <c r="AE34" s="206" t="s">
        <v>4</v>
      </c>
      <c r="AF34" s="636">
        <f>AVERAGE(AF3:AF33)</f>
        <v>0.20645161290322581</v>
      </c>
      <c r="AG34" s="636">
        <f>AVERAGE(AG3:AG33)</f>
        <v>19.4258064516129</v>
      </c>
      <c r="AH34" s="459"/>
      <c r="AI34" s="458"/>
      <c r="AJ34" s="202" t="s">
        <v>4</v>
      </c>
      <c r="AK34" s="246">
        <f>AVERAGE(AK3:AK33)</f>
        <v>2.6516129032258067</v>
      </c>
      <c r="AL34" s="246">
        <f>AVERAGE(AL3:AL33)</f>
        <v>19.258064516129032</v>
      </c>
      <c r="AM34" s="487"/>
      <c r="AN34" s="458"/>
      <c r="AR34" s="522"/>
      <c r="AS34" s="489"/>
      <c r="AT34" s="7" t="s">
        <v>4</v>
      </c>
      <c r="AU34" s="805">
        <f>AVERAGE(AU3:AU33)</f>
        <v>3.3580645161290326</v>
      </c>
      <c r="AV34" s="805">
        <f>AVERAGE(AV3:AV33)</f>
        <v>21.812903225806444</v>
      </c>
      <c r="AW34" s="459"/>
      <c r="AX34" s="458"/>
      <c r="BB34" s="489"/>
      <c r="BC34" s="458"/>
      <c r="BD34" s="209" t="s">
        <v>4</v>
      </c>
      <c r="BE34" s="635">
        <f>AVERAGE(BE3:BE33)</f>
        <v>5.3419354838709676</v>
      </c>
      <c r="BF34" s="635">
        <f>AVERAGE(BF3:BF33)</f>
        <v>24.693548387096776</v>
      </c>
      <c r="BG34" s="459"/>
      <c r="BH34" s="458"/>
    </row>
    <row r="35" spans="1:60" x14ac:dyDescent="0.2">
      <c r="BD35" s="154"/>
      <c r="BE35" s="154"/>
    </row>
    <row r="36" spans="1:60" x14ac:dyDescent="0.2">
      <c r="BD36" s="154"/>
      <c r="BE36" s="154"/>
    </row>
    <row r="37" spans="1:60" x14ac:dyDescent="0.2">
      <c r="BD37" s="154"/>
      <c r="BE37" s="154"/>
    </row>
    <row r="38" spans="1:60" x14ac:dyDescent="0.2">
      <c r="BD38" s="154"/>
      <c r="BE38" s="154"/>
    </row>
    <row r="39" spans="1:60" x14ac:dyDescent="0.2">
      <c r="BD39" s="154"/>
      <c r="BE39" s="154"/>
    </row>
    <row r="40" spans="1:60" x14ac:dyDescent="0.2">
      <c r="T40" s="270"/>
      <c r="U40" s="281"/>
      <c r="V40" s="281"/>
      <c r="BD40" s="154"/>
      <c r="BE40" s="154"/>
    </row>
    <row r="41" spans="1:60" x14ac:dyDescent="0.2">
      <c r="T41" s="270"/>
      <c r="U41" s="281"/>
      <c r="V41" s="281"/>
      <c r="BD41" s="154"/>
      <c r="BE41" s="154"/>
    </row>
    <row r="42" spans="1:60" x14ac:dyDescent="0.2">
      <c r="T42" s="270"/>
      <c r="U42" s="281"/>
      <c r="V42" s="281"/>
      <c r="BD42" s="154"/>
      <c r="BE42" s="154"/>
    </row>
    <row r="43" spans="1:60" x14ac:dyDescent="0.2">
      <c r="T43" s="270"/>
      <c r="U43" s="281"/>
      <c r="V43" s="281"/>
      <c r="AL43" s="281">
        <f>(24.6+21.3)/2</f>
        <v>22.950000000000003</v>
      </c>
      <c r="BD43" s="154"/>
      <c r="BE43" s="154"/>
    </row>
    <row r="44" spans="1:60" x14ac:dyDescent="0.2">
      <c r="T44" s="270"/>
      <c r="U44" s="281"/>
      <c r="V44" s="281"/>
      <c r="BD44" s="154"/>
      <c r="BE44" s="154"/>
    </row>
    <row r="45" spans="1:60" x14ac:dyDescent="0.2">
      <c r="T45" s="270"/>
      <c r="U45" s="281"/>
      <c r="V45" s="281"/>
      <c r="BD45" s="154"/>
      <c r="BE45" s="154"/>
    </row>
    <row r="46" spans="1:60" x14ac:dyDescent="0.2">
      <c r="T46" s="270"/>
      <c r="U46" s="281"/>
      <c r="V46" s="281"/>
      <c r="BD46" s="154"/>
      <c r="BE46" s="154"/>
    </row>
    <row r="47" spans="1:60" x14ac:dyDescent="0.2">
      <c r="T47" s="270"/>
      <c r="U47" s="281"/>
      <c r="V47" s="281"/>
      <c r="BD47" s="154"/>
      <c r="BE47" s="154"/>
    </row>
    <row r="48" spans="1:60" x14ac:dyDescent="0.2">
      <c r="T48" s="270"/>
      <c r="U48" s="281"/>
      <c r="V48" s="281"/>
      <c r="BD48" s="154"/>
      <c r="BE48" s="154"/>
    </row>
    <row r="49" spans="20:57" s="100" customFormat="1" x14ac:dyDescent="0.2">
      <c r="T49" s="270"/>
      <c r="U49" s="281"/>
      <c r="V49" s="281"/>
      <c r="W49" s="275"/>
      <c r="X49" s="275"/>
      <c r="AB49" s="281"/>
      <c r="AC49" s="281"/>
      <c r="AG49" s="275"/>
      <c r="AH49" s="275"/>
      <c r="AL49" s="281"/>
      <c r="AM49" s="281"/>
      <c r="AQ49" s="275"/>
      <c r="AR49" s="275"/>
      <c r="AV49" s="281"/>
      <c r="AW49" s="281"/>
      <c r="BA49" s="281"/>
      <c r="BB49" s="281"/>
      <c r="BD49" s="154"/>
      <c r="BE49" s="154"/>
    </row>
    <row r="50" spans="20:57" s="100" customFormat="1" x14ac:dyDescent="0.2">
      <c r="T50" s="270"/>
      <c r="U50" s="281"/>
      <c r="V50" s="281"/>
      <c r="W50" s="275"/>
      <c r="X50" s="275"/>
      <c r="AB50" s="281"/>
      <c r="AC50" s="281"/>
      <c r="AG50" s="275"/>
      <c r="AH50" s="275"/>
      <c r="AL50" s="281"/>
      <c r="AM50" s="281"/>
      <c r="AQ50" s="275"/>
      <c r="AR50" s="275"/>
      <c r="AV50" s="281"/>
      <c r="AW50" s="281"/>
      <c r="BA50" s="281"/>
      <c r="BB50" s="281"/>
      <c r="BD50" s="154"/>
      <c r="BE50" s="154"/>
    </row>
    <row r="51" spans="20:57" s="100" customFormat="1" x14ac:dyDescent="0.2">
      <c r="T51" s="270"/>
      <c r="U51" s="281"/>
      <c r="V51" s="281"/>
      <c r="W51" s="275"/>
      <c r="X51" s="275"/>
      <c r="AB51" s="281"/>
      <c r="AC51" s="281"/>
      <c r="AG51" s="275"/>
      <c r="AH51" s="275"/>
      <c r="AL51" s="281"/>
      <c r="AM51" s="281"/>
      <c r="AQ51" s="275"/>
      <c r="AR51" s="275"/>
      <c r="AV51" s="281"/>
      <c r="AW51" s="281"/>
      <c r="BA51" s="281"/>
      <c r="BB51" s="281"/>
      <c r="BD51" s="154"/>
      <c r="BE51" s="154"/>
    </row>
    <row r="52" spans="20:57" s="100" customFormat="1" x14ac:dyDescent="0.2">
      <c r="T52" s="270"/>
      <c r="U52" s="281"/>
      <c r="V52" s="281"/>
      <c r="W52" s="275"/>
      <c r="X52" s="275"/>
      <c r="AB52" s="281"/>
      <c r="AC52" s="281"/>
      <c r="AG52" s="275"/>
      <c r="AH52" s="275"/>
      <c r="AL52" s="281"/>
      <c r="AM52" s="281"/>
      <c r="AQ52" s="275"/>
      <c r="AR52" s="275"/>
      <c r="AV52" s="281"/>
      <c r="AW52" s="281"/>
      <c r="BA52" s="281"/>
      <c r="BB52" s="281"/>
      <c r="BD52" s="154"/>
      <c r="BE52" s="154"/>
    </row>
    <row r="53" spans="20:57" s="100" customFormat="1" x14ac:dyDescent="0.2">
      <c r="T53" s="270"/>
      <c r="U53" s="281"/>
      <c r="V53" s="281"/>
      <c r="W53" s="275"/>
      <c r="X53" s="275"/>
      <c r="AB53" s="281"/>
      <c r="AC53" s="281"/>
      <c r="AG53" s="275"/>
      <c r="AH53" s="275"/>
      <c r="AL53" s="281"/>
      <c r="AM53" s="281"/>
      <c r="AQ53" s="275"/>
      <c r="AR53" s="275"/>
      <c r="AV53" s="281"/>
      <c r="AW53" s="281"/>
      <c r="BA53" s="281"/>
      <c r="BB53" s="281"/>
      <c r="BD53" s="154"/>
      <c r="BE53" s="154"/>
    </row>
    <row r="54" spans="20:57" s="100" customFormat="1" x14ac:dyDescent="0.2">
      <c r="T54" s="270"/>
      <c r="U54" s="281"/>
      <c r="V54" s="281"/>
      <c r="W54" s="275"/>
      <c r="X54" s="275"/>
      <c r="AB54" s="281"/>
      <c r="AC54" s="281"/>
      <c r="AG54" s="275"/>
      <c r="AH54" s="275"/>
      <c r="AL54" s="281"/>
      <c r="AM54" s="281"/>
      <c r="AQ54" s="275"/>
      <c r="AR54" s="275"/>
      <c r="AV54" s="281"/>
      <c r="AW54" s="281"/>
      <c r="BA54" s="281"/>
      <c r="BB54" s="281"/>
      <c r="BD54" s="154"/>
      <c r="BE54" s="154"/>
    </row>
    <row r="55" spans="20:57" s="100" customFormat="1" x14ac:dyDescent="0.2">
      <c r="T55" s="270"/>
      <c r="U55" s="141"/>
      <c r="V55" s="141"/>
      <c r="W55" s="275"/>
      <c r="X55" s="275"/>
      <c r="AB55" s="281"/>
      <c r="AC55" s="281"/>
      <c r="AG55" s="275"/>
      <c r="AH55" s="275"/>
      <c r="AL55" s="281"/>
      <c r="AM55" s="281"/>
      <c r="AQ55" s="275"/>
      <c r="AR55" s="275"/>
      <c r="AV55" s="281"/>
      <c r="AW55" s="281"/>
      <c r="BA55" s="281"/>
      <c r="BB55" s="281"/>
      <c r="BD55" s="154"/>
      <c r="BE55" s="154"/>
    </row>
    <row r="56" spans="20:57" s="100" customFormat="1" x14ac:dyDescent="0.2">
      <c r="T56" s="270"/>
      <c r="U56" s="281"/>
      <c r="V56" s="281"/>
      <c r="W56" s="275"/>
      <c r="X56" s="275"/>
      <c r="AB56" s="281"/>
      <c r="AC56" s="281"/>
      <c r="AG56" s="275"/>
      <c r="AH56" s="275"/>
      <c r="AL56" s="281"/>
      <c r="AM56" s="281"/>
      <c r="AQ56" s="275"/>
      <c r="AR56" s="275"/>
      <c r="AV56" s="281"/>
      <c r="AW56" s="281"/>
      <c r="BA56" s="281"/>
      <c r="BB56" s="281"/>
      <c r="BD56" s="154"/>
      <c r="BE56" s="154"/>
    </row>
    <row r="57" spans="20:57" s="100" customFormat="1" x14ac:dyDescent="0.2">
      <c r="T57" s="270"/>
      <c r="U57" s="281"/>
      <c r="V57" s="281"/>
      <c r="W57" s="275"/>
      <c r="X57" s="275"/>
      <c r="AB57" s="281"/>
      <c r="AC57" s="281"/>
      <c r="AG57" s="275"/>
      <c r="AH57" s="275"/>
      <c r="AL57" s="281"/>
      <c r="AM57" s="281"/>
      <c r="AQ57" s="275"/>
      <c r="AR57" s="275"/>
      <c r="AV57" s="281"/>
      <c r="AW57" s="281"/>
      <c r="BA57" s="281"/>
      <c r="BB57" s="281"/>
      <c r="BD57" s="154"/>
      <c r="BE57" s="154"/>
    </row>
    <row r="58" spans="20:57" s="100" customFormat="1" x14ac:dyDescent="0.2">
      <c r="T58" s="270"/>
      <c r="U58" s="281"/>
      <c r="V58" s="281"/>
      <c r="W58" s="275"/>
      <c r="X58" s="275"/>
      <c r="AB58" s="281"/>
      <c r="AC58" s="281"/>
      <c r="AG58" s="275"/>
      <c r="AH58" s="275"/>
      <c r="AL58" s="281"/>
      <c r="AM58" s="281"/>
      <c r="AQ58" s="275"/>
      <c r="AR58" s="275"/>
      <c r="AV58" s="281"/>
      <c r="AW58" s="281"/>
      <c r="BA58" s="281"/>
      <c r="BB58" s="281"/>
      <c r="BD58" s="154"/>
      <c r="BE58" s="154"/>
    </row>
    <row r="59" spans="20:57" s="100" customFormat="1" x14ac:dyDescent="0.2">
      <c r="T59" s="270"/>
      <c r="U59" s="141"/>
      <c r="V59" s="141"/>
      <c r="W59" s="275"/>
      <c r="X59" s="275"/>
      <c r="AB59" s="281"/>
      <c r="AC59" s="281"/>
      <c r="AG59" s="275"/>
      <c r="AH59" s="275"/>
      <c r="AL59" s="281"/>
      <c r="AM59" s="281"/>
      <c r="AQ59" s="275"/>
      <c r="AR59" s="275"/>
      <c r="AV59" s="281"/>
      <c r="AW59" s="281"/>
      <c r="BA59" s="281"/>
      <c r="BB59" s="281"/>
      <c r="BD59" s="154"/>
      <c r="BE59" s="154"/>
    </row>
    <row r="60" spans="20:57" s="100" customFormat="1" x14ac:dyDescent="0.2">
      <c r="T60" s="270"/>
      <c r="W60" s="275"/>
      <c r="X60" s="275"/>
      <c r="AB60" s="281"/>
      <c r="AC60" s="281"/>
      <c r="AG60" s="275"/>
      <c r="AH60" s="275"/>
      <c r="AL60" s="281"/>
      <c r="AM60" s="281"/>
      <c r="AQ60" s="275"/>
      <c r="AR60" s="275"/>
      <c r="AV60" s="281"/>
      <c r="AW60" s="281"/>
      <c r="BA60" s="281"/>
      <c r="BB60" s="281"/>
      <c r="BD60" s="154"/>
      <c r="BE60" s="154"/>
    </row>
    <row r="61" spans="20:57" s="100" customFormat="1" x14ac:dyDescent="0.2">
      <c r="W61" s="275"/>
      <c r="X61" s="275"/>
      <c r="AB61" s="281"/>
      <c r="AC61" s="281"/>
      <c r="AG61" s="275"/>
      <c r="AH61" s="275"/>
      <c r="AL61" s="281"/>
      <c r="AM61" s="281"/>
      <c r="AQ61" s="275"/>
      <c r="AR61" s="275"/>
      <c r="AV61" s="281"/>
      <c r="AW61" s="281"/>
      <c r="BA61" s="281"/>
      <c r="BB61" s="281"/>
      <c r="BD61" s="154"/>
      <c r="BE61" s="154"/>
    </row>
    <row r="62" spans="20:57" s="100" customFormat="1" x14ac:dyDescent="0.2">
      <c r="W62" s="275"/>
      <c r="X62" s="275"/>
      <c r="AB62" s="281"/>
      <c r="AC62" s="281"/>
      <c r="AG62" s="275"/>
      <c r="AH62" s="275"/>
      <c r="AL62" s="281"/>
      <c r="AM62" s="281"/>
      <c r="AQ62" s="275"/>
      <c r="AR62" s="275"/>
      <c r="AV62" s="281"/>
      <c r="AW62" s="281"/>
      <c r="BA62" s="281"/>
      <c r="BB62" s="281"/>
      <c r="BD62" s="154"/>
      <c r="BE62" s="154"/>
    </row>
    <row r="63" spans="20:57" s="100" customFormat="1" x14ac:dyDescent="0.2">
      <c r="W63" s="275"/>
      <c r="X63" s="275"/>
      <c r="AB63" s="281"/>
      <c r="AC63" s="281"/>
      <c r="AG63" s="275"/>
      <c r="AH63" s="275"/>
      <c r="AL63" s="281"/>
      <c r="AM63" s="281"/>
      <c r="AQ63" s="275"/>
      <c r="AR63" s="275"/>
      <c r="AV63" s="281"/>
      <c r="AW63" s="281"/>
      <c r="BA63" s="281"/>
      <c r="BB63" s="281"/>
      <c r="BD63" s="154"/>
      <c r="BE63" s="154"/>
    </row>
    <row r="64" spans="20:57" s="100" customFormat="1" x14ac:dyDescent="0.2">
      <c r="W64" s="275"/>
      <c r="X64" s="275"/>
      <c r="AB64" s="281"/>
      <c r="AC64" s="281"/>
      <c r="AG64" s="275"/>
      <c r="AH64" s="275"/>
      <c r="AL64" s="281"/>
      <c r="AM64" s="281"/>
      <c r="AQ64" s="275"/>
      <c r="AR64" s="275"/>
      <c r="AV64" s="281"/>
      <c r="AW64" s="281"/>
      <c r="BA64" s="281"/>
      <c r="BB64" s="281"/>
      <c r="BD64" s="154"/>
      <c r="BE64" s="154"/>
    </row>
    <row r="65" spans="56:57" s="100" customFormat="1" x14ac:dyDescent="0.2">
      <c r="BD65" s="154"/>
      <c r="BE65" s="154"/>
    </row>
    <row r="66" spans="56:57" s="100" customFormat="1" x14ac:dyDescent="0.2">
      <c r="BD66" s="154"/>
      <c r="BE66" s="154"/>
    </row>
    <row r="67" spans="56:57" s="100" customFormat="1" x14ac:dyDescent="0.2">
      <c r="BD67" s="154"/>
      <c r="BE67" s="154"/>
    </row>
    <row r="68" spans="56:57" s="100" customFormat="1" x14ac:dyDescent="0.2">
      <c r="BD68" s="154"/>
      <c r="BE68" s="154"/>
    </row>
    <row r="69" spans="56:57" s="100" customFormat="1" x14ac:dyDescent="0.2">
      <c r="BD69" s="154"/>
      <c r="BE69" s="154"/>
    </row>
    <row r="70" spans="56:57" s="100" customFormat="1" x14ac:dyDescent="0.2">
      <c r="BD70" s="154"/>
      <c r="BE70" s="154"/>
    </row>
    <row r="71" spans="56:57" s="100" customFormat="1" x14ac:dyDescent="0.2">
      <c r="BD71" s="154"/>
      <c r="BE71" s="154"/>
    </row>
    <row r="72" spans="56:57" s="100" customFormat="1" x14ac:dyDescent="0.2">
      <c r="BD72" s="154"/>
      <c r="BE72" s="154"/>
    </row>
    <row r="73" spans="56:57" s="100" customFormat="1" x14ac:dyDescent="0.2">
      <c r="BD73" s="154"/>
      <c r="BE73" s="154"/>
    </row>
    <row r="74" spans="56:57" s="100" customFormat="1" x14ac:dyDescent="0.2">
      <c r="BD74" s="154"/>
      <c r="BE74" s="154"/>
    </row>
    <row r="75" spans="56:57" s="100" customFormat="1" x14ac:dyDescent="0.2">
      <c r="BD75" s="154"/>
      <c r="BE75" s="154"/>
    </row>
    <row r="76" spans="56:57" s="100" customFormat="1" x14ac:dyDescent="0.2">
      <c r="BD76" s="154"/>
      <c r="BE76" s="154"/>
    </row>
    <row r="77" spans="56:57" s="100" customFormat="1" x14ac:dyDescent="0.2">
      <c r="BD77" s="154"/>
      <c r="BE77" s="154"/>
    </row>
    <row r="78" spans="56:57" s="100" customFormat="1" x14ac:dyDescent="0.2">
      <c r="BD78" s="154"/>
      <c r="BE78" s="154"/>
    </row>
    <row r="79" spans="56:57" s="100" customFormat="1" x14ac:dyDescent="0.2">
      <c r="BD79" s="154"/>
      <c r="BE79" s="154"/>
    </row>
    <row r="80" spans="56:57" s="100" customFormat="1" x14ac:dyDescent="0.2">
      <c r="BD80" s="154"/>
      <c r="BE80" s="154"/>
    </row>
    <row r="81" spans="56:57" s="100" customFormat="1" x14ac:dyDescent="0.2">
      <c r="BD81" s="154"/>
      <c r="BE81" s="154"/>
    </row>
    <row r="82" spans="56:57" s="100" customFormat="1" x14ac:dyDescent="0.2">
      <c r="BD82" s="154"/>
      <c r="BE82" s="154"/>
    </row>
    <row r="83" spans="56:57" s="100" customFormat="1" x14ac:dyDescent="0.2">
      <c r="BD83" s="154"/>
      <c r="BE83" s="154"/>
    </row>
    <row r="84" spans="56:57" s="100" customFormat="1" x14ac:dyDescent="0.2">
      <c r="BD84" s="154"/>
      <c r="BE84" s="154"/>
    </row>
    <row r="85" spans="56:57" s="100" customFormat="1" x14ac:dyDescent="0.2">
      <c r="BD85" s="154"/>
      <c r="BE85" s="154"/>
    </row>
    <row r="86" spans="56:57" s="100" customFormat="1" x14ac:dyDescent="0.2">
      <c r="BD86" s="154"/>
      <c r="BE86" s="154"/>
    </row>
    <row r="87" spans="56:57" s="100" customFormat="1" x14ac:dyDescent="0.2">
      <c r="BD87" s="154"/>
      <c r="BE87" s="154"/>
    </row>
    <row r="88" spans="56:57" s="100" customFormat="1" x14ac:dyDescent="0.2">
      <c r="BD88" s="154"/>
      <c r="BE88" s="154"/>
    </row>
    <row r="89" spans="56:57" s="100" customFormat="1" x14ac:dyDescent="0.2">
      <c r="BD89" s="154"/>
      <c r="BE89" s="154"/>
    </row>
    <row r="90" spans="56:57" s="100" customFormat="1" x14ac:dyDescent="0.2">
      <c r="BD90" s="154"/>
      <c r="BE90" s="154"/>
    </row>
    <row r="91" spans="56:57" s="100" customFormat="1" x14ac:dyDescent="0.2">
      <c r="BD91" s="154"/>
      <c r="BE91" s="154"/>
    </row>
    <row r="92" spans="56:57" s="100" customFormat="1" x14ac:dyDescent="0.2">
      <c r="BD92" s="154"/>
      <c r="BE92" s="154"/>
    </row>
    <row r="93" spans="56:57" s="100" customFormat="1" x14ac:dyDescent="0.2">
      <c r="BD93" s="154"/>
      <c r="BE93" s="154"/>
    </row>
    <row r="94" spans="56:57" s="100" customFormat="1" x14ac:dyDescent="0.2">
      <c r="BD94" s="154"/>
      <c r="BE94" s="154"/>
    </row>
    <row r="95" spans="56:57" s="100" customFormat="1" x14ac:dyDescent="0.2">
      <c r="BD95" s="154"/>
      <c r="BE95" s="154"/>
    </row>
    <row r="96" spans="56:57" s="100" customFormat="1" x14ac:dyDescent="0.2">
      <c r="BD96" s="154"/>
      <c r="BE96" s="154"/>
    </row>
    <row r="97" spans="56:57" s="100" customFormat="1" x14ac:dyDescent="0.2">
      <c r="BD97" s="154"/>
      <c r="BE97" s="154"/>
    </row>
    <row r="98" spans="56:57" s="100" customFormat="1" x14ac:dyDescent="0.2">
      <c r="BD98" s="154"/>
      <c r="BE98" s="154"/>
    </row>
    <row r="99" spans="56:57" s="100" customFormat="1" x14ac:dyDescent="0.2">
      <c r="BD99" s="154"/>
      <c r="BE99" s="154"/>
    </row>
    <row r="100" spans="56:57" s="100" customFormat="1" x14ac:dyDescent="0.2">
      <c r="BD100" s="154"/>
      <c r="BE100" s="154"/>
    </row>
    <row r="101" spans="56:57" s="100" customFormat="1" x14ac:dyDescent="0.2">
      <c r="BD101" s="154"/>
      <c r="BE101" s="154"/>
    </row>
    <row r="102" spans="56:57" s="100" customFormat="1" x14ac:dyDescent="0.2">
      <c r="BD102" s="154"/>
      <c r="BE102" s="154"/>
    </row>
    <row r="103" spans="56:57" s="100" customFormat="1" x14ac:dyDescent="0.2">
      <c r="BD103" s="154"/>
      <c r="BE103" s="154"/>
    </row>
    <row r="104" spans="56:57" s="100" customFormat="1" x14ac:dyDescent="0.2">
      <c r="BD104" s="154"/>
      <c r="BE104" s="154"/>
    </row>
    <row r="105" spans="56:57" s="100" customFormat="1" x14ac:dyDescent="0.2">
      <c r="BD105" s="154"/>
      <c r="BE105" s="154"/>
    </row>
    <row r="106" spans="56:57" s="100" customFormat="1" x14ac:dyDescent="0.2">
      <c r="BD106" s="154"/>
      <c r="BE106" s="154"/>
    </row>
    <row r="107" spans="56:57" s="100" customFormat="1" x14ac:dyDescent="0.2">
      <c r="BD107" s="154"/>
      <c r="BE107" s="154"/>
    </row>
    <row r="108" spans="56:57" s="100" customFormat="1" x14ac:dyDescent="0.2">
      <c r="BD108" s="154"/>
      <c r="BE108" s="154"/>
    </row>
    <row r="109" spans="56:57" s="100" customFormat="1" x14ac:dyDescent="0.2">
      <c r="BD109" s="154"/>
      <c r="BE109" s="154"/>
    </row>
    <row r="110" spans="56:57" s="100" customFormat="1" x14ac:dyDescent="0.2">
      <c r="BD110" s="154"/>
      <c r="BE110" s="154"/>
    </row>
    <row r="111" spans="56:57" s="100" customFormat="1" x14ac:dyDescent="0.2">
      <c r="BD111" s="154"/>
      <c r="BE111" s="154"/>
    </row>
    <row r="112" spans="56:57" s="100" customFormat="1" x14ac:dyDescent="0.2">
      <c r="BD112" s="154"/>
      <c r="BE112" s="154"/>
    </row>
    <row r="113" spans="56:57" s="100" customFormat="1" x14ac:dyDescent="0.2">
      <c r="BD113" s="154"/>
      <c r="BE113" s="154"/>
    </row>
    <row r="114" spans="56:57" s="100" customFormat="1" x14ac:dyDescent="0.2">
      <c r="BD114" s="154"/>
      <c r="BE114" s="154"/>
    </row>
    <row r="115" spans="56:57" s="100" customFormat="1" x14ac:dyDescent="0.2">
      <c r="BD115" s="154"/>
      <c r="BE115" s="154"/>
    </row>
    <row r="116" spans="56:57" s="100" customFormat="1" x14ac:dyDescent="0.2">
      <c r="BD116" s="154"/>
      <c r="BE116" s="154"/>
    </row>
    <row r="117" spans="56:57" s="100" customFormat="1" x14ac:dyDescent="0.2">
      <c r="BD117" s="154"/>
      <c r="BE117" s="154"/>
    </row>
    <row r="118" spans="56:57" s="100" customFormat="1" x14ac:dyDescent="0.2">
      <c r="BD118" s="154"/>
      <c r="BE118" s="154"/>
    </row>
    <row r="119" spans="56:57" s="100" customFormat="1" x14ac:dyDescent="0.2">
      <c r="BD119" s="154"/>
      <c r="BE119" s="154"/>
    </row>
    <row r="120" spans="56:57" s="100" customFormat="1" x14ac:dyDescent="0.2">
      <c r="BD120" s="154"/>
      <c r="BE120" s="154"/>
    </row>
    <row r="121" spans="56:57" s="100" customFormat="1" x14ac:dyDescent="0.2">
      <c r="BD121" s="154"/>
      <c r="BE121" s="154"/>
    </row>
    <row r="122" spans="56:57" s="100" customFormat="1" x14ac:dyDescent="0.2">
      <c r="BD122" s="154"/>
      <c r="BE122" s="154"/>
    </row>
    <row r="123" spans="56:57" s="100" customFormat="1" x14ac:dyDescent="0.2">
      <c r="BD123" s="154"/>
      <c r="BE123" s="154"/>
    </row>
    <row r="124" spans="56:57" s="100" customFormat="1" x14ac:dyDescent="0.2">
      <c r="BD124" s="154"/>
      <c r="BE124" s="154"/>
    </row>
    <row r="125" spans="56:57" s="100" customFormat="1" x14ac:dyDescent="0.2">
      <c r="BD125" s="154"/>
      <c r="BE125" s="154"/>
    </row>
    <row r="126" spans="56:57" s="100" customFormat="1" x14ac:dyDescent="0.2">
      <c r="BD126" s="154"/>
      <c r="BE126" s="154"/>
    </row>
    <row r="127" spans="56:57" s="100" customFormat="1" x14ac:dyDescent="0.2">
      <c r="BD127" s="154"/>
      <c r="BE127" s="154"/>
    </row>
    <row r="128" spans="56:57" s="100" customFormat="1" x14ac:dyDescent="0.2">
      <c r="BD128" s="154"/>
      <c r="BE128" s="154"/>
    </row>
    <row r="129" spans="56:57" s="100" customFormat="1" x14ac:dyDescent="0.2">
      <c r="BD129" s="154"/>
      <c r="BE129" s="154"/>
    </row>
    <row r="130" spans="56:57" s="100" customFormat="1" x14ac:dyDescent="0.2">
      <c r="BD130" s="154"/>
      <c r="BE130" s="154"/>
    </row>
    <row r="131" spans="56:57" s="100" customFormat="1" x14ac:dyDescent="0.2">
      <c r="BD131" s="154"/>
      <c r="BE131" s="154"/>
    </row>
    <row r="132" spans="56:57" s="100" customFormat="1" x14ac:dyDescent="0.2">
      <c r="BD132" s="154"/>
      <c r="BE132" s="154"/>
    </row>
    <row r="133" spans="56:57" s="100" customFormat="1" x14ac:dyDescent="0.2">
      <c r="BD133" s="154"/>
      <c r="BE133" s="154"/>
    </row>
    <row r="134" spans="56:57" s="100" customFormat="1" x14ac:dyDescent="0.2">
      <c r="BD134" s="154"/>
      <c r="BE134" s="154"/>
    </row>
    <row r="135" spans="56:57" s="100" customFormat="1" x14ac:dyDescent="0.2">
      <c r="BD135" s="154"/>
      <c r="BE135" s="154"/>
    </row>
    <row r="136" spans="56:57" s="100" customFormat="1" x14ac:dyDescent="0.2">
      <c r="BD136" s="154"/>
      <c r="BE136" s="154"/>
    </row>
    <row r="137" spans="56:57" s="100" customFormat="1" x14ac:dyDescent="0.2">
      <c r="BD137" s="154"/>
      <c r="BE137" s="154"/>
    </row>
    <row r="138" spans="56:57" s="100" customFormat="1" x14ac:dyDescent="0.2">
      <c r="BD138" s="154"/>
      <c r="BE138" s="154"/>
    </row>
    <row r="139" spans="56:57" s="100" customFormat="1" x14ac:dyDescent="0.2">
      <c r="BD139" s="154"/>
      <c r="BE139" s="154"/>
    </row>
    <row r="140" spans="56:57" s="100" customFormat="1" x14ac:dyDescent="0.2">
      <c r="BD140" s="154"/>
      <c r="BE140" s="154"/>
    </row>
    <row r="141" spans="56:57" s="100" customFormat="1" x14ac:dyDescent="0.2">
      <c r="BD141" s="154"/>
      <c r="BE141" s="154"/>
    </row>
    <row r="142" spans="56:57" s="100" customFormat="1" x14ac:dyDescent="0.2">
      <c r="BD142" s="154"/>
      <c r="BE142" s="154"/>
    </row>
    <row r="143" spans="56:57" s="100" customFormat="1" x14ac:dyDescent="0.2">
      <c r="BD143" s="154"/>
      <c r="BE143" s="154"/>
    </row>
    <row r="144" spans="56:57" s="100" customFormat="1" x14ac:dyDescent="0.2">
      <c r="BD144" s="154"/>
      <c r="BE144" s="154"/>
    </row>
    <row r="145" spans="56:57" s="100" customFormat="1" x14ac:dyDescent="0.2">
      <c r="BD145" s="154"/>
      <c r="BE145" s="154"/>
    </row>
    <row r="146" spans="56:57" s="100" customFormat="1" x14ac:dyDescent="0.2">
      <c r="BD146" s="154"/>
      <c r="BE146" s="154"/>
    </row>
    <row r="147" spans="56:57" s="100" customFormat="1" x14ac:dyDescent="0.2">
      <c r="BD147" s="154"/>
      <c r="BE147" s="154"/>
    </row>
    <row r="148" spans="56:57" s="100" customFormat="1" x14ac:dyDescent="0.2">
      <c r="BD148" s="154"/>
      <c r="BE148" s="154"/>
    </row>
    <row r="149" spans="56:57" s="100" customFormat="1" x14ac:dyDescent="0.2">
      <c r="BD149" s="154"/>
      <c r="BE149" s="154"/>
    </row>
    <row r="150" spans="56:57" s="100" customFormat="1" x14ac:dyDescent="0.2">
      <c r="BD150" s="154"/>
      <c r="BE150" s="154"/>
    </row>
    <row r="151" spans="56:57" s="100" customFormat="1" x14ac:dyDescent="0.2">
      <c r="BD151" s="154"/>
      <c r="BE151" s="154"/>
    </row>
    <row r="152" spans="56:57" s="100" customFormat="1" x14ac:dyDescent="0.2">
      <c r="BD152" s="154"/>
      <c r="BE152" s="154"/>
    </row>
    <row r="153" spans="56:57" s="100" customFormat="1" x14ac:dyDescent="0.2">
      <c r="BD153" s="154"/>
      <c r="BE153" s="154"/>
    </row>
    <row r="154" spans="56:57" s="100" customFormat="1" x14ac:dyDescent="0.2">
      <c r="BD154" s="154"/>
      <c r="BE154" s="154"/>
    </row>
    <row r="155" spans="56:57" s="100" customFormat="1" x14ac:dyDescent="0.2">
      <c r="BD155" s="154"/>
      <c r="BE155" s="154"/>
    </row>
    <row r="156" spans="56:57" s="100" customFormat="1" x14ac:dyDescent="0.2">
      <c r="BD156" s="154"/>
      <c r="BE156" s="154"/>
    </row>
    <row r="157" spans="56:57" s="100" customFormat="1" x14ac:dyDescent="0.2">
      <c r="BD157" s="154"/>
      <c r="BE157" s="154"/>
    </row>
    <row r="158" spans="56:57" s="100" customFormat="1" x14ac:dyDescent="0.2">
      <c r="BD158" s="154"/>
      <c r="BE158" s="154"/>
    </row>
    <row r="159" spans="56:57" s="100" customFormat="1" x14ac:dyDescent="0.2">
      <c r="BD159" s="154"/>
      <c r="BE159" s="154"/>
    </row>
    <row r="160" spans="56:57" s="100" customFormat="1" x14ac:dyDescent="0.2">
      <c r="BD160" s="154"/>
      <c r="BE160" s="154"/>
    </row>
    <row r="161" spans="56:57" s="100" customFormat="1" x14ac:dyDescent="0.2">
      <c r="BD161" s="154"/>
      <c r="BE161" s="154"/>
    </row>
    <row r="162" spans="56:57" s="100" customFormat="1" x14ac:dyDescent="0.2">
      <c r="BD162" s="154"/>
      <c r="BE162" s="154"/>
    </row>
    <row r="163" spans="56:57" s="100" customFormat="1" x14ac:dyDescent="0.2">
      <c r="BD163" s="154"/>
      <c r="BE163" s="154"/>
    </row>
    <row r="164" spans="56:57" s="100" customFormat="1" x14ac:dyDescent="0.2">
      <c r="BD164" s="154"/>
      <c r="BE164" s="154"/>
    </row>
    <row r="165" spans="56:57" s="100" customFormat="1" x14ac:dyDescent="0.2">
      <c r="BD165" s="154"/>
      <c r="BE165" s="154"/>
    </row>
    <row r="166" spans="56:57" s="100" customFormat="1" x14ac:dyDescent="0.2">
      <c r="BD166" s="154"/>
      <c r="BE166" s="154"/>
    </row>
    <row r="167" spans="56:57" s="100" customFormat="1" x14ac:dyDescent="0.2">
      <c r="BD167" s="154"/>
      <c r="BE167" s="154"/>
    </row>
    <row r="168" spans="56:57" s="100" customFormat="1" x14ac:dyDescent="0.2">
      <c r="BD168" s="154"/>
      <c r="BE168" s="154"/>
    </row>
    <row r="169" spans="56:57" s="100" customFormat="1" x14ac:dyDescent="0.2">
      <c r="BD169" s="154"/>
      <c r="BE169" s="154"/>
    </row>
    <row r="170" spans="56:57" s="100" customFormat="1" x14ac:dyDescent="0.2">
      <c r="BD170" s="154"/>
      <c r="BE170" s="154"/>
    </row>
    <row r="171" spans="56:57" s="100" customFormat="1" x14ac:dyDescent="0.2">
      <c r="BD171" s="154"/>
      <c r="BE171" s="154"/>
    </row>
    <row r="172" spans="56:57" s="100" customFormat="1" x14ac:dyDescent="0.2">
      <c r="BD172" s="154"/>
      <c r="BE172" s="154"/>
    </row>
    <row r="173" spans="56:57" s="100" customFormat="1" x14ac:dyDescent="0.2">
      <c r="BD173" s="154"/>
      <c r="BE173" s="154"/>
    </row>
    <row r="174" spans="56:57" s="100" customFormat="1" x14ac:dyDescent="0.2">
      <c r="BD174" s="154"/>
      <c r="BE174" s="154"/>
    </row>
    <row r="175" spans="56:57" s="100" customFormat="1" x14ac:dyDescent="0.2">
      <c r="BD175" s="154"/>
      <c r="BE175" s="154"/>
    </row>
    <row r="176" spans="56:57" s="100" customFormat="1" x14ac:dyDescent="0.2">
      <c r="BD176" s="154"/>
      <c r="BE176" s="154"/>
    </row>
    <row r="177" spans="56:57" s="100" customFormat="1" x14ac:dyDescent="0.2">
      <c r="BD177" s="154"/>
      <c r="BE177" s="154"/>
    </row>
    <row r="178" spans="56:57" s="100" customFormat="1" x14ac:dyDescent="0.2">
      <c r="BD178" s="154"/>
      <c r="BE178" s="154"/>
    </row>
    <row r="179" spans="56:57" s="100" customFormat="1" x14ac:dyDescent="0.2">
      <c r="BD179" s="154"/>
      <c r="BE179" s="154"/>
    </row>
    <row r="180" spans="56:57" s="100" customFormat="1" x14ac:dyDescent="0.2">
      <c r="BD180" s="154"/>
      <c r="BE180" s="154"/>
    </row>
    <row r="181" spans="56:57" s="100" customFormat="1" x14ac:dyDescent="0.2">
      <c r="BD181" s="154"/>
      <c r="BE181" s="154"/>
    </row>
    <row r="182" spans="56:57" s="100" customFormat="1" x14ac:dyDescent="0.2">
      <c r="BD182" s="154"/>
      <c r="BE182" s="154"/>
    </row>
    <row r="183" spans="56:57" s="100" customFormat="1" x14ac:dyDescent="0.2">
      <c r="BD183" s="154"/>
      <c r="BE183" s="154"/>
    </row>
    <row r="184" spans="56:57" s="100" customFormat="1" x14ac:dyDescent="0.2">
      <c r="BD184" s="154"/>
      <c r="BE184" s="154"/>
    </row>
    <row r="185" spans="56:57" s="100" customFormat="1" x14ac:dyDescent="0.2">
      <c r="BD185" s="154"/>
      <c r="BE185" s="154"/>
    </row>
    <row r="186" spans="56:57" s="100" customFormat="1" x14ac:dyDescent="0.2">
      <c r="BD186" s="154"/>
      <c r="BE186" s="154"/>
    </row>
    <row r="187" spans="56:57" s="100" customFormat="1" x14ac:dyDescent="0.2">
      <c r="BD187" s="154"/>
      <c r="BE187" s="154"/>
    </row>
    <row r="188" spans="56:57" s="100" customFormat="1" x14ac:dyDescent="0.2">
      <c r="BD188" s="154"/>
      <c r="BE188" s="154"/>
    </row>
    <row r="189" spans="56:57" s="100" customFormat="1" x14ac:dyDescent="0.2">
      <c r="BD189" s="154"/>
      <c r="BE189" s="154"/>
    </row>
    <row r="190" spans="56:57" s="100" customFormat="1" x14ac:dyDescent="0.2">
      <c r="BD190" s="154"/>
      <c r="BE190" s="154"/>
    </row>
    <row r="191" spans="56:57" s="100" customFormat="1" x14ac:dyDescent="0.2">
      <c r="BD191" s="154"/>
      <c r="BE191" s="154"/>
    </row>
    <row r="192" spans="56:57" s="100" customFormat="1" x14ac:dyDescent="0.2">
      <c r="BD192" s="154"/>
      <c r="BE192" s="154"/>
    </row>
    <row r="193" spans="56:57" s="100" customFormat="1" x14ac:dyDescent="0.2">
      <c r="BD193" s="154"/>
      <c r="BE193" s="154"/>
    </row>
    <row r="194" spans="56:57" s="100" customFormat="1" x14ac:dyDescent="0.2">
      <c r="BD194" s="154"/>
      <c r="BE194" s="154"/>
    </row>
    <row r="195" spans="56:57" s="100" customFormat="1" x14ac:dyDescent="0.2">
      <c r="BD195" s="154"/>
      <c r="BE195" s="154"/>
    </row>
    <row r="196" spans="56:57" s="100" customFormat="1" x14ac:dyDescent="0.2">
      <c r="BD196" s="154"/>
      <c r="BE196" s="154"/>
    </row>
    <row r="197" spans="56:57" s="100" customFormat="1" x14ac:dyDescent="0.2">
      <c r="BD197" s="154"/>
      <c r="BE197" s="154"/>
    </row>
    <row r="198" spans="56:57" s="100" customFormat="1" x14ac:dyDescent="0.2">
      <c r="BD198" s="154"/>
      <c r="BE198" s="154"/>
    </row>
    <row r="199" spans="56:57" s="100" customFormat="1" x14ac:dyDescent="0.2">
      <c r="BD199" s="154"/>
      <c r="BE199" s="154"/>
    </row>
    <row r="200" spans="56:57" s="100" customFormat="1" x14ac:dyDescent="0.2">
      <c r="BD200" s="154"/>
      <c r="BE200" s="154"/>
    </row>
    <row r="201" spans="56:57" s="100" customFormat="1" x14ac:dyDescent="0.2">
      <c r="BD201" s="154"/>
      <c r="BE201" s="154"/>
    </row>
    <row r="202" spans="56:57" s="100" customFormat="1" x14ac:dyDescent="0.2">
      <c r="BD202" s="154"/>
      <c r="BE202" s="154"/>
    </row>
    <row r="203" spans="56:57" s="100" customFormat="1" x14ac:dyDescent="0.2">
      <c r="BD203" s="154"/>
      <c r="BE203" s="154"/>
    </row>
    <row r="204" spans="56:57" s="100" customFormat="1" x14ac:dyDescent="0.2">
      <c r="BD204" s="154"/>
      <c r="BE204" s="154"/>
    </row>
    <row r="205" spans="56:57" s="100" customFormat="1" x14ac:dyDescent="0.2">
      <c r="BD205" s="154"/>
      <c r="BE205" s="154"/>
    </row>
    <row r="206" spans="56:57" s="100" customFormat="1" x14ac:dyDescent="0.2">
      <c r="BD206" s="154"/>
      <c r="BE206" s="154"/>
    </row>
    <row r="207" spans="56:57" s="100" customFormat="1" x14ac:dyDescent="0.2">
      <c r="BD207" s="154"/>
      <c r="BE207" s="154"/>
    </row>
    <row r="208" spans="56:57" s="100" customFormat="1" x14ac:dyDescent="0.2">
      <c r="BD208" s="154"/>
      <c r="BE208" s="154"/>
    </row>
    <row r="209" spans="56:57" s="100" customFormat="1" x14ac:dyDescent="0.2">
      <c r="BD209" s="154"/>
      <c r="BE209" s="154"/>
    </row>
    <row r="210" spans="56:57" s="100" customFormat="1" x14ac:dyDescent="0.2">
      <c r="BD210" s="154"/>
      <c r="BE210" s="154"/>
    </row>
    <row r="211" spans="56:57" s="100" customFormat="1" x14ac:dyDescent="0.2">
      <c r="BD211" s="154"/>
      <c r="BE211" s="154"/>
    </row>
    <row r="212" spans="56:57" s="100" customFormat="1" x14ac:dyDescent="0.2">
      <c r="BD212" s="154"/>
      <c r="BE212" s="154"/>
    </row>
    <row r="213" spans="56:57" s="100" customFormat="1" x14ac:dyDescent="0.2">
      <c r="BD213" s="154"/>
      <c r="BE213" s="154"/>
    </row>
    <row r="214" spans="56:57" s="100" customFormat="1" x14ac:dyDescent="0.2">
      <c r="BD214" s="154"/>
      <c r="BE214" s="154"/>
    </row>
    <row r="215" spans="56:57" s="100" customFormat="1" x14ac:dyDescent="0.2">
      <c r="BD215" s="154"/>
      <c r="BE215" s="154"/>
    </row>
    <row r="216" spans="56:57" s="100" customFormat="1" x14ac:dyDescent="0.2">
      <c r="BD216" s="154"/>
      <c r="BE216" s="154"/>
    </row>
    <row r="217" spans="56:57" s="100" customFormat="1" x14ac:dyDescent="0.2">
      <c r="BD217" s="154"/>
      <c r="BE217" s="154"/>
    </row>
    <row r="218" spans="56:57" s="100" customFormat="1" x14ac:dyDescent="0.2">
      <c r="BD218" s="154"/>
      <c r="BE218" s="154"/>
    </row>
    <row r="219" spans="56:57" s="100" customFormat="1" x14ac:dyDescent="0.2">
      <c r="BD219" s="154"/>
      <c r="BE219" s="154"/>
    </row>
    <row r="220" spans="56:57" s="100" customFormat="1" x14ac:dyDescent="0.2">
      <c r="BD220" s="154"/>
      <c r="BE220" s="154"/>
    </row>
    <row r="221" spans="56:57" s="100" customFormat="1" x14ac:dyDescent="0.2">
      <c r="BD221" s="154"/>
      <c r="BE221" s="154"/>
    </row>
    <row r="222" spans="56:57" s="100" customFormat="1" x14ac:dyDescent="0.2">
      <c r="BD222" s="154"/>
      <c r="BE222" s="154"/>
    </row>
    <row r="223" spans="56:57" s="100" customFormat="1" x14ac:dyDescent="0.2">
      <c r="BD223" s="154"/>
      <c r="BE223" s="154"/>
    </row>
    <row r="224" spans="56:57" s="100" customFormat="1" x14ac:dyDescent="0.2">
      <c r="BD224" s="154"/>
      <c r="BE224" s="154"/>
    </row>
    <row r="225" spans="56:57" s="100" customFormat="1" x14ac:dyDescent="0.2">
      <c r="BD225" s="154"/>
      <c r="BE225" s="154"/>
    </row>
    <row r="226" spans="56:57" s="100" customFormat="1" x14ac:dyDescent="0.2">
      <c r="BD226" s="154"/>
      <c r="BE226" s="154"/>
    </row>
    <row r="227" spans="56:57" s="100" customFormat="1" x14ac:dyDescent="0.2">
      <c r="BD227" s="154"/>
      <c r="BE227" s="154"/>
    </row>
    <row r="228" spans="56:57" s="100" customFormat="1" x14ac:dyDescent="0.2">
      <c r="BD228" s="154"/>
      <c r="BE228" s="154"/>
    </row>
    <row r="229" spans="56:57" s="100" customFormat="1" x14ac:dyDescent="0.2">
      <c r="BD229" s="154"/>
      <c r="BE229" s="154"/>
    </row>
    <row r="230" spans="56:57" s="100" customFormat="1" x14ac:dyDescent="0.2">
      <c r="BD230" s="154"/>
      <c r="BE230" s="154"/>
    </row>
    <row r="231" spans="56:57" s="100" customFormat="1" x14ac:dyDescent="0.2">
      <c r="BD231" s="154"/>
      <c r="BE231" s="154"/>
    </row>
    <row r="232" spans="56:57" s="100" customFormat="1" x14ac:dyDescent="0.2">
      <c r="BD232" s="154"/>
      <c r="BE232" s="154"/>
    </row>
    <row r="233" spans="56:57" s="100" customFormat="1" x14ac:dyDescent="0.2">
      <c r="BD233" s="154"/>
      <c r="BE233" s="154"/>
    </row>
    <row r="234" spans="56:57" s="100" customFormat="1" x14ac:dyDescent="0.2">
      <c r="BD234" s="154"/>
      <c r="BE234" s="154"/>
    </row>
    <row r="235" spans="56:57" s="100" customFormat="1" x14ac:dyDescent="0.2">
      <c r="BD235" s="154"/>
      <c r="BE235" s="154"/>
    </row>
    <row r="236" spans="56:57" s="100" customFormat="1" x14ac:dyDescent="0.2">
      <c r="BD236" s="154"/>
      <c r="BE236" s="154"/>
    </row>
    <row r="237" spans="56:57" s="100" customFormat="1" x14ac:dyDescent="0.2">
      <c r="BD237" s="154"/>
      <c r="BE237" s="154"/>
    </row>
    <row r="238" spans="56:57" s="100" customFormat="1" x14ac:dyDescent="0.2">
      <c r="BD238" s="154"/>
      <c r="BE238" s="154"/>
    </row>
    <row r="239" spans="56:57" s="100" customFormat="1" x14ac:dyDescent="0.2">
      <c r="BD239" s="154"/>
      <c r="BE239" s="154"/>
    </row>
    <row r="240" spans="56:57" s="100" customFormat="1" x14ac:dyDescent="0.2">
      <c r="BD240" s="154"/>
      <c r="BE240" s="154"/>
    </row>
    <row r="241" spans="56:57" s="100" customFormat="1" x14ac:dyDescent="0.2">
      <c r="BD241" s="154"/>
      <c r="BE241" s="154"/>
    </row>
    <row r="242" spans="56:57" s="100" customFormat="1" x14ac:dyDescent="0.2">
      <c r="BD242" s="154"/>
      <c r="BE242" s="154"/>
    </row>
    <row r="243" spans="56:57" s="100" customFormat="1" x14ac:dyDescent="0.2">
      <c r="BD243" s="154"/>
      <c r="BE243" s="154"/>
    </row>
    <row r="244" spans="56:57" s="100" customFormat="1" x14ac:dyDescent="0.2">
      <c r="BD244" s="154"/>
      <c r="BE244" s="154"/>
    </row>
    <row r="245" spans="56:57" s="100" customFormat="1" x14ac:dyDescent="0.2">
      <c r="BD245" s="154"/>
      <c r="BE245" s="154"/>
    </row>
    <row r="246" spans="56:57" s="100" customFormat="1" x14ac:dyDescent="0.2">
      <c r="BD246" s="154"/>
      <c r="BE246" s="154"/>
    </row>
    <row r="247" spans="56:57" s="100" customFormat="1" x14ac:dyDescent="0.2">
      <c r="BD247" s="154"/>
      <c r="BE247" s="154"/>
    </row>
    <row r="248" spans="56:57" s="100" customFormat="1" x14ac:dyDescent="0.2">
      <c r="BD248" s="154"/>
      <c r="BE248" s="154"/>
    </row>
    <row r="249" spans="56:57" s="100" customFormat="1" x14ac:dyDescent="0.2">
      <c r="BD249" s="154"/>
      <c r="BE249" s="154"/>
    </row>
    <row r="250" spans="56:57" s="100" customFormat="1" x14ac:dyDescent="0.2">
      <c r="BD250" s="154"/>
      <c r="BE250" s="154"/>
    </row>
    <row r="251" spans="56:57" s="100" customFormat="1" x14ac:dyDescent="0.2">
      <c r="BD251" s="154"/>
      <c r="BE251" s="154"/>
    </row>
    <row r="252" spans="56:57" s="100" customFormat="1" x14ac:dyDescent="0.2">
      <c r="BD252" s="154"/>
      <c r="BE252" s="154"/>
    </row>
    <row r="253" spans="56:57" s="100" customFormat="1" x14ac:dyDescent="0.2">
      <c r="BD253" s="154"/>
      <c r="BE253" s="154"/>
    </row>
    <row r="254" spans="56:57" s="100" customFormat="1" x14ac:dyDescent="0.2">
      <c r="BD254" s="154"/>
      <c r="BE254" s="154"/>
    </row>
    <row r="255" spans="56:57" s="100" customFormat="1" x14ac:dyDescent="0.2">
      <c r="BD255" s="154"/>
      <c r="BE255" s="154"/>
    </row>
    <row r="256" spans="56:57" s="100" customFormat="1" x14ac:dyDescent="0.2">
      <c r="BD256" s="154"/>
      <c r="BE256" s="154"/>
    </row>
    <row r="257" spans="56:57" s="100" customFormat="1" x14ac:dyDescent="0.2">
      <c r="BD257" s="154"/>
      <c r="BE257" s="154"/>
    </row>
    <row r="258" spans="56:57" s="100" customFormat="1" x14ac:dyDescent="0.2">
      <c r="BD258" s="154"/>
      <c r="BE258" s="154"/>
    </row>
    <row r="259" spans="56:57" s="100" customFormat="1" x14ac:dyDescent="0.2">
      <c r="BD259" s="154"/>
      <c r="BE259" s="154"/>
    </row>
    <row r="260" spans="56:57" s="100" customFormat="1" x14ac:dyDescent="0.2">
      <c r="BD260" s="154"/>
      <c r="BE260" s="154"/>
    </row>
    <row r="261" spans="56:57" s="100" customFormat="1" x14ac:dyDescent="0.2">
      <c r="BD261" s="154"/>
      <c r="BE261" s="154"/>
    </row>
    <row r="262" spans="56:57" s="100" customFormat="1" x14ac:dyDescent="0.2">
      <c r="BD262" s="154"/>
      <c r="BE262" s="154"/>
    </row>
    <row r="263" spans="56:57" s="100" customFormat="1" x14ac:dyDescent="0.2">
      <c r="BD263" s="154"/>
      <c r="BE263" s="154"/>
    </row>
    <row r="264" spans="56:57" s="100" customFormat="1" x14ac:dyDescent="0.2">
      <c r="BD264" s="154"/>
      <c r="BE264" s="154"/>
    </row>
    <row r="265" spans="56:57" s="100" customFormat="1" x14ac:dyDescent="0.2">
      <c r="BD265" s="154"/>
      <c r="BE265" s="154"/>
    </row>
    <row r="266" spans="56:57" s="100" customFormat="1" x14ac:dyDescent="0.2">
      <c r="BD266" s="154"/>
      <c r="BE266" s="154"/>
    </row>
    <row r="267" spans="56:57" s="100" customFormat="1" x14ac:dyDescent="0.2">
      <c r="BD267" s="154"/>
      <c r="BE267" s="154"/>
    </row>
    <row r="268" spans="56:57" s="100" customFormat="1" x14ac:dyDescent="0.2">
      <c r="BD268" s="154"/>
      <c r="BE268" s="154"/>
    </row>
    <row r="269" spans="56:57" s="100" customFormat="1" x14ac:dyDescent="0.2">
      <c r="BD269" s="154"/>
      <c r="BE269" s="154"/>
    </row>
    <row r="270" spans="56:57" s="100" customFormat="1" x14ac:dyDescent="0.2">
      <c r="BD270" s="154"/>
      <c r="BE270" s="154"/>
    </row>
    <row r="271" spans="56:57" s="100" customFormat="1" x14ac:dyDescent="0.2">
      <c r="BD271" s="154"/>
      <c r="BE271" s="154"/>
    </row>
    <row r="272" spans="56:57" s="100" customFormat="1" x14ac:dyDescent="0.2">
      <c r="BD272" s="154"/>
      <c r="BE272" s="154"/>
    </row>
    <row r="273" spans="56:57" s="100" customFormat="1" x14ac:dyDescent="0.2">
      <c r="BD273" s="154"/>
      <c r="BE273" s="154"/>
    </row>
    <row r="274" spans="56:57" s="100" customFormat="1" x14ac:dyDescent="0.2">
      <c r="BD274" s="154"/>
      <c r="BE274" s="154"/>
    </row>
    <row r="275" spans="56:57" s="100" customFormat="1" x14ac:dyDescent="0.2">
      <c r="BD275" s="154"/>
      <c r="BE275" s="154"/>
    </row>
    <row r="276" spans="56:57" s="100" customFormat="1" x14ac:dyDescent="0.2">
      <c r="BD276" s="154"/>
      <c r="BE276" s="154"/>
    </row>
    <row r="277" spans="56:57" s="100" customFormat="1" x14ac:dyDescent="0.2">
      <c r="BD277" s="154"/>
      <c r="BE277" s="154"/>
    </row>
    <row r="278" spans="56:57" s="100" customFormat="1" x14ac:dyDescent="0.2">
      <c r="BD278" s="154"/>
      <c r="BE278" s="154"/>
    </row>
    <row r="279" spans="56:57" s="100" customFormat="1" x14ac:dyDescent="0.2">
      <c r="BD279" s="154"/>
      <c r="BE279" s="154"/>
    </row>
    <row r="280" spans="56:57" s="100" customFormat="1" x14ac:dyDescent="0.2">
      <c r="BD280" s="154"/>
      <c r="BE280" s="154"/>
    </row>
    <row r="281" spans="56:57" s="100" customFormat="1" x14ac:dyDescent="0.2">
      <c r="BD281" s="154"/>
      <c r="BE281" s="154"/>
    </row>
    <row r="282" spans="56:57" s="100" customFormat="1" x14ac:dyDescent="0.2">
      <c r="BD282" s="154"/>
      <c r="BE282" s="154"/>
    </row>
    <row r="283" spans="56:57" s="100" customFormat="1" x14ac:dyDescent="0.2">
      <c r="BD283" s="154"/>
      <c r="BE283" s="154"/>
    </row>
    <row r="284" spans="56:57" s="100" customFormat="1" x14ac:dyDescent="0.2">
      <c r="BD284" s="154"/>
      <c r="BE284" s="154"/>
    </row>
    <row r="285" spans="56:57" s="100" customFormat="1" x14ac:dyDescent="0.2">
      <c r="BD285" s="154"/>
      <c r="BE285" s="154"/>
    </row>
    <row r="286" spans="56:57" s="100" customFormat="1" x14ac:dyDescent="0.2">
      <c r="BD286" s="154"/>
      <c r="BE286" s="154"/>
    </row>
    <row r="287" spans="56:57" s="100" customFormat="1" x14ac:dyDescent="0.2">
      <c r="BD287" s="154"/>
      <c r="BE287" s="154"/>
    </row>
    <row r="288" spans="56:57" s="100" customFormat="1" x14ac:dyDescent="0.2">
      <c r="BD288" s="154"/>
      <c r="BE288" s="154"/>
    </row>
    <row r="289" spans="56:57" s="100" customFormat="1" x14ac:dyDescent="0.2">
      <c r="BD289" s="154"/>
      <c r="BE289" s="154"/>
    </row>
  </sheetData>
  <mergeCells count="48">
    <mergeCell ref="BG3:BG4"/>
    <mergeCell ref="BH3:BH4"/>
    <mergeCell ref="I3:I4"/>
    <mergeCell ref="J3:J4"/>
    <mergeCell ref="D3:D4"/>
    <mergeCell ref="E3:E4"/>
    <mergeCell ref="AR3:AR4"/>
    <mergeCell ref="AS3:AS4"/>
    <mergeCell ref="AW3:AW4"/>
    <mergeCell ref="AX3:AX4"/>
    <mergeCell ref="BB3:BB4"/>
    <mergeCell ref="BC3:BC4"/>
    <mergeCell ref="AC3:AC4"/>
    <mergeCell ref="AD3:AD4"/>
    <mergeCell ref="AH3:AH4"/>
    <mergeCell ref="AI3:AI4"/>
    <mergeCell ref="AM3:AM4"/>
    <mergeCell ref="AN3:AN4"/>
    <mergeCell ref="N3:N4"/>
    <mergeCell ref="O3:O4"/>
    <mergeCell ref="S3:S4"/>
    <mergeCell ref="T3:T4"/>
    <mergeCell ref="X3:X4"/>
    <mergeCell ref="Y3:Y4"/>
    <mergeCell ref="BG1:BH1"/>
    <mergeCell ref="AE1:AG1"/>
    <mergeCell ref="AH1:AI1"/>
    <mergeCell ref="AJ1:AL1"/>
    <mergeCell ref="AM1:AN1"/>
    <mergeCell ref="AO1:AQ1"/>
    <mergeCell ref="AR1:AS1"/>
    <mergeCell ref="AT1:AV1"/>
    <mergeCell ref="AW1:AX1"/>
    <mergeCell ref="AY1:BA1"/>
    <mergeCell ref="BB1:BC1"/>
    <mergeCell ref="BD1:BF1"/>
    <mergeCell ref="AC1:AD1"/>
    <mergeCell ref="A1:C1"/>
    <mergeCell ref="D1:E1"/>
    <mergeCell ref="F1:H1"/>
    <mergeCell ref="I1:J1"/>
    <mergeCell ref="K1:M1"/>
    <mergeCell ref="N1:O1"/>
    <mergeCell ref="P1:R1"/>
    <mergeCell ref="S1:T1"/>
    <mergeCell ref="U1:W1"/>
    <mergeCell ref="X1:Y1"/>
    <mergeCell ref="Z1:AB1"/>
  </mergeCells>
  <pageMargins left="0.51181102362204722" right="0.51181102362204722" top="0.78740157480314965" bottom="0.78740157480314965" header="0.31496062992125984" footer="0.31496062992125984"/>
  <pageSetup paperSize="9" scale="81" orientation="landscape" r:id="rId1"/>
  <colBreaks count="1" manualBreakCount="1">
    <brk id="15" max="1048575" man="1"/>
  </colBreaks>
  <ignoredErrors>
    <ignoredError sqref="AC4:AD4 AH3:AH4 X3:Y4 S3:T4 AC3:AD3 AW3:AX3 BG4:BH4 BB4:BC4 BG3:BH3 BC3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topLeftCell="AV13" zoomScaleNormal="100" workbookViewId="0">
      <selection activeCell="V7" sqref="V7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thickBot="1" x14ac:dyDescent="0.25">
      <c r="A1" s="944" t="s">
        <v>291</v>
      </c>
      <c r="B1" s="945"/>
      <c r="C1" s="946"/>
      <c r="D1" s="996" t="s">
        <v>293</v>
      </c>
      <c r="E1" s="997"/>
      <c r="F1" s="944" t="s">
        <v>292</v>
      </c>
      <c r="G1" s="945"/>
      <c r="H1" s="946"/>
      <c r="I1" s="970" t="s">
        <v>294</v>
      </c>
      <c r="J1" s="969"/>
      <c r="K1" s="941" t="s">
        <v>295</v>
      </c>
      <c r="L1" s="942"/>
      <c r="M1" s="943"/>
      <c r="N1" s="970" t="s">
        <v>296</v>
      </c>
      <c r="O1" s="970"/>
      <c r="P1" s="944" t="s">
        <v>297</v>
      </c>
      <c r="Q1" s="963"/>
      <c r="R1" s="946"/>
      <c r="S1" s="970" t="s">
        <v>298</v>
      </c>
      <c r="T1" s="969"/>
      <c r="U1" s="941" t="s">
        <v>299</v>
      </c>
      <c r="V1" s="959"/>
      <c r="W1" s="943"/>
      <c r="X1" s="970" t="s">
        <v>300</v>
      </c>
      <c r="Y1" s="969"/>
      <c r="Z1" s="950" t="s">
        <v>301</v>
      </c>
      <c r="AA1" s="958"/>
      <c r="AB1" s="952"/>
      <c r="AC1" s="970" t="s">
        <v>302</v>
      </c>
      <c r="AD1" s="970"/>
      <c r="AE1" s="947" t="s">
        <v>303</v>
      </c>
      <c r="AF1" s="957"/>
      <c r="AG1" s="949"/>
      <c r="AH1" s="970" t="s">
        <v>304</v>
      </c>
      <c r="AI1" s="969"/>
      <c r="AJ1" s="950" t="s">
        <v>305</v>
      </c>
      <c r="AK1" s="958"/>
      <c r="AL1" s="952"/>
      <c r="AM1" s="970" t="s">
        <v>306</v>
      </c>
      <c r="AN1" s="969"/>
      <c r="AO1" s="941" t="s">
        <v>307</v>
      </c>
      <c r="AP1" s="959"/>
      <c r="AQ1" s="943"/>
      <c r="AR1" s="970" t="s">
        <v>308</v>
      </c>
      <c r="AS1" s="969"/>
      <c r="AT1" s="947" t="s">
        <v>309</v>
      </c>
      <c r="AU1" s="948"/>
      <c r="AV1" s="949"/>
      <c r="AW1" s="970" t="s">
        <v>310</v>
      </c>
      <c r="AX1" s="969"/>
      <c r="AY1" s="950" t="s">
        <v>311</v>
      </c>
      <c r="AZ1" s="951"/>
      <c r="BA1" s="952"/>
      <c r="BB1" s="970" t="s">
        <v>312</v>
      </c>
      <c r="BC1" s="969"/>
      <c r="BD1" s="941" t="s">
        <v>313</v>
      </c>
      <c r="BE1" s="959"/>
      <c r="BF1" s="943"/>
      <c r="BG1" s="973" t="s">
        <v>314</v>
      </c>
      <c r="BH1" s="974"/>
    </row>
    <row r="2" spans="1:60" ht="13.5" thickBot="1" x14ac:dyDescent="0.25">
      <c r="A2" s="34" t="s">
        <v>0</v>
      </c>
      <c r="B2" s="798" t="s">
        <v>144</v>
      </c>
      <c r="C2" s="799" t="s">
        <v>145</v>
      </c>
      <c r="D2" s="871" t="s">
        <v>144</v>
      </c>
      <c r="E2" s="872" t="s">
        <v>145</v>
      </c>
      <c r="F2" s="30" t="s">
        <v>0</v>
      </c>
      <c r="G2" s="104" t="s">
        <v>144</v>
      </c>
      <c r="H2" s="854" t="s">
        <v>145</v>
      </c>
      <c r="I2" s="313" t="s">
        <v>144</v>
      </c>
      <c r="J2" s="155" t="s">
        <v>145</v>
      </c>
      <c r="K2" s="89" t="s">
        <v>0</v>
      </c>
      <c r="L2" s="319" t="s">
        <v>144</v>
      </c>
      <c r="M2" s="799" t="s">
        <v>145</v>
      </c>
      <c r="N2" s="491" t="s">
        <v>144</v>
      </c>
      <c r="O2" s="558" t="s">
        <v>145</v>
      </c>
      <c r="P2" s="346" t="s">
        <v>0</v>
      </c>
      <c r="Q2" s="491" t="s">
        <v>144</v>
      </c>
      <c r="R2" s="567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89" t="s">
        <v>0</v>
      </c>
      <c r="AU2" s="319" t="s">
        <v>144</v>
      </c>
      <c r="AV2" s="799" t="s">
        <v>145</v>
      </c>
      <c r="AW2" s="313" t="s">
        <v>144</v>
      </c>
      <c r="AX2" s="155" t="s">
        <v>145</v>
      </c>
      <c r="AY2" s="89" t="s">
        <v>0</v>
      </c>
      <c r="AZ2" s="319" t="s">
        <v>144</v>
      </c>
      <c r="BA2" s="799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ht="13.5" thickBot="1" x14ac:dyDescent="0.25">
      <c r="A3" s="10">
        <v>42736</v>
      </c>
      <c r="B3" s="704">
        <v>0</v>
      </c>
      <c r="C3" s="695">
        <v>26.9</v>
      </c>
      <c r="D3" s="865">
        <f>SUM('2016'!AZ14:AZ32,'2016'!BE3:BE33,B3:B13)</f>
        <v>386.69999999999993</v>
      </c>
      <c r="E3" s="866">
        <f>SUM('2016'!BA14:BA32,'2016'!BF3:BF33,C3:C13)</f>
        <v>1470.8000000000004</v>
      </c>
      <c r="F3" s="664">
        <v>42767</v>
      </c>
      <c r="G3" s="702">
        <v>1</v>
      </c>
      <c r="H3" s="703">
        <v>22.5</v>
      </c>
      <c r="I3" s="865">
        <f>SUM('2016'!BE15:BE33,'2017'!B3:B33,G3:G12)</f>
        <v>655.20000000000016</v>
      </c>
      <c r="J3" s="865">
        <f>SUM('2016'!BF15:BF33,'2017'!C3:C33,H3:H12)</f>
        <v>1489.6999999999998</v>
      </c>
      <c r="K3" s="612">
        <v>42795</v>
      </c>
      <c r="L3" s="704">
        <v>0</v>
      </c>
      <c r="M3" s="695">
        <v>27.3</v>
      </c>
      <c r="N3" s="865">
        <f>SUM('2017'!B14:B33,'2017'!G3:G31,L3:L15)</f>
        <v>573.50000000000011</v>
      </c>
      <c r="O3" s="865">
        <f>SUM('2017'!C14:C33,'2017'!H3:H31,M3:M15)</f>
        <v>1530.4999999999998</v>
      </c>
      <c r="P3" s="114">
        <v>42826</v>
      </c>
      <c r="Q3" s="704">
        <v>0</v>
      </c>
      <c r="R3" s="719">
        <v>21</v>
      </c>
      <c r="S3" s="865">
        <f>SUM('2017'!G13:G31,L3:L33,Q3:Q14)</f>
        <v>318.7</v>
      </c>
      <c r="T3" s="865">
        <f>SUM('2017'!H13:H31,M3:M33,R3:R14)</f>
        <v>1503.4999999999998</v>
      </c>
      <c r="U3" s="564">
        <v>42856</v>
      </c>
      <c r="V3" s="693">
        <v>0</v>
      </c>
      <c r="W3" s="694">
        <v>20.399999999999999</v>
      </c>
      <c r="X3" s="865">
        <f>SUM('2017'!L16:L33,Q3:Q32,V3:V14)</f>
        <v>211.79999999999998</v>
      </c>
      <c r="Y3" s="865">
        <f>SUM('2017'!M16:M33,R3:R32,W3:W14)</f>
        <v>1302.7000000000005</v>
      </c>
      <c r="Z3" s="571">
        <v>42887</v>
      </c>
      <c r="AA3" s="718">
        <v>0</v>
      </c>
      <c r="AB3" s="719">
        <v>19.2</v>
      </c>
      <c r="AC3" s="865">
        <f>SUM('2017'!Q15:Q32,V3:V33,AA3:AA12)</f>
        <v>270.10000000000002</v>
      </c>
      <c r="AD3" s="865">
        <f>SUM('2017'!R15:R32,W3:W33,AB3:AB12)</f>
        <v>1198.5999999999999</v>
      </c>
      <c r="AE3" s="164">
        <v>42917</v>
      </c>
      <c r="AF3" s="693">
        <v>0</v>
      </c>
      <c r="AG3" s="694">
        <v>17.7</v>
      </c>
      <c r="AH3" s="865">
        <f>SUM('2017'!V15:V33,AA3:AA32,AF3:AF13)</f>
        <v>219.9</v>
      </c>
      <c r="AI3" s="865">
        <f>SUM('2017'!W15:W33,AB3:AB32,AG3:AG13)</f>
        <v>1152.7000000000003</v>
      </c>
      <c r="AJ3" s="571">
        <v>42948</v>
      </c>
      <c r="AK3" s="693">
        <v>0</v>
      </c>
      <c r="AL3" s="727">
        <v>18.8</v>
      </c>
      <c r="AM3" s="865">
        <f>SUM('2017'!AA14:AA32,AF3:AF33,AK3:AK12)</f>
        <v>22.299999999999997</v>
      </c>
      <c r="AN3" s="865">
        <f>SUM('2017'!AB14:AB32,AG3:AG33,AL3:AL12)</f>
        <v>1122</v>
      </c>
      <c r="AO3" s="564">
        <v>42979</v>
      </c>
      <c r="AP3" s="693">
        <v>0</v>
      </c>
      <c r="AQ3" s="694">
        <v>19.2</v>
      </c>
      <c r="AR3" s="865">
        <f>SUM('2017'!AF15:AF33,AK3:AK33,AP3:AP11)</f>
        <v>59.87</v>
      </c>
      <c r="AS3" s="865">
        <f>SUM('2017'!AG15:AG33,AL3:AL33,AQ3:AQ11)</f>
        <v>1147.1000000000004</v>
      </c>
      <c r="AT3" s="108">
        <v>43009</v>
      </c>
      <c r="AU3" s="704">
        <v>0.27500000000000002</v>
      </c>
      <c r="AV3" s="695">
        <v>21</v>
      </c>
      <c r="AW3" s="865">
        <f>SUM('2017'!AK14:AK33,AP3:AP32,AU3:AU12)</f>
        <v>58.767586206896553</v>
      </c>
      <c r="AX3" s="865">
        <f>SUM('2017'!AL14:AL33,AQ3:AQ32,AV3:AV12)</f>
        <v>1209.0999999999999</v>
      </c>
      <c r="AY3" s="38">
        <v>43040</v>
      </c>
      <c r="AZ3" s="858">
        <v>4.1666666666666664E-2</v>
      </c>
      <c r="BA3" s="859">
        <v>19.3</v>
      </c>
      <c r="BB3" s="865">
        <f>SUM('2017'!AP14:AP32,AU3:AU33,AZ3:AZ12)</f>
        <v>7.0125661228525535</v>
      </c>
      <c r="BC3" s="865">
        <f>SUM('2017'!AQ14:AQ32,AV3:AV33,BA3:BA12)</f>
        <v>1277.5000000000005</v>
      </c>
      <c r="BD3" s="762">
        <v>43070</v>
      </c>
      <c r="BE3" s="707">
        <v>0</v>
      </c>
      <c r="BF3" s="708">
        <v>22.4</v>
      </c>
      <c r="BG3" s="865">
        <f>SUM('2017'!AU15:AU33,AZ3:AZ32,BE3:BE13)</f>
        <v>7.898313249289334</v>
      </c>
      <c r="BH3" s="865">
        <f>SUM('2017'!AV15:AV33,BA3:BA32,BF3:BF13)</f>
        <v>1355.1000000000004</v>
      </c>
    </row>
    <row r="4" spans="1:60" ht="13.5" thickBot="1" x14ac:dyDescent="0.25">
      <c r="A4" s="10">
        <v>42737</v>
      </c>
      <c r="B4" s="704">
        <v>16</v>
      </c>
      <c r="C4" s="695">
        <v>26.5</v>
      </c>
      <c r="D4" s="865">
        <f>SUM('2016'!AZ6:AZ32,'2016'!BE3:BE33,B3:B5)</f>
        <v>345.09999999999997</v>
      </c>
      <c r="E4" s="866">
        <f>SUM('2016'!BA6:BA32,'2016'!BF3:BF33,C3:C5)</f>
        <v>1438.3999999999999</v>
      </c>
      <c r="F4" s="664">
        <v>42768</v>
      </c>
      <c r="G4" s="875">
        <v>26.5</v>
      </c>
      <c r="H4" s="876">
        <v>23.1</v>
      </c>
      <c r="I4" s="865">
        <f>SUM('2016'!BE5:BE33,'2017'!B3:B33,G3:G4)</f>
        <v>646.9</v>
      </c>
      <c r="J4" s="865">
        <f>SUM('2016'!BF5:BF33,'2017'!C3:C33,H3:H4)</f>
        <v>1532.4999999999995</v>
      </c>
      <c r="K4" s="612">
        <v>42796</v>
      </c>
      <c r="L4" s="704">
        <v>0</v>
      </c>
      <c r="M4" s="695">
        <v>26.5</v>
      </c>
      <c r="N4" s="865">
        <f>SUM('2017'!B5:B33,'2017'!G3:G31,L3:L5)</f>
        <v>572.1</v>
      </c>
      <c r="O4" s="865">
        <f>SUM('2017'!C5:C33,'2017'!H3:H31,M3:M5)</f>
        <v>1513.3000000000004</v>
      </c>
      <c r="P4" s="114">
        <v>42827</v>
      </c>
      <c r="Q4" s="704">
        <v>0.6</v>
      </c>
      <c r="R4" s="719">
        <v>21.4</v>
      </c>
      <c r="S4" s="865">
        <f>SUM('2017'!G5:G31,L3:L33,Q3:Q5)</f>
        <v>260.69999999999993</v>
      </c>
      <c r="T4" s="865">
        <f>SUM('2017'!H5:H31,M3:M33,R3:R5)</f>
        <v>1485.0999999999997</v>
      </c>
      <c r="U4" s="564">
        <v>42857</v>
      </c>
      <c r="V4" s="693">
        <v>0</v>
      </c>
      <c r="W4" s="695">
        <v>20.100000000000001</v>
      </c>
      <c r="X4" s="865">
        <f>SUM('2017'!L8:L33,Q3:Q32,V3:V5)</f>
        <v>290.59999999999997</v>
      </c>
      <c r="Y4" s="865">
        <f>SUM('2017'!M8:M33,R3:R32,W3:W5)</f>
        <v>1324.6000000000004</v>
      </c>
      <c r="Z4" s="571">
        <v>42888</v>
      </c>
      <c r="AA4" s="718">
        <v>0</v>
      </c>
      <c r="AB4" s="719">
        <v>17.7</v>
      </c>
      <c r="AC4" s="865">
        <f>SUM('2017'!Q7:Q32,V3:V33,AA3:AA4)</f>
        <v>295.89999999999998</v>
      </c>
      <c r="AD4" s="865">
        <f>SUM('2017'!R7:R32,W3:W33,AB3:AB4)</f>
        <v>1228.5</v>
      </c>
      <c r="AE4" s="164">
        <v>42918</v>
      </c>
      <c r="AF4" s="693">
        <v>0</v>
      </c>
      <c r="AG4" s="695">
        <v>15</v>
      </c>
      <c r="AH4" s="865">
        <f>SUM('2017'!V7:V33,AA3:AA32,AF3:AF5)</f>
        <v>256.29999999999995</v>
      </c>
      <c r="AI4" s="865">
        <f>SUM('2017'!W7:W33,AB3:AB32,AG3:AG5)</f>
        <v>1173.3000000000004</v>
      </c>
      <c r="AJ4" s="571">
        <v>42949</v>
      </c>
      <c r="AK4" s="842">
        <v>0</v>
      </c>
      <c r="AL4" s="843">
        <v>21.1</v>
      </c>
      <c r="AM4" s="865">
        <f>SUM('2017'!AA7:AA32,AF3:AF33,AK3:AK4)</f>
        <v>103.69999999999999</v>
      </c>
      <c r="AN4" s="865">
        <f>SUM('2017'!AB7:AB32,AG3:AG33,AL3:AL4)</f>
        <v>1110.1999999999998</v>
      </c>
      <c r="AO4" s="564">
        <v>42980</v>
      </c>
      <c r="AP4" s="845">
        <v>0</v>
      </c>
      <c r="AQ4" s="797">
        <v>19.8</v>
      </c>
      <c r="AR4" s="865">
        <f>SUM('2017'!AF7:AF33,AK3:AK33,AP3:AP4)</f>
        <v>59.87</v>
      </c>
      <c r="AS4" s="865">
        <f>SUM('2017'!AG7:AG33,AL3:AL33,AQ3:AQ4)</f>
        <v>1131.2</v>
      </c>
      <c r="AT4" s="108">
        <v>43010</v>
      </c>
      <c r="AU4" s="704">
        <v>0.69999999999999984</v>
      </c>
      <c r="AV4" s="695">
        <v>19.2</v>
      </c>
      <c r="AW4" s="865">
        <f>SUM('2017'!AK6:AK33,AP3:AP32,AU3:AU5)</f>
        <v>60.975919540229889</v>
      </c>
      <c r="AX4" s="865">
        <f>SUM('2017'!AL6:AL33,AQ3:AQ32,AV3:AV5)</f>
        <v>1217.2</v>
      </c>
      <c r="AY4" s="38">
        <v>43041</v>
      </c>
      <c r="AZ4" s="858">
        <v>0</v>
      </c>
      <c r="BA4" s="859">
        <v>20.5</v>
      </c>
      <c r="BB4" s="865">
        <f>SUM('2017'!AP6:AP32,AU3:AU33,AZ3:AZ5)</f>
        <v>5.5292327895192193</v>
      </c>
      <c r="BC4" s="865">
        <f>SUM('2017'!AQ6:AQ32,AV3:AV33,BA3:BA5)</f>
        <v>1311.4999999999998</v>
      </c>
      <c r="BD4" s="97">
        <v>43071</v>
      </c>
      <c r="BE4" s="704">
        <v>0</v>
      </c>
      <c r="BF4" s="695">
        <v>22.3</v>
      </c>
      <c r="BG4" s="865">
        <f>SUM('2017'!AU7:AU33,AZ3:AZ32,BE3:BE6)</f>
        <v>9.7233132492893368</v>
      </c>
      <c r="BH4" s="865">
        <f>SUM('2017'!AV7:AV33,BA3:BA32,BF3:BF6)</f>
        <v>1359.4</v>
      </c>
    </row>
    <row r="5" spans="1:60" ht="13.5" thickBot="1" x14ac:dyDescent="0.25">
      <c r="A5" s="10">
        <v>42738</v>
      </c>
      <c r="B5" s="830">
        <v>3.7</v>
      </c>
      <c r="C5" s="831">
        <v>25.8</v>
      </c>
      <c r="D5" s="873">
        <f>SUM(D3:D4)</f>
        <v>731.8</v>
      </c>
      <c r="E5" s="874">
        <f>SUM(E3:E4)</f>
        <v>2909.2000000000003</v>
      </c>
      <c r="F5" s="664">
        <v>42769</v>
      </c>
      <c r="G5" s="702">
        <v>1</v>
      </c>
      <c r="H5" s="703">
        <v>23.9</v>
      </c>
      <c r="I5" s="873">
        <f>SUM(I3:I4)</f>
        <v>1302.1000000000001</v>
      </c>
      <c r="J5" s="874">
        <f>SUM(J3:J4)</f>
        <v>3022.1999999999994</v>
      </c>
      <c r="K5" s="612">
        <v>42797</v>
      </c>
      <c r="L5" s="851">
        <v>7</v>
      </c>
      <c r="M5" s="852">
        <v>23.8</v>
      </c>
      <c r="N5" s="873">
        <f>SUM(N3:N4)</f>
        <v>1145.6000000000001</v>
      </c>
      <c r="O5" s="874">
        <f>SUM(O3:O4)</f>
        <v>3043.8</v>
      </c>
      <c r="P5" s="114">
        <v>42828</v>
      </c>
      <c r="Q5" s="704">
        <v>0</v>
      </c>
      <c r="R5" s="719">
        <v>23</v>
      </c>
      <c r="S5" s="873">
        <f>SUM(S3:S4)</f>
        <v>579.39999999999986</v>
      </c>
      <c r="T5" s="874">
        <f>SUM(T3:T4)</f>
        <v>2988.5999999999995</v>
      </c>
      <c r="U5" s="564">
        <v>42858</v>
      </c>
      <c r="V5" s="851">
        <v>0</v>
      </c>
      <c r="W5" s="852">
        <v>20.7</v>
      </c>
      <c r="X5" s="873">
        <f>SUM(X3:X4)</f>
        <v>502.4</v>
      </c>
      <c r="Y5" s="874">
        <f>SUM(Y3:Y4)</f>
        <v>2627.3000000000011</v>
      </c>
      <c r="Z5" s="571">
        <v>42889</v>
      </c>
      <c r="AA5" s="718">
        <v>0</v>
      </c>
      <c r="AB5" s="719">
        <v>19.3</v>
      </c>
      <c r="AC5" s="873">
        <f>SUM(AC3:AC4)</f>
        <v>566</v>
      </c>
      <c r="AD5" s="874">
        <f>SUM(AD3:AD4)</f>
        <v>2427.1</v>
      </c>
      <c r="AE5" s="164">
        <v>42919</v>
      </c>
      <c r="AF5" s="842">
        <v>0</v>
      </c>
      <c r="AG5" s="843">
        <v>14.4</v>
      </c>
      <c r="AH5" s="873">
        <f>SUM(AH3:AH4)</f>
        <v>476.19999999999993</v>
      </c>
      <c r="AI5" s="874">
        <f>SUM(AI3:AI4)</f>
        <v>2326.0000000000009</v>
      </c>
      <c r="AJ5" s="571">
        <v>42950</v>
      </c>
      <c r="AK5" s="718">
        <v>0</v>
      </c>
      <c r="AL5" s="719">
        <v>19.3</v>
      </c>
      <c r="AM5" s="873">
        <f>SUM(AM3:AM4)</f>
        <v>125.99999999999999</v>
      </c>
      <c r="AN5" s="874">
        <f>SUM(AN3:AN4)</f>
        <v>2232.1999999999998</v>
      </c>
      <c r="AO5" s="564">
        <v>42981</v>
      </c>
      <c r="AP5" s="718">
        <v>0</v>
      </c>
      <c r="AQ5" s="719">
        <v>20.6</v>
      </c>
      <c r="AR5" s="873">
        <f>SUM(AR3:AR4)</f>
        <v>119.74</v>
      </c>
      <c r="AS5" s="874">
        <f>SUM(AS3:AS4)</f>
        <v>2278.3000000000002</v>
      </c>
      <c r="AT5" s="108">
        <v>43011</v>
      </c>
      <c r="AU5" s="842">
        <v>7.4999999999999997E-2</v>
      </c>
      <c r="AV5" s="843">
        <v>19.3</v>
      </c>
      <c r="AW5" s="873">
        <f>SUM(AW3:AW4)</f>
        <v>119.74350574712645</v>
      </c>
      <c r="AX5" s="874">
        <f>SUM(AX3:AX4)</f>
        <v>2426.3000000000002</v>
      </c>
      <c r="AY5" s="38">
        <v>43042</v>
      </c>
      <c r="AZ5" s="862">
        <v>0</v>
      </c>
      <c r="BA5" s="863">
        <v>23.3</v>
      </c>
      <c r="BB5" s="873">
        <f>SUM(BB3:BB4)</f>
        <v>12.541798912371773</v>
      </c>
      <c r="BC5" s="874">
        <f>SUM(BC3:BC4)</f>
        <v>2589</v>
      </c>
      <c r="BD5" s="97">
        <v>43072</v>
      </c>
      <c r="BE5" s="813">
        <v>0</v>
      </c>
      <c r="BF5" s="723">
        <v>23.4</v>
      </c>
      <c r="BG5" s="873">
        <f>SUM(BG3:BG4)</f>
        <v>17.621626498578671</v>
      </c>
      <c r="BH5" s="874">
        <f>SUM(BH3:BH4)</f>
        <v>2714.5000000000005</v>
      </c>
    </row>
    <row r="6" spans="1:60" ht="13.5" thickBot="1" x14ac:dyDescent="0.25">
      <c r="A6" s="10">
        <v>42739</v>
      </c>
      <c r="B6" s="704">
        <v>5</v>
      </c>
      <c r="C6" s="695">
        <v>26.3</v>
      </c>
      <c r="D6" s="867"/>
      <c r="E6" s="868"/>
      <c r="F6" s="664">
        <v>42770</v>
      </c>
      <c r="G6" s="702">
        <v>4.5</v>
      </c>
      <c r="H6" s="703">
        <v>23.5</v>
      </c>
      <c r="I6" s="601"/>
      <c r="J6" s="660"/>
      <c r="K6" s="612">
        <v>42798</v>
      </c>
      <c r="L6" s="704">
        <v>5.8</v>
      </c>
      <c r="M6" s="695">
        <v>24.9</v>
      </c>
      <c r="N6" s="835"/>
      <c r="O6" s="835"/>
      <c r="P6" s="114">
        <v>42829</v>
      </c>
      <c r="Q6" s="704">
        <v>0</v>
      </c>
      <c r="R6" s="719">
        <v>24.1</v>
      </c>
      <c r="S6" s="608"/>
      <c r="T6" s="608"/>
      <c r="U6" s="564">
        <v>42859</v>
      </c>
      <c r="V6" s="693">
        <v>0</v>
      </c>
      <c r="W6" s="695">
        <v>21.8</v>
      </c>
      <c r="X6" s="512"/>
      <c r="Y6" s="512"/>
      <c r="Z6" s="571">
        <v>42890</v>
      </c>
      <c r="AA6" s="718">
        <v>0</v>
      </c>
      <c r="AB6" s="719">
        <v>21.8</v>
      </c>
      <c r="AC6" s="457"/>
      <c r="AD6" s="268"/>
      <c r="AE6" s="164">
        <v>42920</v>
      </c>
      <c r="AF6" s="718">
        <v>0.8</v>
      </c>
      <c r="AG6" s="719">
        <v>14.7</v>
      </c>
      <c r="AH6" s="456"/>
      <c r="AI6" s="458"/>
      <c r="AJ6" s="571">
        <v>42951</v>
      </c>
      <c r="AK6" s="693">
        <v>0.3</v>
      </c>
      <c r="AL6" s="727">
        <v>15</v>
      </c>
      <c r="AM6" s="846"/>
      <c r="AN6" s="847"/>
      <c r="AO6" s="564">
        <v>42982</v>
      </c>
      <c r="AP6" s="693">
        <v>0</v>
      </c>
      <c r="AQ6" s="694">
        <v>22.7</v>
      </c>
      <c r="AR6" s="456"/>
      <c r="AS6" s="458"/>
      <c r="AT6" s="108">
        <v>43012</v>
      </c>
      <c r="AU6" s="704">
        <v>0</v>
      </c>
      <c r="AV6" s="695">
        <v>19.899999999999999</v>
      </c>
      <c r="AW6" s="456"/>
      <c r="AX6" s="268"/>
      <c r="AY6" s="38">
        <v>43043</v>
      </c>
      <c r="AZ6" s="858">
        <v>0.76666666666666661</v>
      </c>
      <c r="BA6" s="859">
        <v>24.5</v>
      </c>
      <c r="BB6" s="523"/>
      <c r="BC6" s="489"/>
      <c r="BD6" s="97">
        <v>43073</v>
      </c>
      <c r="BE6" s="718">
        <v>0</v>
      </c>
      <c r="BF6" s="719">
        <v>25.2</v>
      </c>
      <c r="BG6" s="523"/>
      <c r="BH6" s="268"/>
    </row>
    <row r="7" spans="1:60" x14ac:dyDescent="0.2">
      <c r="A7" s="10">
        <v>42740</v>
      </c>
      <c r="B7" s="704">
        <v>0</v>
      </c>
      <c r="C7" s="695">
        <v>27.3</v>
      </c>
      <c r="D7" s="869">
        <f>D3/60</f>
        <v>6.4449999999999985</v>
      </c>
      <c r="E7" s="870">
        <f>E3/60</f>
        <v>24.513333333333339</v>
      </c>
      <c r="F7" s="664">
        <v>42771</v>
      </c>
      <c r="G7" s="702">
        <v>8.1999999999999993</v>
      </c>
      <c r="H7" s="703">
        <v>25.9</v>
      </c>
      <c r="I7" s="869">
        <f>I3/59</f>
        <v>11.105084745762715</v>
      </c>
      <c r="J7" s="870">
        <f>J3/59</f>
        <v>25.24915254237288</v>
      </c>
      <c r="K7" s="612">
        <v>42799</v>
      </c>
      <c r="L7" s="704">
        <v>0</v>
      </c>
      <c r="M7" s="695">
        <v>24.5</v>
      </c>
      <c r="N7" s="869">
        <f>N3/61</f>
        <v>9.4016393442622963</v>
      </c>
      <c r="O7" s="870">
        <f>O3/61</f>
        <v>25.090163934426226</v>
      </c>
      <c r="P7" s="114">
        <v>42830</v>
      </c>
      <c r="Q7" s="704">
        <v>0</v>
      </c>
      <c r="R7" s="719">
        <v>26.3</v>
      </c>
      <c r="S7" s="869">
        <f>S3/61</f>
        <v>5.2245901639344261</v>
      </c>
      <c r="T7" s="870">
        <f>T3/61</f>
        <v>24.647540983606554</v>
      </c>
      <c r="U7" s="564">
        <v>42860</v>
      </c>
      <c r="V7" s="693">
        <v>22</v>
      </c>
      <c r="W7" s="695">
        <v>19.2</v>
      </c>
      <c r="X7" s="869">
        <f>X3/59</f>
        <v>3.5898305084745759</v>
      </c>
      <c r="Y7" s="870">
        <f>Y3/59</f>
        <v>22.07966101694916</v>
      </c>
      <c r="Z7" s="571">
        <v>42891</v>
      </c>
      <c r="AA7" s="718">
        <v>0</v>
      </c>
      <c r="AB7" s="719">
        <v>19.7</v>
      </c>
      <c r="AC7" s="869">
        <f>AC3/58</f>
        <v>4.6568965517241381</v>
      </c>
      <c r="AD7" s="870">
        <f>AD3/58</f>
        <v>20.665517241379309</v>
      </c>
      <c r="AE7" s="164">
        <v>42921</v>
      </c>
      <c r="AF7" s="693">
        <v>0</v>
      </c>
      <c r="AG7" s="695">
        <v>15.9</v>
      </c>
      <c r="AH7" s="869">
        <f>AH3/59</f>
        <v>3.7271186440677968</v>
      </c>
      <c r="AI7" s="870">
        <f>AI3/59</f>
        <v>19.537288135593226</v>
      </c>
      <c r="AJ7" s="571">
        <v>42952</v>
      </c>
      <c r="AK7" s="693">
        <v>2.4</v>
      </c>
      <c r="AL7" s="727">
        <v>15.4</v>
      </c>
      <c r="AM7" s="869">
        <f>AM3/59</f>
        <v>0.37796610169491518</v>
      </c>
      <c r="AN7" s="870">
        <f>AN3/59</f>
        <v>19.016949152542374</v>
      </c>
      <c r="AO7" s="564">
        <v>42983</v>
      </c>
      <c r="AP7" s="693">
        <v>0</v>
      </c>
      <c r="AQ7" s="694">
        <v>24</v>
      </c>
      <c r="AR7" s="869">
        <f>AR3/58</f>
        <v>1.0322413793103449</v>
      </c>
      <c r="AS7" s="870">
        <f>AS3/58</f>
        <v>19.777586206896558</v>
      </c>
      <c r="AT7" s="108">
        <v>43013</v>
      </c>
      <c r="AU7" s="704">
        <v>0</v>
      </c>
      <c r="AV7" s="695">
        <v>20.100000000000001</v>
      </c>
      <c r="AW7" s="869">
        <f>AW3/59</f>
        <v>0.99606078316773816</v>
      </c>
      <c r="AX7" s="870">
        <f>AX3/59</f>
        <v>20.493220338983051</v>
      </c>
      <c r="AY7" s="38">
        <v>43044</v>
      </c>
      <c r="AZ7" s="858">
        <v>0.3</v>
      </c>
      <c r="BA7" s="859">
        <v>19.8</v>
      </c>
      <c r="BB7" s="869">
        <f>BB3/59</f>
        <v>0.11885705292970429</v>
      </c>
      <c r="BC7" s="870">
        <f>BC3/59</f>
        <v>21.652542372881364</v>
      </c>
      <c r="BD7" s="97">
        <v>43074</v>
      </c>
      <c r="BE7" s="704">
        <v>0</v>
      </c>
      <c r="BF7" s="695">
        <v>25.2</v>
      </c>
      <c r="BG7" s="869">
        <f>BG3/59</f>
        <v>0.13386971608964973</v>
      </c>
      <c r="BH7" s="870">
        <f>BH3/59</f>
        <v>22.967796610169497</v>
      </c>
    </row>
    <row r="8" spans="1:60" x14ac:dyDescent="0.2">
      <c r="A8" s="10">
        <v>42741</v>
      </c>
      <c r="B8" s="704">
        <v>0</v>
      </c>
      <c r="C8" s="695">
        <v>26.3</v>
      </c>
      <c r="D8" s="573">
        <f>D4/60</f>
        <v>5.751666666666666</v>
      </c>
      <c r="E8" s="574">
        <f>E4/60</f>
        <v>23.973333333333333</v>
      </c>
      <c r="F8" s="664">
        <v>42772</v>
      </c>
      <c r="G8" s="702">
        <v>0</v>
      </c>
      <c r="H8" s="703">
        <v>25.6</v>
      </c>
      <c r="I8" s="573">
        <f>I4/61</f>
        <v>10.604918032786886</v>
      </c>
      <c r="J8" s="574">
        <f>J4/61</f>
        <v>25.122950819672123</v>
      </c>
      <c r="K8" s="612">
        <v>42800</v>
      </c>
      <c r="L8" s="704">
        <v>31</v>
      </c>
      <c r="M8" s="695">
        <v>23.6</v>
      </c>
      <c r="N8" s="573">
        <f>N4/60</f>
        <v>9.5350000000000001</v>
      </c>
      <c r="O8" s="574">
        <f>O4/60</f>
        <v>25.221666666666675</v>
      </c>
      <c r="P8" s="114">
        <v>42831</v>
      </c>
      <c r="Q8" s="704">
        <v>5</v>
      </c>
      <c r="R8" s="719">
        <v>23.4</v>
      </c>
      <c r="S8" s="573">
        <f>S4/60</f>
        <v>4.3449999999999989</v>
      </c>
      <c r="T8" s="574">
        <f>T4/60</f>
        <v>24.751666666666662</v>
      </c>
      <c r="U8" s="564">
        <v>42861</v>
      </c>
      <c r="V8" s="693">
        <v>13.2</v>
      </c>
      <c r="W8" s="695">
        <v>19.399999999999999</v>
      </c>
      <c r="X8" s="573">
        <f>X4/58</f>
        <v>5.0103448275862066</v>
      </c>
      <c r="Y8" s="574">
        <f>Y4/58</f>
        <v>22.837931034482764</v>
      </c>
      <c r="Z8" s="571">
        <v>42892</v>
      </c>
      <c r="AA8" s="718">
        <v>58.8</v>
      </c>
      <c r="AB8" s="719">
        <v>19.7</v>
      </c>
      <c r="AC8" s="573">
        <f>AC4/58</f>
        <v>5.1017241379310345</v>
      </c>
      <c r="AD8" s="574">
        <f>AD4/58</f>
        <v>21.181034482758619</v>
      </c>
      <c r="AE8" s="164">
        <v>42922</v>
      </c>
      <c r="AF8" s="693">
        <v>0</v>
      </c>
      <c r="AG8" s="695">
        <v>16.8</v>
      </c>
      <c r="AH8" s="573">
        <f>AH4/59</f>
        <v>4.3440677966101688</v>
      </c>
      <c r="AI8" s="574">
        <f>AI4/59</f>
        <v>19.88644067796611</v>
      </c>
      <c r="AJ8" s="571">
        <v>42953</v>
      </c>
      <c r="AK8" s="693">
        <v>0</v>
      </c>
      <c r="AL8" s="727">
        <v>16.399999999999999</v>
      </c>
      <c r="AM8" s="573">
        <f>AM4/58</f>
        <v>1.7879310344827584</v>
      </c>
      <c r="AN8" s="574">
        <f>AN4/58</f>
        <v>19.141379310344824</v>
      </c>
      <c r="AO8" s="564">
        <v>42984</v>
      </c>
      <c r="AP8" s="693">
        <v>0</v>
      </c>
      <c r="AQ8" s="694">
        <v>22.3</v>
      </c>
      <c r="AR8" s="573">
        <f>AR4/59</f>
        <v>1.0147457627118643</v>
      </c>
      <c r="AS8" s="574">
        <f>AS4/59</f>
        <v>19.172881355932205</v>
      </c>
      <c r="AT8" s="108">
        <v>43014</v>
      </c>
      <c r="AU8" s="704">
        <v>0</v>
      </c>
      <c r="AV8" s="695">
        <v>19.600000000000001</v>
      </c>
      <c r="AW8" s="573">
        <f>AW4/60</f>
        <v>1.0162653256704981</v>
      </c>
      <c r="AX8" s="574">
        <f>AX4/60</f>
        <v>20.286666666666669</v>
      </c>
      <c r="AY8" s="38">
        <v>43045</v>
      </c>
      <c r="AZ8" s="858">
        <v>1.6666666666666666E-2</v>
      </c>
      <c r="BA8" s="859">
        <v>18.2</v>
      </c>
      <c r="BB8" s="573">
        <f>BB4/60</f>
        <v>9.215387982532032E-2</v>
      </c>
      <c r="BC8" s="574">
        <f>BC4/60</f>
        <v>21.858333333333331</v>
      </c>
      <c r="BD8" s="97">
        <v>43075</v>
      </c>
      <c r="BE8" s="704">
        <v>0</v>
      </c>
      <c r="BF8" s="695">
        <v>24.9</v>
      </c>
      <c r="BG8" s="573">
        <f>BG4/60</f>
        <v>0.16205522082148896</v>
      </c>
      <c r="BH8" s="574">
        <f>BH4/60</f>
        <v>22.65666666666667</v>
      </c>
    </row>
    <row r="9" spans="1:60" ht="13.5" thickBot="1" x14ac:dyDescent="0.25">
      <c r="A9" s="10">
        <v>42742</v>
      </c>
      <c r="B9" s="704">
        <v>1.2</v>
      </c>
      <c r="C9" s="695">
        <v>26.2</v>
      </c>
      <c r="D9" s="836">
        <f>SUM(D7:D8)/2</f>
        <v>6.0983333333333327</v>
      </c>
      <c r="E9" s="837">
        <f>SUM(E7:E8)/2</f>
        <v>24.243333333333336</v>
      </c>
      <c r="F9" s="664">
        <v>42773</v>
      </c>
      <c r="G9" s="702">
        <v>38.200000000000003</v>
      </c>
      <c r="H9" s="703">
        <v>24.9</v>
      </c>
      <c r="I9" s="836">
        <f>SUM(I7:I8)/2</f>
        <v>10.855001389274801</v>
      </c>
      <c r="J9" s="837">
        <f>SUM(J7:J8)/2</f>
        <v>25.186051681022501</v>
      </c>
      <c r="K9" s="612">
        <v>42801</v>
      </c>
      <c r="L9" s="704">
        <v>36.799999999999997</v>
      </c>
      <c r="M9" s="695">
        <v>24.8</v>
      </c>
      <c r="N9" s="836">
        <f>SUM(N7:N8)/2</f>
        <v>9.4683196721311482</v>
      </c>
      <c r="O9" s="837">
        <f>SUM(O7:O8)/2</f>
        <v>25.15591530054645</v>
      </c>
      <c r="P9" s="114">
        <v>42832</v>
      </c>
      <c r="Q9" s="704">
        <v>82.1</v>
      </c>
      <c r="R9" s="719">
        <v>21.7</v>
      </c>
      <c r="S9" s="836">
        <f>SUM(S7:S8)/2</f>
        <v>4.7847950819672125</v>
      </c>
      <c r="T9" s="837">
        <f>SUM(T7:T8)/2</f>
        <v>24.699603825136606</v>
      </c>
      <c r="U9" s="564">
        <v>42862</v>
      </c>
      <c r="V9" s="693">
        <v>1</v>
      </c>
      <c r="W9" s="695">
        <v>20</v>
      </c>
      <c r="X9" s="836">
        <f>SUM(X7:X8)/2</f>
        <v>4.3000876680303914</v>
      </c>
      <c r="Y9" s="837">
        <f>SUM(Y7:Y8)/2</f>
        <v>22.458796025715962</v>
      </c>
      <c r="Z9" s="571">
        <v>42893</v>
      </c>
      <c r="AA9" s="718">
        <v>25.3</v>
      </c>
      <c r="AB9" s="719">
        <v>22.7</v>
      </c>
      <c r="AC9" s="836">
        <f>SUM(AC7:AC8)/2</f>
        <v>4.8793103448275863</v>
      </c>
      <c r="AD9" s="837">
        <f>SUM(AD7:AD8)/2</f>
        <v>20.923275862068962</v>
      </c>
      <c r="AE9" s="164">
        <v>42923</v>
      </c>
      <c r="AF9" s="693">
        <v>0</v>
      </c>
      <c r="AG9" s="695">
        <v>17</v>
      </c>
      <c r="AH9" s="836">
        <f>SUM(AH7:AH8)/2</f>
        <v>4.035593220338983</v>
      </c>
      <c r="AI9" s="837">
        <f>SUM(AI7:AI8)/2</f>
        <v>19.711864406779668</v>
      </c>
      <c r="AJ9" s="571">
        <v>42954</v>
      </c>
      <c r="AK9" s="693">
        <v>0</v>
      </c>
      <c r="AL9" s="727">
        <v>18.3</v>
      </c>
      <c r="AM9" s="836">
        <f>SUM(AM7:AM8)/2</f>
        <v>1.0829485680888369</v>
      </c>
      <c r="AN9" s="837">
        <f>SUM(AN7:AN8)/2</f>
        <v>19.079164231443599</v>
      </c>
      <c r="AO9" s="564">
        <v>42985</v>
      </c>
      <c r="AP9" s="693">
        <v>0</v>
      </c>
      <c r="AQ9" s="694">
        <v>22.9</v>
      </c>
      <c r="AR9" s="836">
        <f>SUM(AR7:AR8)/2</f>
        <v>1.0234935710111046</v>
      </c>
      <c r="AS9" s="837">
        <f>SUM(AS7:AS8)/2</f>
        <v>19.475233781414381</v>
      </c>
      <c r="AT9" s="108">
        <v>43015</v>
      </c>
      <c r="AU9" s="704">
        <v>0.34999999999999992</v>
      </c>
      <c r="AV9" s="695">
        <v>19.899999999999999</v>
      </c>
      <c r="AW9" s="836">
        <f>SUM(AW7:AW8)/2</f>
        <v>1.006163054419118</v>
      </c>
      <c r="AX9" s="837">
        <f>SUM(AX7:AX8)/2</f>
        <v>20.38994350282486</v>
      </c>
      <c r="AY9" s="38">
        <v>43046</v>
      </c>
      <c r="AZ9" s="858">
        <v>8.3333333333333332E-3</v>
      </c>
      <c r="BA9" s="859">
        <v>19.5</v>
      </c>
      <c r="BB9" s="836">
        <f>SUM(BB7:BB8)/2</f>
        <v>0.10550546637751231</v>
      </c>
      <c r="BC9" s="837">
        <f>SUM(BC7:BC8)/2</f>
        <v>21.755437853107345</v>
      </c>
      <c r="BD9" s="97">
        <v>43076</v>
      </c>
      <c r="BE9" s="704">
        <v>0</v>
      </c>
      <c r="BF9" s="695">
        <v>24</v>
      </c>
      <c r="BG9" s="836">
        <f>SUM(BG7:BG8)/2</f>
        <v>0.14796246845556935</v>
      </c>
      <c r="BH9" s="837">
        <f>SUM(BH7:BH8)/2</f>
        <v>22.812231638418083</v>
      </c>
    </row>
    <row r="10" spans="1:60" x14ac:dyDescent="0.2">
      <c r="A10" s="10">
        <v>42743</v>
      </c>
      <c r="B10" s="704">
        <v>82.8</v>
      </c>
      <c r="C10" s="695">
        <v>26.3</v>
      </c>
      <c r="D10" s="456"/>
      <c r="E10" s="268"/>
      <c r="F10" s="664">
        <v>42774</v>
      </c>
      <c r="G10" s="702">
        <v>0</v>
      </c>
      <c r="H10" s="703">
        <v>25.3</v>
      </c>
      <c r="I10" s="602"/>
      <c r="J10" s="818"/>
      <c r="K10" s="612">
        <v>42802</v>
      </c>
      <c r="L10" s="704">
        <v>43.6</v>
      </c>
      <c r="M10" s="695">
        <v>24.6</v>
      </c>
      <c r="N10" s="457"/>
      <c r="O10" s="493"/>
      <c r="P10" s="114">
        <v>42833</v>
      </c>
      <c r="Q10" s="704">
        <v>18</v>
      </c>
      <c r="R10" s="719">
        <v>24</v>
      </c>
      <c r="S10" s="500"/>
      <c r="T10" s="458"/>
      <c r="U10" s="564">
        <v>42863</v>
      </c>
      <c r="V10" s="728">
        <v>0</v>
      </c>
      <c r="W10" s="695">
        <v>20.399999999999999</v>
      </c>
      <c r="Z10" s="571">
        <v>42894</v>
      </c>
      <c r="AA10" s="718">
        <v>0</v>
      </c>
      <c r="AB10" s="719">
        <v>23.5</v>
      </c>
      <c r="AC10" s="457"/>
      <c r="AD10" s="268"/>
      <c r="AE10" s="164">
        <v>42924</v>
      </c>
      <c r="AF10" s="693">
        <v>0</v>
      </c>
      <c r="AG10" s="695">
        <v>17.899999999999999</v>
      </c>
      <c r="AH10" s="456"/>
      <c r="AI10" s="458"/>
      <c r="AJ10" s="571">
        <v>42955</v>
      </c>
      <c r="AK10" s="693">
        <v>0</v>
      </c>
      <c r="AL10" s="727">
        <v>19.8</v>
      </c>
      <c r="AM10" s="848"/>
      <c r="AN10" s="662"/>
      <c r="AO10" s="564">
        <v>42986</v>
      </c>
      <c r="AP10" s="724">
        <v>0</v>
      </c>
      <c r="AQ10" s="725">
        <v>24</v>
      </c>
      <c r="AR10" s="456"/>
      <c r="AS10" s="458"/>
      <c r="AT10" s="108">
        <v>43016</v>
      </c>
      <c r="AU10" s="704">
        <v>8.3333333333333332E-3</v>
      </c>
      <c r="AV10" s="695">
        <v>20.7</v>
      </c>
      <c r="AW10" s="456"/>
      <c r="AX10" s="268"/>
      <c r="AY10" s="38">
        <v>43047</v>
      </c>
      <c r="AZ10" s="858">
        <v>8.3333333333333332E-3</v>
      </c>
      <c r="BA10" s="859">
        <v>20.7</v>
      </c>
      <c r="BB10" s="523"/>
      <c r="BC10" s="268"/>
      <c r="BD10" s="97">
        <v>43077</v>
      </c>
      <c r="BE10" s="704">
        <v>0</v>
      </c>
      <c r="BF10" s="695">
        <v>22.9</v>
      </c>
      <c r="BG10" s="456"/>
      <c r="BH10" s="268"/>
    </row>
    <row r="11" spans="1:60" ht="13.5" thickBot="1" x14ac:dyDescent="0.25">
      <c r="A11" s="850">
        <v>42744</v>
      </c>
      <c r="B11" s="704">
        <v>11</v>
      </c>
      <c r="C11" s="695">
        <v>26.7</v>
      </c>
      <c r="D11" s="456"/>
      <c r="E11" s="268"/>
      <c r="F11" s="664">
        <v>42775</v>
      </c>
      <c r="G11" s="702">
        <v>0</v>
      </c>
      <c r="H11" s="703">
        <v>24.7</v>
      </c>
      <c r="K11" s="612">
        <v>42803</v>
      </c>
      <c r="L11" s="704">
        <v>0</v>
      </c>
      <c r="M11" s="695">
        <v>26.2</v>
      </c>
      <c r="N11" s="457"/>
      <c r="O11" s="268"/>
      <c r="P11" s="114">
        <v>42834</v>
      </c>
      <c r="Q11" s="704">
        <v>0</v>
      </c>
      <c r="R11" s="719">
        <v>24.4</v>
      </c>
      <c r="S11" s="500"/>
      <c r="T11" s="458"/>
      <c r="U11" s="564">
        <v>42864</v>
      </c>
      <c r="V11" s="693">
        <v>0</v>
      </c>
      <c r="W11" s="695">
        <v>21.7</v>
      </c>
      <c r="X11" s="456"/>
      <c r="Y11" s="458"/>
      <c r="Z11" s="571">
        <v>42895</v>
      </c>
      <c r="AA11" s="724">
        <v>0</v>
      </c>
      <c r="AB11" s="725">
        <v>19.600000000000001</v>
      </c>
      <c r="AC11" s="457"/>
      <c r="AD11" s="268"/>
      <c r="AE11" s="164">
        <v>42925</v>
      </c>
      <c r="AF11" s="693">
        <v>0</v>
      </c>
      <c r="AG11" s="695">
        <v>19</v>
      </c>
      <c r="AH11" s="456"/>
      <c r="AI11" s="458"/>
      <c r="AJ11" s="571">
        <v>42956</v>
      </c>
      <c r="AK11" s="693">
        <v>0</v>
      </c>
      <c r="AL11" s="727">
        <v>28.8</v>
      </c>
      <c r="AM11" s="457"/>
      <c r="AN11" s="458"/>
      <c r="AO11" s="564">
        <v>42987</v>
      </c>
      <c r="AP11" s="845">
        <v>0</v>
      </c>
      <c r="AQ11" s="797">
        <v>25</v>
      </c>
      <c r="AR11" s="456"/>
      <c r="AS11" s="458"/>
      <c r="AT11" s="108">
        <v>43017</v>
      </c>
      <c r="AU11" s="704">
        <v>0</v>
      </c>
      <c r="AV11" s="695">
        <v>20.100000000000001</v>
      </c>
      <c r="AW11" s="456"/>
      <c r="AX11" s="268"/>
      <c r="AY11" s="38">
        <v>43048</v>
      </c>
      <c r="AZ11" s="858">
        <v>0.18333333333333335</v>
      </c>
      <c r="BA11" s="859">
        <v>23.9</v>
      </c>
      <c r="BB11" s="523"/>
      <c r="BC11" s="268"/>
      <c r="BD11" s="97">
        <v>43078</v>
      </c>
      <c r="BE11" s="704">
        <v>0</v>
      </c>
      <c r="BF11" s="695">
        <v>24.1</v>
      </c>
      <c r="BG11" s="456"/>
      <c r="BH11" s="268"/>
    </row>
    <row r="12" spans="1:60" ht="13.5" thickBot="1" x14ac:dyDescent="0.25">
      <c r="A12" s="10">
        <v>42745</v>
      </c>
      <c r="B12" s="704">
        <v>16.7</v>
      </c>
      <c r="C12" s="695">
        <v>26.2</v>
      </c>
      <c r="D12" s="456"/>
      <c r="E12" s="268"/>
      <c r="F12" s="664">
        <v>42776</v>
      </c>
      <c r="G12" s="855">
        <v>0</v>
      </c>
      <c r="H12" s="856">
        <v>24.7</v>
      </c>
      <c r="I12" s="457"/>
      <c r="J12" s="268"/>
      <c r="K12" s="612">
        <v>42804</v>
      </c>
      <c r="L12" s="704">
        <v>0</v>
      </c>
      <c r="M12" s="695">
        <v>27.1</v>
      </c>
      <c r="N12" s="457"/>
      <c r="O12" s="268"/>
      <c r="P12" s="114">
        <v>42835</v>
      </c>
      <c r="Q12" s="704">
        <v>0</v>
      </c>
      <c r="R12" s="719">
        <v>25.1</v>
      </c>
      <c r="S12" s="500"/>
      <c r="T12" s="458"/>
      <c r="U12" s="564">
        <v>42865</v>
      </c>
      <c r="V12" s="693">
        <v>0</v>
      </c>
      <c r="W12" s="695">
        <v>21</v>
      </c>
      <c r="X12" s="456"/>
      <c r="Y12" s="458"/>
      <c r="Z12" s="571">
        <v>42896</v>
      </c>
      <c r="AA12" s="851">
        <v>0</v>
      </c>
      <c r="AB12" s="852">
        <v>16.600000000000001</v>
      </c>
      <c r="AC12" s="457"/>
      <c r="AD12" s="268"/>
      <c r="AE12" s="164">
        <v>42926</v>
      </c>
      <c r="AF12" s="693">
        <v>0</v>
      </c>
      <c r="AG12" s="694">
        <v>18.899999999999999</v>
      </c>
      <c r="AH12" s="456"/>
      <c r="AI12" s="268"/>
      <c r="AJ12" s="571">
        <v>42957</v>
      </c>
      <c r="AK12" s="842">
        <v>0</v>
      </c>
      <c r="AL12" s="843">
        <v>17.3</v>
      </c>
      <c r="AM12" s="457"/>
      <c r="AN12" s="268"/>
      <c r="AO12" s="564">
        <v>42988</v>
      </c>
      <c r="AP12" s="724">
        <v>0</v>
      </c>
      <c r="AQ12" s="725">
        <v>21.9</v>
      </c>
      <c r="AR12" s="456"/>
      <c r="AS12" s="458"/>
      <c r="AT12" s="108">
        <v>43018</v>
      </c>
      <c r="AU12" s="842">
        <v>0.13333333333333333</v>
      </c>
      <c r="AV12" s="843">
        <v>21.2</v>
      </c>
      <c r="AW12" s="456"/>
      <c r="AX12" s="268"/>
      <c r="AY12" s="38">
        <v>43049</v>
      </c>
      <c r="AZ12" s="862">
        <v>0.19999999999999998</v>
      </c>
      <c r="BA12" s="863">
        <v>24.7</v>
      </c>
      <c r="BB12" s="523"/>
      <c r="BC12" s="268"/>
      <c r="BD12" s="97">
        <v>43079</v>
      </c>
      <c r="BE12" s="704">
        <v>0</v>
      </c>
      <c r="BF12" s="695">
        <v>24.6</v>
      </c>
      <c r="BG12" s="456"/>
      <c r="BH12" s="268"/>
    </row>
    <row r="13" spans="1:60" ht="13.5" thickBot="1" x14ac:dyDescent="0.25">
      <c r="A13" s="10">
        <v>42746</v>
      </c>
      <c r="B13" s="855">
        <v>0</v>
      </c>
      <c r="C13" s="856">
        <v>26</v>
      </c>
      <c r="D13" s="456"/>
      <c r="E13" s="268"/>
      <c r="F13" s="664">
        <v>42777</v>
      </c>
      <c r="G13" s="702">
        <v>0</v>
      </c>
      <c r="H13" s="703">
        <v>26.6</v>
      </c>
      <c r="I13" s="486"/>
      <c r="J13" s="458"/>
      <c r="K13" s="612">
        <v>42805</v>
      </c>
      <c r="L13" s="704">
        <v>4.5999999999999996</v>
      </c>
      <c r="M13" s="695">
        <v>26.5</v>
      </c>
      <c r="N13" s="457"/>
      <c r="O13" s="458"/>
      <c r="P13" s="114">
        <v>42836</v>
      </c>
      <c r="Q13" s="704">
        <v>4.8</v>
      </c>
      <c r="R13" s="719">
        <v>26.3</v>
      </c>
      <c r="S13" s="500"/>
      <c r="T13" s="458"/>
      <c r="U13" s="564">
        <v>42866</v>
      </c>
      <c r="V13" s="714">
        <v>1</v>
      </c>
      <c r="W13" s="697">
        <v>19.600000000000001</v>
      </c>
      <c r="X13" s="456"/>
      <c r="Y13" s="458"/>
      <c r="Z13" s="571">
        <v>42897</v>
      </c>
      <c r="AA13" s="726">
        <v>0</v>
      </c>
      <c r="AB13" s="727">
        <v>16.7</v>
      </c>
      <c r="AC13" s="457"/>
      <c r="AD13" s="268"/>
      <c r="AE13" s="164">
        <v>42927</v>
      </c>
      <c r="AF13" s="842">
        <v>0</v>
      </c>
      <c r="AG13" s="843">
        <v>20.399999999999999</v>
      </c>
      <c r="AH13" s="459"/>
      <c r="AI13" s="268"/>
      <c r="AJ13" s="648">
        <v>42958</v>
      </c>
      <c r="AK13" s="726">
        <v>0</v>
      </c>
      <c r="AL13" s="727">
        <v>18.600000000000001</v>
      </c>
      <c r="AM13" s="457"/>
      <c r="AN13" s="480"/>
      <c r="AO13" s="564">
        <v>42989</v>
      </c>
      <c r="AP13" s="724">
        <v>0</v>
      </c>
      <c r="AQ13" s="725">
        <v>22.5</v>
      </c>
      <c r="AR13" s="521"/>
      <c r="AS13" s="458"/>
      <c r="AT13" s="108">
        <v>43019</v>
      </c>
      <c r="AU13" s="704">
        <v>1.3333333333333333</v>
      </c>
      <c r="AV13" s="695">
        <v>25.9</v>
      </c>
      <c r="AW13" s="745"/>
      <c r="AX13" s="745"/>
      <c r="AY13" s="38">
        <v>43050</v>
      </c>
      <c r="AZ13" s="858">
        <v>0.48333333333333334</v>
      </c>
      <c r="BA13" s="859">
        <v>20</v>
      </c>
      <c r="BB13" s="523"/>
      <c r="BC13" s="268"/>
      <c r="BD13" s="97">
        <v>43080</v>
      </c>
      <c r="BE13" s="824">
        <v>0</v>
      </c>
      <c r="BF13" s="825">
        <v>23.5</v>
      </c>
      <c r="BG13" s="456"/>
      <c r="BH13" s="268"/>
    </row>
    <row r="14" spans="1:60" ht="13.5" thickBot="1" x14ac:dyDescent="0.25">
      <c r="A14" s="10">
        <v>42747</v>
      </c>
      <c r="B14" s="704">
        <v>15.6</v>
      </c>
      <c r="C14" s="695">
        <v>24.3</v>
      </c>
      <c r="D14" s="456"/>
      <c r="E14" s="268"/>
      <c r="F14" s="664">
        <v>42778</v>
      </c>
      <c r="G14" s="702">
        <v>0</v>
      </c>
      <c r="H14" s="703">
        <v>26.2</v>
      </c>
      <c r="I14" s="486"/>
      <c r="J14" s="268"/>
      <c r="K14" s="612">
        <v>42806</v>
      </c>
      <c r="L14" s="704">
        <v>0</v>
      </c>
      <c r="M14" s="695">
        <v>27.6</v>
      </c>
      <c r="N14" s="457"/>
      <c r="O14" s="458"/>
      <c r="P14" s="114">
        <v>42837</v>
      </c>
      <c r="Q14" s="851">
        <v>0</v>
      </c>
      <c r="R14" s="852">
        <v>21.6</v>
      </c>
      <c r="S14" s="500"/>
      <c r="T14" s="268"/>
      <c r="U14" s="564">
        <v>42867</v>
      </c>
      <c r="V14" s="851">
        <v>0</v>
      </c>
      <c r="W14" s="852">
        <v>19.899999999999999</v>
      </c>
      <c r="X14" s="456"/>
      <c r="Y14" s="511"/>
      <c r="Z14" s="571">
        <v>42898</v>
      </c>
      <c r="AA14" s="726">
        <v>0</v>
      </c>
      <c r="AB14" s="727">
        <v>17.7</v>
      </c>
      <c r="AC14" s="488"/>
      <c r="AD14" s="268"/>
      <c r="AE14" s="164">
        <v>42928</v>
      </c>
      <c r="AF14" s="715">
        <v>0</v>
      </c>
      <c r="AG14" s="694">
        <v>19.7</v>
      </c>
      <c r="AH14" s="456"/>
      <c r="AI14" s="268"/>
      <c r="AJ14" s="571">
        <v>42959</v>
      </c>
      <c r="AK14" s="726">
        <v>0</v>
      </c>
      <c r="AL14" s="727">
        <v>19.7</v>
      </c>
      <c r="AM14" s="520"/>
      <c r="AN14" s="480"/>
      <c r="AO14" s="564">
        <v>42990</v>
      </c>
      <c r="AP14" s="704">
        <v>0</v>
      </c>
      <c r="AQ14" s="725">
        <v>20.9</v>
      </c>
      <c r="AR14" s="456"/>
      <c r="AS14" s="268"/>
      <c r="AT14" s="108">
        <v>43020</v>
      </c>
      <c r="AU14" s="704">
        <v>0</v>
      </c>
      <c r="AV14" s="695">
        <v>26</v>
      </c>
      <c r="AW14" s="456"/>
      <c r="AX14" s="268"/>
      <c r="AY14" s="38">
        <v>43051</v>
      </c>
      <c r="AZ14" s="858">
        <v>0</v>
      </c>
      <c r="BA14" s="859">
        <v>22.8</v>
      </c>
      <c r="BB14" s="523"/>
      <c r="BC14" s="268"/>
      <c r="BD14" s="97">
        <v>43081</v>
      </c>
      <c r="BE14" s="704">
        <v>0</v>
      </c>
      <c r="BF14" s="695">
        <v>20.100000000000001</v>
      </c>
      <c r="BG14" s="456"/>
      <c r="BH14" s="268"/>
    </row>
    <row r="15" spans="1:60" ht="13.5" thickBot="1" x14ac:dyDescent="0.25">
      <c r="A15" s="10">
        <v>42748</v>
      </c>
      <c r="B15" s="704">
        <v>4.2</v>
      </c>
      <c r="C15" s="695">
        <v>24.6</v>
      </c>
      <c r="D15" s="456"/>
      <c r="E15" s="268"/>
      <c r="F15" s="664">
        <v>42779</v>
      </c>
      <c r="G15" s="702">
        <v>0</v>
      </c>
      <c r="H15" s="703">
        <v>27.9</v>
      </c>
      <c r="I15" s="486"/>
      <c r="J15" s="268"/>
      <c r="K15" s="612">
        <v>42807</v>
      </c>
      <c r="L15" s="851">
        <v>0</v>
      </c>
      <c r="M15" s="852">
        <v>24.5</v>
      </c>
      <c r="N15" s="457"/>
      <c r="O15" s="268"/>
      <c r="P15" s="114">
        <v>42838</v>
      </c>
      <c r="Q15" s="704">
        <v>1.7</v>
      </c>
      <c r="R15" s="719">
        <v>19.8</v>
      </c>
      <c r="S15" s="500"/>
      <c r="T15" s="458"/>
      <c r="U15" s="564">
        <v>42868</v>
      </c>
      <c r="V15" s="693">
        <v>0</v>
      </c>
      <c r="W15" s="694">
        <v>22</v>
      </c>
      <c r="X15" s="456"/>
      <c r="Y15" s="458"/>
      <c r="Z15" s="571">
        <v>42899</v>
      </c>
      <c r="AA15" s="726">
        <v>4.5999999999999996</v>
      </c>
      <c r="AB15" s="727">
        <v>16.3</v>
      </c>
      <c r="AC15" s="500"/>
      <c r="AD15" s="268"/>
      <c r="AE15" s="164">
        <v>42929</v>
      </c>
      <c r="AF15" s="693">
        <v>0</v>
      </c>
      <c r="AG15" s="694">
        <v>18.899999999999999</v>
      </c>
      <c r="AH15" s="459"/>
      <c r="AI15" s="458"/>
      <c r="AJ15" s="571">
        <v>42960</v>
      </c>
      <c r="AK15" s="693">
        <v>0</v>
      </c>
      <c r="AL15" s="694">
        <v>22.5</v>
      </c>
      <c r="AM15" s="486"/>
      <c r="AN15" s="480"/>
      <c r="AO15" s="564">
        <v>42991</v>
      </c>
      <c r="AP15" s="704">
        <v>0</v>
      </c>
      <c r="AQ15" s="725">
        <v>21.2</v>
      </c>
      <c r="AR15" s="456"/>
      <c r="AS15" s="458"/>
      <c r="AT15" s="108">
        <v>43021</v>
      </c>
      <c r="AU15" s="704">
        <v>0.27499999999999997</v>
      </c>
      <c r="AV15" s="695">
        <v>26.8</v>
      </c>
      <c r="AW15" s="456"/>
      <c r="AX15" s="268"/>
      <c r="AY15" s="38">
        <v>43052</v>
      </c>
      <c r="AZ15" s="858">
        <v>0</v>
      </c>
      <c r="BA15" s="859">
        <v>22.5</v>
      </c>
      <c r="BB15" s="523"/>
      <c r="BC15" s="268"/>
      <c r="BD15" s="97">
        <v>43082</v>
      </c>
      <c r="BE15" s="704">
        <v>0</v>
      </c>
      <c r="BF15" s="695">
        <v>22.2</v>
      </c>
      <c r="BG15" s="456"/>
      <c r="BH15" s="268"/>
    </row>
    <row r="16" spans="1:60" ht="15" x14ac:dyDescent="0.2">
      <c r="A16" s="10">
        <v>42749</v>
      </c>
      <c r="B16" s="704">
        <v>0</v>
      </c>
      <c r="C16" s="695">
        <v>26.3</v>
      </c>
      <c r="D16" s="456"/>
      <c r="E16" s="268"/>
      <c r="F16" s="664">
        <v>42780</v>
      </c>
      <c r="G16" s="702">
        <v>0</v>
      </c>
      <c r="H16" s="703">
        <v>27.9</v>
      </c>
      <c r="I16" s="486"/>
      <c r="J16" s="458"/>
      <c r="K16" s="612">
        <v>42808</v>
      </c>
      <c r="L16" s="704">
        <v>0</v>
      </c>
      <c r="M16" s="695">
        <v>23.7</v>
      </c>
      <c r="N16" s="457"/>
      <c r="O16" s="458"/>
      <c r="P16" s="114">
        <v>42839</v>
      </c>
      <c r="Q16" s="704">
        <v>0</v>
      </c>
      <c r="R16" s="719">
        <v>20.7</v>
      </c>
      <c r="S16" s="500"/>
      <c r="T16" s="458"/>
      <c r="U16" s="564">
        <v>42869</v>
      </c>
      <c r="V16" s="693">
        <v>0</v>
      </c>
      <c r="W16" s="695">
        <v>22.4</v>
      </c>
      <c r="X16" s="456"/>
      <c r="Y16" s="458"/>
      <c r="Z16" s="571">
        <v>42900</v>
      </c>
      <c r="AA16" s="724">
        <v>13.2</v>
      </c>
      <c r="AB16" s="725">
        <v>17.3</v>
      </c>
      <c r="AC16" s="500"/>
      <c r="AD16" s="268"/>
      <c r="AE16" s="164">
        <v>42930</v>
      </c>
      <c r="AF16" s="693">
        <v>0</v>
      </c>
      <c r="AG16" s="695">
        <v>19.7</v>
      </c>
      <c r="AH16" s="456"/>
      <c r="AI16" s="458"/>
      <c r="AJ16" s="571">
        <v>42961</v>
      </c>
      <c r="AK16" s="693">
        <v>0</v>
      </c>
      <c r="AL16" s="695">
        <v>21.3</v>
      </c>
      <c r="AM16" s="486"/>
      <c r="AN16" s="458"/>
      <c r="AO16" s="564">
        <v>42992</v>
      </c>
      <c r="AP16" s="704">
        <v>0</v>
      </c>
      <c r="AQ16" s="725">
        <v>19.7</v>
      </c>
      <c r="AR16" s="456"/>
      <c r="AS16" s="458"/>
      <c r="AT16" s="108">
        <v>43022</v>
      </c>
      <c r="AU16" s="704">
        <v>0.16666666666666666</v>
      </c>
      <c r="AV16" s="695">
        <v>24.9</v>
      </c>
      <c r="AW16" s="456"/>
      <c r="AX16" s="268"/>
      <c r="AY16" s="38">
        <v>43053</v>
      </c>
      <c r="AZ16" s="858">
        <v>0</v>
      </c>
      <c r="BA16" s="859">
        <v>22.1</v>
      </c>
      <c r="BB16" s="523"/>
      <c r="BC16" s="524"/>
      <c r="BD16" s="97">
        <v>43083</v>
      </c>
      <c r="BE16" s="704">
        <v>0</v>
      </c>
      <c r="BF16" s="695">
        <v>25.3</v>
      </c>
      <c r="BG16" s="456"/>
      <c r="BH16" s="458"/>
    </row>
    <row r="17" spans="1:60" x14ac:dyDescent="0.2">
      <c r="A17" s="10">
        <v>42750</v>
      </c>
      <c r="B17" s="704">
        <v>0</v>
      </c>
      <c r="C17" s="695">
        <v>25.6</v>
      </c>
      <c r="D17" s="456"/>
      <c r="E17" s="458"/>
      <c r="F17" s="664">
        <v>42781</v>
      </c>
      <c r="G17" s="702">
        <v>0</v>
      </c>
      <c r="H17" s="703">
        <v>27.7</v>
      </c>
      <c r="I17" s="486"/>
      <c r="J17" s="458"/>
      <c r="K17" s="612">
        <v>42809</v>
      </c>
      <c r="L17" s="704">
        <v>3.2</v>
      </c>
      <c r="M17" s="695">
        <v>24.7</v>
      </c>
      <c r="N17" s="457"/>
      <c r="O17" s="458"/>
      <c r="P17" s="114">
        <v>42840</v>
      </c>
      <c r="Q17" s="704">
        <v>0</v>
      </c>
      <c r="R17" s="719">
        <v>23.3</v>
      </c>
      <c r="S17" s="500"/>
      <c r="T17" s="458"/>
      <c r="U17" s="564">
        <v>42870</v>
      </c>
      <c r="V17" s="693">
        <v>0</v>
      </c>
      <c r="W17" s="695">
        <v>20.7</v>
      </c>
      <c r="X17" s="456"/>
      <c r="Y17" s="458"/>
      <c r="Z17" s="571">
        <v>42901</v>
      </c>
      <c r="AA17" s="724">
        <v>0</v>
      </c>
      <c r="AB17" s="725">
        <v>18.100000000000001</v>
      </c>
      <c r="AC17" s="500"/>
      <c r="AD17" s="268"/>
      <c r="AE17" s="164">
        <v>42931</v>
      </c>
      <c r="AF17" s="693">
        <v>0</v>
      </c>
      <c r="AG17" s="695">
        <v>20.6</v>
      </c>
      <c r="AH17" s="456"/>
      <c r="AI17" s="458"/>
      <c r="AJ17" s="571">
        <v>42962</v>
      </c>
      <c r="AK17" s="693">
        <v>0</v>
      </c>
      <c r="AL17" s="695">
        <v>16.2</v>
      </c>
      <c r="AM17" s="486"/>
      <c r="AN17" s="458"/>
      <c r="AO17" s="564">
        <v>42993</v>
      </c>
      <c r="AP17" s="693">
        <v>0</v>
      </c>
      <c r="AQ17" s="695">
        <v>19.600000000000001</v>
      </c>
      <c r="AR17" s="456"/>
      <c r="AS17" s="458"/>
      <c r="AT17" s="108">
        <v>43023</v>
      </c>
      <c r="AU17" s="704">
        <v>8.3333333333333332E-3</v>
      </c>
      <c r="AV17" s="695">
        <v>19.100000000000001</v>
      </c>
      <c r="AW17" s="456"/>
      <c r="AX17" s="268"/>
      <c r="AY17" s="38">
        <v>43054</v>
      </c>
      <c r="AZ17" s="858">
        <v>0</v>
      </c>
      <c r="BA17" s="859">
        <v>24.8</v>
      </c>
      <c r="BB17" s="523"/>
      <c r="BC17" s="458"/>
      <c r="BD17" s="97">
        <v>43084</v>
      </c>
      <c r="BE17" s="704">
        <v>0</v>
      </c>
      <c r="BF17" s="695">
        <v>26.1</v>
      </c>
      <c r="BG17" s="456"/>
      <c r="BH17" s="458"/>
    </row>
    <row r="18" spans="1:60" x14ac:dyDescent="0.2">
      <c r="A18" s="10">
        <v>42751</v>
      </c>
      <c r="B18" s="704">
        <v>115</v>
      </c>
      <c r="C18" s="695">
        <v>24.8</v>
      </c>
      <c r="D18" s="456"/>
      <c r="E18" s="458"/>
      <c r="F18" s="664">
        <v>42782</v>
      </c>
      <c r="G18" s="702">
        <v>0</v>
      </c>
      <c r="H18" s="703">
        <v>27.5</v>
      </c>
      <c r="I18" s="486"/>
      <c r="J18" s="458"/>
      <c r="K18" s="612">
        <v>42810</v>
      </c>
      <c r="L18" s="704">
        <v>0</v>
      </c>
      <c r="M18" s="695">
        <v>26.4</v>
      </c>
      <c r="N18" s="457"/>
      <c r="O18" s="458"/>
      <c r="P18" s="114">
        <v>42841</v>
      </c>
      <c r="Q18" s="704">
        <v>0</v>
      </c>
      <c r="R18" s="719">
        <v>24.1</v>
      </c>
      <c r="S18" s="500"/>
      <c r="T18" s="458"/>
      <c r="U18" s="564">
        <v>42871</v>
      </c>
      <c r="V18" s="693">
        <v>0</v>
      </c>
      <c r="W18" s="695">
        <v>19.899999999999999</v>
      </c>
      <c r="X18" s="456"/>
      <c r="Y18" s="458"/>
      <c r="Z18" s="571">
        <v>42902</v>
      </c>
      <c r="AA18" s="724">
        <v>0</v>
      </c>
      <c r="AB18" s="725">
        <v>18.899999999999999</v>
      </c>
      <c r="AC18" s="500"/>
      <c r="AD18" s="268"/>
      <c r="AE18" s="164">
        <v>42932</v>
      </c>
      <c r="AF18" s="693">
        <v>0</v>
      </c>
      <c r="AG18" s="695">
        <v>21.7</v>
      </c>
      <c r="AH18" s="456"/>
      <c r="AI18" s="458"/>
      <c r="AJ18" s="571">
        <v>42963</v>
      </c>
      <c r="AK18" s="693">
        <v>5.0999999999999996</v>
      </c>
      <c r="AL18" s="695">
        <v>16.600000000000001</v>
      </c>
      <c r="AM18" s="486"/>
      <c r="AN18" s="458"/>
      <c r="AO18" s="564">
        <v>42994</v>
      </c>
      <c r="AP18" s="693">
        <v>0</v>
      </c>
      <c r="AQ18" s="695">
        <v>22.1</v>
      </c>
      <c r="AR18" s="456"/>
      <c r="AS18" s="458"/>
      <c r="AT18" s="108">
        <v>43024</v>
      </c>
      <c r="AU18" s="704">
        <v>0</v>
      </c>
      <c r="AV18" s="695">
        <v>20.9</v>
      </c>
      <c r="AW18" s="456"/>
      <c r="AX18" s="268"/>
      <c r="AY18" s="38">
        <v>43055</v>
      </c>
      <c r="AZ18" s="858">
        <v>0</v>
      </c>
      <c r="BA18" s="859">
        <v>27.2</v>
      </c>
      <c r="BB18" s="523"/>
      <c r="BC18" s="458"/>
      <c r="BD18" s="97">
        <v>43085</v>
      </c>
      <c r="BE18" s="704">
        <v>0</v>
      </c>
      <c r="BF18" s="695">
        <v>26.1</v>
      </c>
      <c r="BG18" s="456"/>
      <c r="BH18" s="458"/>
    </row>
    <row r="19" spans="1:60" x14ac:dyDescent="0.2">
      <c r="A19" s="10">
        <v>42752</v>
      </c>
      <c r="B19" s="704">
        <v>30.8</v>
      </c>
      <c r="C19" s="695">
        <v>22.5</v>
      </c>
      <c r="D19" s="456"/>
      <c r="E19" s="458"/>
      <c r="F19" s="664">
        <v>42783</v>
      </c>
      <c r="G19" s="702">
        <v>0</v>
      </c>
      <c r="H19" s="703">
        <v>28.5</v>
      </c>
      <c r="I19" s="486"/>
      <c r="J19" s="458"/>
      <c r="K19" s="612">
        <v>42811</v>
      </c>
      <c r="L19" s="704">
        <v>0</v>
      </c>
      <c r="M19" s="695">
        <v>24.7</v>
      </c>
      <c r="N19" s="457"/>
      <c r="O19" s="458"/>
      <c r="P19" s="114">
        <v>42842</v>
      </c>
      <c r="Q19" s="704">
        <v>0.4</v>
      </c>
      <c r="R19" s="719">
        <v>20.8</v>
      </c>
      <c r="S19" s="500"/>
      <c r="T19" s="458"/>
      <c r="U19" s="564">
        <v>42872</v>
      </c>
      <c r="V19" s="693">
        <v>0</v>
      </c>
      <c r="W19" s="695">
        <v>18.899999999999999</v>
      </c>
      <c r="X19" s="456"/>
      <c r="Y19" s="458"/>
      <c r="Z19" s="571">
        <v>42903</v>
      </c>
      <c r="AA19" s="724">
        <v>0</v>
      </c>
      <c r="AB19" s="725">
        <v>20.5</v>
      </c>
      <c r="AC19" s="500"/>
      <c r="AD19" s="268"/>
      <c r="AE19" s="164">
        <v>42933</v>
      </c>
      <c r="AF19" s="693">
        <v>0</v>
      </c>
      <c r="AG19" s="695">
        <v>21.6</v>
      </c>
      <c r="AH19" s="456"/>
      <c r="AI19" s="458"/>
      <c r="AJ19" s="571">
        <v>42964</v>
      </c>
      <c r="AK19" s="693">
        <v>4.07</v>
      </c>
      <c r="AL19" s="695">
        <v>16</v>
      </c>
      <c r="AM19" s="486"/>
      <c r="AN19" s="458"/>
      <c r="AO19" s="564">
        <v>42995</v>
      </c>
      <c r="AP19" s="693">
        <v>0</v>
      </c>
      <c r="AQ19" s="695">
        <v>20.5</v>
      </c>
      <c r="AR19" s="456"/>
      <c r="AS19" s="458"/>
      <c r="AT19" s="108">
        <v>43025</v>
      </c>
      <c r="AU19" s="704">
        <v>0</v>
      </c>
      <c r="AV19" s="695">
        <v>22.7</v>
      </c>
      <c r="AW19" s="456"/>
      <c r="AX19" s="268"/>
      <c r="AY19" s="38">
        <v>43056</v>
      </c>
      <c r="AZ19" s="858">
        <v>0.73333333333333328</v>
      </c>
      <c r="BA19" s="859">
        <v>23.6</v>
      </c>
      <c r="BB19" s="523"/>
      <c r="BC19" s="458"/>
      <c r="BD19" s="97">
        <v>43086</v>
      </c>
      <c r="BE19" s="704">
        <v>0</v>
      </c>
      <c r="BF19" s="695">
        <v>28.1</v>
      </c>
      <c r="BG19" s="456"/>
      <c r="BH19" s="458"/>
    </row>
    <row r="20" spans="1:60" x14ac:dyDescent="0.2">
      <c r="A20" s="10">
        <v>42753</v>
      </c>
      <c r="B20" s="704">
        <v>23</v>
      </c>
      <c r="C20" s="695">
        <v>21.8</v>
      </c>
      <c r="D20" s="456"/>
      <c r="E20" s="458"/>
      <c r="F20" s="664">
        <v>42784</v>
      </c>
      <c r="G20" s="702">
        <v>0</v>
      </c>
      <c r="H20" s="703">
        <v>28.7</v>
      </c>
      <c r="I20" s="486"/>
      <c r="J20" s="458"/>
      <c r="K20" s="612">
        <v>42812</v>
      </c>
      <c r="L20" s="704">
        <v>18.600000000000001</v>
      </c>
      <c r="M20" s="695">
        <v>21.1</v>
      </c>
      <c r="N20" s="457"/>
      <c r="O20" s="458"/>
      <c r="P20" s="114">
        <v>42843</v>
      </c>
      <c r="Q20" s="704">
        <v>0</v>
      </c>
      <c r="R20" s="719">
        <v>20.2</v>
      </c>
      <c r="S20" s="500"/>
      <c r="T20" s="458"/>
      <c r="U20" s="564">
        <v>42873</v>
      </c>
      <c r="V20" s="693">
        <v>0</v>
      </c>
      <c r="W20" s="695">
        <v>18.2</v>
      </c>
      <c r="X20" s="456"/>
      <c r="Y20" s="458"/>
      <c r="Z20" s="571">
        <v>42904</v>
      </c>
      <c r="AA20" s="724">
        <v>0</v>
      </c>
      <c r="AB20" s="725">
        <v>21.3</v>
      </c>
      <c r="AC20" s="500"/>
      <c r="AD20" s="268"/>
      <c r="AE20" s="164">
        <v>42934</v>
      </c>
      <c r="AF20" s="693">
        <v>0</v>
      </c>
      <c r="AG20" s="695">
        <v>12.6</v>
      </c>
      <c r="AH20" s="456"/>
      <c r="AI20" s="458"/>
      <c r="AJ20" s="571">
        <v>42965</v>
      </c>
      <c r="AK20" s="693">
        <v>14.1</v>
      </c>
      <c r="AL20" s="695">
        <v>16.5</v>
      </c>
      <c r="AM20" s="486"/>
      <c r="AN20" s="458"/>
      <c r="AO20" s="564">
        <v>42996</v>
      </c>
      <c r="AP20" s="693">
        <v>0</v>
      </c>
      <c r="AQ20" s="695">
        <v>20.3</v>
      </c>
      <c r="AR20" s="456"/>
      <c r="AS20" s="458"/>
      <c r="AT20" s="108">
        <v>43026</v>
      </c>
      <c r="AU20" s="704">
        <v>0</v>
      </c>
      <c r="AV20" s="695">
        <v>25.7</v>
      </c>
      <c r="AW20" s="456"/>
      <c r="AX20" s="268"/>
      <c r="AY20" s="38">
        <v>43057</v>
      </c>
      <c r="AZ20" s="858">
        <v>0.34166666666666662</v>
      </c>
      <c r="BA20" s="859">
        <v>23.6</v>
      </c>
      <c r="BB20" s="523"/>
      <c r="BC20" s="458"/>
      <c r="BD20" s="97">
        <v>43087</v>
      </c>
      <c r="BE20" s="704">
        <v>0</v>
      </c>
      <c r="BF20" s="695">
        <v>25</v>
      </c>
      <c r="BG20" s="456"/>
      <c r="BH20" s="458"/>
    </row>
    <row r="21" spans="1:60" x14ac:dyDescent="0.2">
      <c r="A21" s="10">
        <v>42754</v>
      </c>
      <c r="B21" s="704">
        <v>15.2</v>
      </c>
      <c r="C21" s="695">
        <v>22.2</v>
      </c>
      <c r="D21" s="456"/>
      <c r="E21" s="458"/>
      <c r="F21" s="664">
        <v>42785</v>
      </c>
      <c r="G21" s="702">
        <v>0</v>
      </c>
      <c r="H21" s="703">
        <v>29.3</v>
      </c>
      <c r="I21" s="486"/>
      <c r="J21" s="458"/>
      <c r="K21" s="612">
        <v>42813</v>
      </c>
      <c r="L21" s="704">
        <v>0.6</v>
      </c>
      <c r="M21" s="695">
        <v>19.3</v>
      </c>
      <c r="N21" s="457"/>
      <c r="O21" s="458"/>
      <c r="P21" s="114">
        <v>42844</v>
      </c>
      <c r="Q21" s="704">
        <v>0</v>
      </c>
      <c r="R21" s="719">
        <v>19.899999999999999</v>
      </c>
      <c r="S21" s="500"/>
      <c r="T21" s="458"/>
      <c r="U21" s="564">
        <v>42874</v>
      </c>
      <c r="V21" s="693">
        <v>28.3</v>
      </c>
      <c r="W21" s="695">
        <v>16.8</v>
      </c>
      <c r="X21" s="456"/>
      <c r="Y21" s="458"/>
      <c r="Z21" s="571">
        <v>42905</v>
      </c>
      <c r="AA21" s="724">
        <v>0</v>
      </c>
      <c r="AB21" s="725">
        <v>20.5</v>
      </c>
      <c r="AC21" s="500"/>
      <c r="AD21" s="268"/>
      <c r="AE21" s="164">
        <v>42935</v>
      </c>
      <c r="AF21" s="693">
        <v>0</v>
      </c>
      <c r="AG21" s="695">
        <v>12.4</v>
      </c>
      <c r="AH21" s="456"/>
      <c r="AI21" s="458"/>
      <c r="AJ21" s="571">
        <v>42966</v>
      </c>
      <c r="AK21" s="693">
        <v>1.4</v>
      </c>
      <c r="AL21" s="695">
        <v>17.2</v>
      </c>
      <c r="AM21" s="486"/>
      <c r="AN21" s="458"/>
      <c r="AO21" s="564">
        <v>42997</v>
      </c>
      <c r="AP21" s="693">
        <v>0</v>
      </c>
      <c r="AQ21" s="695">
        <v>20.9</v>
      </c>
      <c r="AR21" s="456"/>
      <c r="AS21" s="458"/>
      <c r="AT21" s="108">
        <v>43027</v>
      </c>
      <c r="AU21" s="704">
        <v>0</v>
      </c>
      <c r="AV21" s="695">
        <v>27.4</v>
      </c>
      <c r="AW21" s="456"/>
      <c r="AX21" s="268"/>
      <c r="AY21" s="38">
        <v>43058</v>
      </c>
      <c r="AZ21" s="858">
        <v>0.71666666666666679</v>
      </c>
      <c r="BA21" s="859">
        <v>22.6</v>
      </c>
      <c r="BB21" s="523"/>
      <c r="BC21" s="458"/>
      <c r="BD21" s="97">
        <v>43088</v>
      </c>
      <c r="BE21" s="704">
        <v>0</v>
      </c>
      <c r="BF21" s="695">
        <v>25.8</v>
      </c>
      <c r="BG21" s="456"/>
      <c r="BH21" s="458"/>
    </row>
    <row r="22" spans="1:60" x14ac:dyDescent="0.2">
      <c r="A22" s="10">
        <v>42755</v>
      </c>
      <c r="B22" s="704">
        <v>15.8</v>
      </c>
      <c r="C22" s="695">
        <v>21.7</v>
      </c>
      <c r="D22" s="456"/>
      <c r="E22" s="458"/>
      <c r="F22" s="664">
        <v>42786</v>
      </c>
      <c r="G22" s="702">
        <v>0</v>
      </c>
      <c r="H22" s="703">
        <v>27.8</v>
      </c>
      <c r="I22" s="486"/>
      <c r="J22" s="458"/>
      <c r="K22" s="612">
        <v>42814</v>
      </c>
      <c r="L22" s="704">
        <v>0.1</v>
      </c>
      <c r="M22" s="695">
        <v>21.2</v>
      </c>
      <c r="N22" s="457"/>
      <c r="O22" s="458"/>
      <c r="P22" s="114">
        <v>42845</v>
      </c>
      <c r="Q22" s="704">
        <v>0</v>
      </c>
      <c r="R22" s="719">
        <v>22.6</v>
      </c>
      <c r="S22" s="500"/>
      <c r="T22" s="458"/>
      <c r="U22" s="564">
        <v>42875</v>
      </c>
      <c r="V22" s="693">
        <v>31.3</v>
      </c>
      <c r="W22" s="695">
        <v>19.399999999999999</v>
      </c>
      <c r="X22" s="456"/>
      <c r="Y22" s="458"/>
      <c r="Z22" s="571">
        <v>42906</v>
      </c>
      <c r="AA22" s="724">
        <v>0</v>
      </c>
      <c r="AB22" s="725">
        <v>16.7</v>
      </c>
      <c r="AC22" s="500"/>
      <c r="AD22" s="268"/>
      <c r="AE22" s="164">
        <v>42936</v>
      </c>
      <c r="AF22" s="693">
        <v>0</v>
      </c>
      <c r="AG22" s="695">
        <v>17.100000000000001</v>
      </c>
      <c r="AH22" s="456"/>
      <c r="AI22" s="458"/>
      <c r="AJ22" s="571">
        <v>42967</v>
      </c>
      <c r="AK22" s="693">
        <v>4.5999999999999996</v>
      </c>
      <c r="AL22" s="695">
        <v>16.3</v>
      </c>
      <c r="AM22" s="486"/>
      <c r="AN22" s="458"/>
      <c r="AO22" s="564">
        <v>42998</v>
      </c>
      <c r="AP22" s="693">
        <v>0</v>
      </c>
      <c r="AQ22" s="695">
        <v>19.399999999999999</v>
      </c>
      <c r="AR22" s="456"/>
      <c r="AS22" s="458"/>
      <c r="AT22" s="108">
        <v>43028</v>
      </c>
      <c r="AU22" s="704">
        <v>0</v>
      </c>
      <c r="AV22" s="695">
        <v>23.5</v>
      </c>
      <c r="AW22" s="456"/>
      <c r="AX22" s="268"/>
      <c r="AY22" s="38">
        <v>43059</v>
      </c>
      <c r="AZ22" s="858">
        <v>0.3</v>
      </c>
      <c r="BA22" s="859">
        <v>21.1</v>
      </c>
      <c r="BB22" s="523"/>
      <c r="BC22" s="458"/>
      <c r="BD22" s="97">
        <v>43089</v>
      </c>
      <c r="BE22" s="704">
        <v>14.4</v>
      </c>
      <c r="BF22" s="695">
        <v>25.4</v>
      </c>
      <c r="BG22" s="456"/>
      <c r="BH22" s="458"/>
    </row>
    <row r="23" spans="1:60" x14ac:dyDescent="0.2">
      <c r="A23" s="10">
        <v>42756</v>
      </c>
      <c r="B23" s="704">
        <v>17</v>
      </c>
      <c r="C23" s="695">
        <v>20.8</v>
      </c>
      <c r="D23" s="456"/>
      <c r="E23" s="458"/>
      <c r="F23" s="664">
        <v>42787</v>
      </c>
      <c r="G23" s="702">
        <v>0</v>
      </c>
      <c r="H23" s="703">
        <v>26.7</v>
      </c>
      <c r="I23" s="486"/>
      <c r="J23" s="458"/>
      <c r="K23" s="612">
        <v>42815</v>
      </c>
      <c r="L23" s="704">
        <v>0</v>
      </c>
      <c r="M23" s="695">
        <v>21.6</v>
      </c>
      <c r="N23" s="457"/>
      <c r="O23" s="458"/>
      <c r="P23" s="114">
        <v>42846</v>
      </c>
      <c r="Q23" s="704">
        <v>0.4</v>
      </c>
      <c r="R23" s="719">
        <v>21.6</v>
      </c>
      <c r="S23" s="500"/>
      <c r="T23" s="458"/>
      <c r="U23" s="564">
        <v>42876</v>
      </c>
      <c r="V23" s="693">
        <v>0.6</v>
      </c>
      <c r="W23" s="695">
        <v>18.7</v>
      </c>
      <c r="X23" s="456"/>
      <c r="Y23" s="458"/>
      <c r="Z23" s="571">
        <v>42907</v>
      </c>
      <c r="AA23" s="724">
        <v>1</v>
      </c>
      <c r="AB23" s="725">
        <v>17.5</v>
      </c>
      <c r="AC23" s="500"/>
      <c r="AD23" s="268"/>
      <c r="AE23" s="164">
        <v>42937</v>
      </c>
      <c r="AF23" s="693">
        <v>0</v>
      </c>
      <c r="AG23" s="695">
        <v>19.7</v>
      </c>
      <c r="AH23" s="456"/>
      <c r="AI23" s="458"/>
      <c r="AJ23" s="571">
        <v>42968</v>
      </c>
      <c r="AK23" s="693">
        <v>27.8</v>
      </c>
      <c r="AL23" s="695">
        <v>13.2</v>
      </c>
      <c r="AM23" s="486"/>
      <c r="AN23" s="458"/>
      <c r="AO23" s="564">
        <v>42999</v>
      </c>
      <c r="AP23" s="693">
        <v>0</v>
      </c>
      <c r="AQ23" s="695">
        <v>20.7</v>
      </c>
      <c r="AR23" s="456"/>
      <c r="AS23" s="458"/>
      <c r="AT23" s="108">
        <v>43029</v>
      </c>
      <c r="AU23" s="704">
        <v>0</v>
      </c>
      <c r="AV23" s="695">
        <v>23</v>
      </c>
      <c r="AW23" s="456"/>
      <c r="AX23" s="268"/>
      <c r="AY23" s="38">
        <v>43060</v>
      </c>
      <c r="AZ23" s="858">
        <v>0.11666666666666668</v>
      </c>
      <c r="BA23" s="859">
        <v>22.6</v>
      </c>
      <c r="BB23" s="523"/>
      <c r="BC23" s="458"/>
      <c r="BD23" s="97">
        <v>43090</v>
      </c>
      <c r="BE23" s="704">
        <v>23.6</v>
      </c>
      <c r="BF23" s="695">
        <v>21.6</v>
      </c>
      <c r="BG23" s="456"/>
      <c r="BH23" s="458"/>
    </row>
    <row r="24" spans="1:60" x14ac:dyDescent="0.2">
      <c r="A24" s="10">
        <v>42757</v>
      </c>
      <c r="B24" s="704">
        <v>46.6</v>
      </c>
      <c r="C24" s="695">
        <v>20.2</v>
      </c>
      <c r="D24" s="456"/>
      <c r="E24" s="458"/>
      <c r="F24" s="664">
        <v>42788</v>
      </c>
      <c r="G24" s="702">
        <v>0</v>
      </c>
      <c r="H24" s="703">
        <v>26</v>
      </c>
      <c r="I24" s="486"/>
      <c r="J24" s="458"/>
      <c r="K24" s="612">
        <v>42816</v>
      </c>
      <c r="L24" s="704">
        <v>0</v>
      </c>
      <c r="M24" s="695">
        <v>22.9</v>
      </c>
      <c r="N24" s="457"/>
      <c r="O24" s="458"/>
      <c r="P24" s="114">
        <v>42847</v>
      </c>
      <c r="Q24" s="704">
        <v>16.3</v>
      </c>
      <c r="R24" s="719">
        <v>19.2</v>
      </c>
      <c r="S24" s="500"/>
      <c r="T24" s="458"/>
      <c r="U24" s="564">
        <v>42877</v>
      </c>
      <c r="V24" s="693">
        <v>56</v>
      </c>
      <c r="W24" s="695">
        <v>18.399999999999999</v>
      </c>
      <c r="X24" s="456"/>
      <c r="Y24" s="458"/>
      <c r="Z24" s="571">
        <v>42908</v>
      </c>
      <c r="AA24" s="724">
        <v>0</v>
      </c>
      <c r="AB24" s="725">
        <v>19.100000000000001</v>
      </c>
      <c r="AC24" s="500"/>
      <c r="AD24" s="268"/>
      <c r="AE24" s="164">
        <v>42938</v>
      </c>
      <c r="AF24" s="693">
        <v>0</v>
      </c>
      <c r="AG24" s="695">
        <v>18.7</v>
      </c>
      <c r="AH24" s="456"/>
      <c r="AI24" s="458"/>
      <c r="AJ24" s="571">
        <v>42969</v>
      </c>
      <c r="AK24" s="693">
        <v>0.1</v>
      </c>
      <c r="AL24" s="695">
        <v>14.7</v>
      </c>
      <c r="AM24" s="486"/>
      <c r="AN24" s="458"/>
      <c r="AO24" s="564">
        <v>43000</v>
      </c>
      <c r="AP24" s="693">
        <v>0</v>
      </c>
      <c r="AQ24" s="695">
        <v>19.8</v>
      </c>
      <c r="AR24" s="456"/>
      <c r="AS24" s="458"/>
      <c r="AT24" s="108">
        <v>43030</v>
      </c>
      <c r="AU24" s="704">
        <v>0</v>
      </c>
      <c r="AV24" s="695">
        <v>21</v>
      </c>
      <c r="AW24" s="456"/>
      <c r="AX24" s="268"/>
      <c r="AY24" s="38">
        <v>43061</v>
      </c>
      <c r="AZ24" s="858">
        <v>1.075</v>
      </c>
      <c r="BA24" s="859">
        <v>20.9</v>
      </c>
      <c r="BB24" s="523"/>
      <c r="BC24" s="458"/>
      <c r="BD24" s="97">
        <v>43091</v>
      </c>
      <c r="BE24" s="704">
        <v>3.2</v>
      </c>
      <c r="BF24" s="695">
        <v>21.9</v>
      </c>
      <c r="BG24" s="456"/>
      <c r="BH24" s="458"/>
    </row>
    <row r="25" spans="1:60" x14ac:dyDescent="0.2">
      <c r="A25" s="10">
        <v>42758</v>
      </c>
      <c r="B25" s="704">
        <v>4.5999999999999996</v>
      </c>
      <c r="C25" s="695">
        <v>22.5</v>
      </c>
      <c r="D25" s="456"/>
      <c r="E25" s="458"/>
      <c r="F25" s="664">
        <v>42789</v>
      </c>
      <c r="G25" s="702">
        <v>0.5</v>
      </c>
      <c r="H25" s="703">
        <v>27.8</v>
      </c>
      <c r="I25" s="486"/>
      <c r="J25" s="458"/>
      <c r="K25" s="612">
        <v>42817</v>
      </c>
      <c r="L25" s="704">
        <v>0</v>
      </c>
      <c r="M25" s="695">
        <v>22.7</v>
      </c>
      <c r="N25" s="457"/>
      <c r="O25" s="458"/>
      <c r="P25" s="114">
        <v>42848</v>
      </c>
      <c r="Q25" s="704">
        <v>2.6</v>
      </c>
      <c r="R25" s="719">
        <v>19.2</v>
      </c>
      <c r="S25" s="500"/>
      <c r="T25" s="458"/>
      <c r="U25" s="564">
        <v>42878</v>
      </c>
      <c r="V25" s="693">
        <v>0</v>
      </c>
      <c r="W25" s="695">
        <v>19</v>
      </c>
      <c r="X25" s="456"/>
      <c r="Y25" s="458"/>
      <c r="Z25" s="571">
        <v>42909</v>
      </c>
      <c r="AA25" s="724">
        <v>0</v>
      </c>
      <c r="AB25" s="725">
        <v>19</v>
      </c>
      <c r="AC25" s="500"/>
      <c r="AD25" s="268"/>
      <c r="AE25" s="164">
        <v>42939</v>
      </c>
      <c r="AF25" s="693">
        <v>0</v>
      </c>
      <c r="AG25" s="695">
        <v>20.3</v>
      </c>
      <c r="AH25" s="456"/>
      <c r="AI25" s="458"/>
      <c r="AJ25" s="571">
        <v>42970</v>
      </c>
      <c r="AK25" s="693">
        <v>0</v>
      </c>
      <c r="AL25" s="695">
        <v>17.7</v>
      </c>
      <c r="AM25" s="486"/>
      <c r="AN25" s="458"/>
      <c r="AO25" s="564">
        <v>43001</v>
      </c>
      <c r="AP25" s="693">
        <v>0</v>
      </c>
      <c r="AQ25" s="695">
        <v>21.4</v>
      </c>
      <c r="AR25" s="456"/>
      <c r="AS25" s="458"/>
      <c r="AT25" s="108">
        <v>43031</v>
      </c>
      <c r="AU25" s="704">
        <v>0</v>
      </c>
      <c r="AV25" s="695">
        <v>17.600000000000001</v>
      </c>
      <c r="AW25" s="456"/>
      <c r="AX25" s="268"/>
      <c r="AY25" s="38">
        <v>43062</v>
      </c>
      <c r="AZ25" s="858">
        <v>0.05</v>
      </c>
      <c r="BA25" s="859">
        <v>19.600000000000001</v>
      </c>
      <c r="BB25" s="523"/>
      <c r="BC25" s="458"/>
      <c r="BD25" s="97">
        <v>43092</v>
      </c>
      <c r="BE25" s="704">
        <v>0.2</v>
      </c>
      <c r="BF25" s="695">
        <v>24.5</v>
      </c>
      <c r="BG25" s="456"/>
      <c r="BH25" s="458"/>
    </row>
    <row r="26" spans="1:60" x14ac:dyDescent="0.2">
      <c r="A26" s="10">
        <v>42759</v>
      </c>
      <c r="B26" s="704">
        <v>8</v>
      </c>
      <c r="C26" s="695">
        <v>24.8</v>
      </c>
      <c r="D26" s="456"/>
      <c r="E26" s="458"/>
      <c r="F26" s="664">
        <v>42790</v>
      </c>
      <c r="G26" s="702">
        <v>0</v>
      </c>
      <c r="H26" s="703">
        <v>25.3</v>
      </c>
      <c r="I26" s="486"/>
      <c r="J26" s="458"/>
      <c r="K26" s="612">
        <v>42818</v>
      </c>
      <c r="L26" s="704">
        <v>0</v>
      </c>
      <c r="M26" s="695">
        <v>23.8</v>
      </c>
      <c r="N26" s="457"/>
      <c r="O26" s="458"/>
      <c r="P26" s="114">
        <v>42849</v>
      </c>
      <c r="Q26" s="704">
        <v>0</v>
      </c>
      <c r="R26" s="719">
        <v>21.2</v>
      </c>
      <c r="S26" s="500"/>
      <c r="T26" s="458"/>
      <c r="U26" s="564">
        <v>42879</v>
      </c>
      <c r="V26" s="693">
        <v>0</v>
      </c>
      <c r="W26" s="695">
        <v>19.600000000000001</v>
      </c>
      <c r="X26" s="456"/>
      <c r="Y26" s="458"/>
      <c r="Z26" s="571">
        <v>42910</v>
      </c>
      <c r="AA26" s="724">
        <v>0</v>
      </c>
      <c r="AB26" s="725">
        <v>19.5</v>
      </c>
      <c r="AC26" s="500"/>
      <c r="AD26" s="268"/>
      <c r="AE26" s="164">
        <v>42940</v>
      </c>
      <c r="AF26" s="693">
        <v>0</v>
      </c>
      <c r="AG26" s="695">
        <v>20.6</v>
      </c>
      <c r="AH26" s="456"/>
      <c r="AI26" s="458"/>
      <c r="AJ26" s="571">
        <v>42971</v>
      </c>
      <c r="AK26" s="693">
        <v>0</v>
      </c>
      <c r="AL26" s="695">
        <v>18.899999999999999</v>
      </c>
      <c r="AM26" s="486"/>
      <c r="AN26" s="458"/>
      <c r="AO26" s="564">
        <v>43002</v>
      </c>
      <c r="AP26" s="693">
        <v>0</v>
      </c>
      <c r="AQ26" s="695">
        <v>20.7</v>
      </c>
      <c r="AR26" s="456"/>
      <c r="AS26" s="458"/>
      <c r="AT26" s="108">
        <v>43032</v>
      </c>
      <c r="AU26" s="704">
        <v>8.3333333333333332E-3</v>
      </c>
      <c r="AV26" s="695">
        <v>18.399999999999999</v>
      </c>
      <c r="AW26" s="456"/>
      <c r="AX26" s="268"/>
      <c r="AY26" s="38">
        <v>43063</v>
      </c>
      <c r="AZ26" s="858">
        <v>0</v>
      </c>
      <c r="BA26" s="859">
        <v>23.5</v>
      </c>
      <c r="BB26" s="523"/>
      <c r="BC26" s="458"/>
      <c r="BD26" s="97">
        <v>43093</v>
      </c>
      <c r="BE26" s="704">
        <v>0</v>
      </c>
      <c r="BF26" s="695">
        <v>25.6</v>
      </c>
      <c r="BG26" s="456"/>
      <c r="BH26" s="458"/>
    </row>
    <row r="27" spans="1:60" x14ac:dyDescent="0.2">
      <c r="A27" s="10">
        <v>42760</v>
      </c>
      <c r="B27" s="704">
        <v>8.6</v>
      </c>
      <c r="C27" s="695">
        <v>25.2</v>
      </c>
      <c r="D27" s="456"/>
      <c r="E27" s="458"/>
      <c r="F27" s="664">
        <v>42791</v>
      </c>
      <c r="G27" s="702">
        <v>34.799999999999997</v>
      </c>
      <c r="H27" s="703">
        <v>22.9</v>
      </c>
      <c r="I27" s="486"/>
      <c r="J27" s="458"/>
      <c r="K27" s="612">
        <v>42819</v>
      </c>
      <c r="L27" s="704">
        <v>8</v>
      </c>
      <c r="M27" s="695">
        <v>23.6</v>
      </c>
      <c r="N27" s="457"/>
      <c r="O27" s="458"/>
      <c r="P27" s="114">
        <v>42850</v>
      </c>
      <c r="Q27" s="704">
        <v>0</v>
      </c>
      <c r="R27" s="719">
        <v>23.9</v>
      </c>
      <c r="S27" s="500"/>
      <c r="T27" s="458"/>
      <c r="U27" s="564">
        <v>42880</v>
      </c>
      <c r="V27" s="693">
        <v>0</v>
      </c>
      <c r="W27" s="695">
        <v>22</v>
      </c>
      <c r="X27" s="456"/>
      <c r="Y27" s="458"/>
      <c r="Z27" s="571">
        <v>42911</v>
      </c>
      <c r="AA27" s="724">
        <v>0</v>
      </c>
      <c r="AB27" s="725">
        <v>16.5</v>
      </c>
      <c r="AC27" s="500"/>
      <c r="AD27" s="268"/>
      <c r="AE27" s="164">
        <v>42941</v>
      </c>
      <c r="AF27" s="693">
        <v>0</v>
      </c>
      <c r="AG27" s="695">
        <v>21.2</v>
      </c>
      <c r="AH27" s="456"/>
      <c r="AI27" s="458"/>
      <c r="AJ27" s="571">
        <v>42972</v>
      </c>
      <c r="AK27" s="693">
        <v>0</v>
      </c>
      <c r="AL27" s="695">
        <v>19.2</v>
      </c>
      <c r="AM27" s="486"/>
      <c r="AN27" s="458"/>
      <c r="AO27" s="564">
        <v>43003</v>
      </c>
      <c r="AP27" s="693">
        <v>0</v>
      </c>
      <c r="AQ27" s="695">
        <v>20.399999999999999</v>
      </c>
      <c r="AR27" s="456"/>
      <c r="AS27" s="458"/>
      <c r="AT27" s="108">
        <v>43033</v>
      </c>
      <c r="AU27" s="704">
        <v>0</v>
      </c>
      <c r="AV27" s="695">
        <v>22.2</v>
      </c>
      <c r="AW27" s="456"/>
      <c r="AX27" s="268"/>
      <c r="AY27" s="38">
        <v>43064</v>
      </c>
      <c r="AZ27" s="858">
        <v>0</v>
      </c>
      <c r="BA27" s="859">
        <v>25.5</v>
      </c>
      <c r="BB27" s="523"/>
      <c r="BC27" s="458"/>
      <c r="BD27" s="97">
        <v>43094</v>
      </c>
      <c r="BE27" s="704">
        <v>31.6</v>
      </c>
      <c r="BF27" s="695">
        <v>24.5</v>
      </c>
      <c r="BG27" s="456"/>
      <c r="BH27" s="458"/>
    </row>
    <row r="28" spans="1:60" x14ac:dyDescent="0.2">
      <c r="A28" s="10">
        <v>42761</v>
      </c>
      <c r="B28" s="704">
        <v>0</v>
      </c>
      <c r="C28" s="695">
        <v>22.4</v>
      </c>
      <c r="D28" s="456"/>
      <c r="E28" s="458"/>
      <c r="F28" s="664">
        <v>42792</v>
      </c>
      <c r="G28" s="702">
        <v>0</v>
      </c>
      <c r="H28" s="703">
        <v>24.5</v>
      </c>
      <c r="I28" s="486"/>
      <c r="J28" s="458"/>
      <c r="K28" s="612">
        <v>42820</v>
      </c>
      <c r="L28" s="704">
        <v>1</v>
      </c>
      <c r="M28" s="695">
        <v>22.9</v>
      </c>
      <c r="N28" s="457"/>
      <c r="O28" s="458"/>
      <c r="P28" s="114">
        <v>42851</v>
      </c>
      <c r="Q28" s="704">
        <v>0</v>
      </c>
      <c r="R28" s="719">
        <v>20.9</v>
      </c>
      <c r="S28" s="500"/>
      <c r="T28" s="458"/>
      <c r="U28" s="564">
        <v>42881</v>
      </c>
      <c r="V28" s="693">
        <v>0</v>
      </c>
      <c r="W28" s="695">
        <v>24.2</v>
      </c>
      <c r="X28" s="456"/>
      <c r="Y28" s="458"/>
      <c r="Z28" s="571">
        <v>42912</v>
      </c>
      <c r="AA28" s="724">
        <v>0</v>
      </c>
      <c r="AB28" s="725">
        <v>20.3</v>
      </c>
      <c r="AC28" s="500"/>
      <c r="AD28" s="268"/>
      <c r="AE28" s="164">
        <v>42942</v>
      </c>
      <c r="AF28" s="693">
        <v>0</v>
      </c>
      <c r="AG28" s="695">
        <v>21</v>
      </c>
      <c r="AH28" s="456"/>
      <c r="AI28" s="458"/>
      <c r="AJ28" s="571">
        <v>42973</v>
      </c>
      <c r="AK28" s="693">
        <v>0</v>
      </c>
      <c r="AL28" s="695">
        <v>21</v>
      </c>
      <c r="AM28" s="486"/>
      <c r="AN28" s="458"/>
      <c r="AO28" s="564">
        <v>43004</v>
      </c>
      <c r="AP28" s="693">
        <v>0</v>
      </c>
      <c r="AQ28" s="695">
        <v>20.6</v>
      </c>
      <c r="AR28" s="456"/>
      <c r="AS28" s="458"/>
      <c r="AT28" s="108">
        <v>43034</v>
      </c>
      <c r="AU28" s="704">
        <v>1.4333333333333336</v>
      </c>
      <c r="AV28" s="695">
        <v>21.1</v>
      </c>
      <c r="AW28" s="456"/>
      <c r="AX28" s="268"/>
      <c r="AY28" s="38">
        <v>43065</v>
      </c>
      <c r="AZ28" s="858">
        <v>0</v>
      </c>
      <c r="BA28" s="859">
        <v>23.8</v>
      </c>
      <c r="BB28" s="523"/>
      <c r="BC28" s="458"/>
      <c r="BD28" s="97">
        <v>43095</v>
      </c>
      <c r="BE28" s="704">
        <v>10.8</v>
      </c>
      <c r="BF28" s="695">
        <v>24</v>
      </c>
      <c r="BG28" s="456"/>
      <c r="BH28" s="458"/>
    </row>
    <row r="29" spans="1:60" x14ac:dyDescent="0.2">
      <c r="A29" s="10">
        <v>42762</v>
      </c>
      <c r="B29" s="704">
        <v>8.8000000000000007</v>
      </c>
      <c r="C29" s="695">
        <v>22.6</v>
      </c>
      <c r="D29" s="456"/>
      <c r="E29" s="458"/>
      <c r="F29" s="664">
        <v>42793</v>
      </c>
      <c r="G29" s="702">
        <v>12.6</v>
      </c>
      <c r="H29" s="703">
        <v>24.4</v>
      </c>
      <c r="I29" s="486"/>
      <c r="J29" s="458"/>
      <c r="K29" s="612">
        <v>42821</v>
      </c>
      <c r="L29" s="704">
        <v>0</v>
      </c>
      <c r="M29" s="695">
        <v>22.3</v>
      </c>
      <c r="N29" s="457"/>
      <c r="O29" s="458"/>
      <c r="P29" s="114">
        <v>42852</v>
      </c>
      <c r="Q29" s="704">
        <v>11</v>
      </c>
      <c r="R29" s="719">
        <v>18.399999999999999</v>
      </c>
      <c r="S29" s="500"/>
      <c r="T29" s="458"/>
      <c r="U29" s="564">
        <v>42882</v>
      </c>
      <c r="V29" s="693">
        <v>0</v>
      </c>
      <c r="W29" s="695">
        <v>22.6</v>
      </c>
      <c r="X29" s="456"/>
      <c r="Y29" s="458"/>
      <c r="Z29" s="571">
        <v>42913</v>
      </c>
      <c r="AA29" s="724">
        <v>0</v>
      </c>
      <c r="AB29" s="725">
        <v>19.600000000000001</v>
      </c>
      <c r="AC29" s="500"/>
      <c r="AD29" s="268"/>
      <c r="AE29" s="164">
        <v>42943</v>
      </c>
      <c r="AF29" s="693">
        <v>0</v>
      </c>
      <c r="AG29" s="695">
        <v>19.5</v>
      </c>
      <c r="AH29" s="456"/>
      <c r="AI29" s="458"/>
      <c r="AJ29" s="571">
        <v>42974</v>
      </c>
      <c r="AK29" s="693">
        <v>0</v>
      </c>
      <c r="AL29" s="695">
        <v>22.2</v>
      </c>
      <c r="AM29" s="486"/>
      <c r="AN29" s="458"/>
      <c r="AO29" s="564">
        <v>43005</v>
      </c>
      <c r="AP29" s="693">
        <v>0</v>
      </c>
      <c r="AQ29" s="695">
        <v>20.8</v>
      </c>
      <c r="AR29" s="456"/>
      <c r="AS29" s="458"/>
      <c r="AT29" s="108">
        <v>43035</v>
      </c>
      <c r="AU29" s="704">
        <v>0.14166666666666666</v>
      </c>
      <c r="AV29" s="695">
        <v>21.1</v>
      </c>
      <c r="AW29" s="456"/>
      <c r="AX29" s="268"/>
      <c r="AY29" s="38">
        <v>43066</v>
      </c>
      <c r="AZ29" s="858">
        <v>0</v>
      </c>
      <c r="BA29" s="859">
        <v>22.9</v>
      </c>
      <c r="BB29" s="523"/>
      <c r="BC29" s="458"/>
      <c r="BD29" s="97">
        <v>43096</v>
      </c>
      <c r="BE29" s="704">
        <v>1.4</v>
      </c>
      <c r="BF29" s="695">
        <v>25.4</v>
      </c>
      <c r="BG29" s="456"/>
      <c r="BH29" s="458"/>
    </row>
    <row r="30" spans="1:60" x14ac:dyDescent="0.2">
      <c r="A30" s="10">
        <v>42763</v>
      </c>
      <c r="B30" s="704">
        <v>0</v>
      </c>
      <c r="C30" s="695">
        <v>24.6</v>
      </c>
      <c r="D30" s="456"/>
      <c r="E30" s="458"/>
      <c r="F30" s="664">
        <v>42794</v>
      </c>
      <c r="G30" s="704">
        <v>0</v>
      </c>
      <c r="H30" s="695">
        <v>25.7</v>
      </c>
      <c r="I30" s="486"/>
      <c r="J30" s="458"/>
      <c r="K30" s="612">
        <v>42822</v>
      </c>
      <c r="L30" s="704">
        <v>0</v>
      </c>
      <c r="M30" s="695">
        <v>22.6</v>
      </c>
      <c r="N30" s="457"/>
      <c r="O30" s="458"/>
      <c r="P30" s="114">
        <v>42853</v>
      </c>
      <c r="Q30" s="704">
        <v>0.2</v>
      </c>
      <c r="R30" s="719">
        <v>16.2</v>
      </c>
      <c r="S30" s="500"/>
      <c r="T30" s="458"/>
      <c r="U30" s="564">
        <v>42883</v>
      </c>
      <c r="V30" s="693">
        <v>0</v>
      </c>
      <c r="W30" s="695">
        <v>20.6</v>
      </c>
      <c r="X30" s="456"/>
      <c r="Y30" s="458"/>
      <c r="Z30" s="571">
        <v>42914</v>
      </c>
      <c r="AA30" s="724">
        <v>0</v>
      </c>
      <c r="AB30" s="725">
        <v>20.7</v>
      </c>
      <c r="AC30" s="500"/>
      <c r="AD30" s="268"/>
      <c r="AE30" s="164">
        <v>42944</v>
      </c>
      <c r="AF30" s="693">
        <v>0</v>
      </c>
      <c r="AG30" s="695">
        <v>18.3</v>
      </c>
      <c r="AH30" s="456"/>
      <c r="AI30" s="458"/>
      <c r="AJ30" s="571">
        <v>42975</v>
      </c>
      <c r="AK30" s="693">
        <v>0</v>
      </c>
      <c r="AL30" s="695">
        <v>21.3</v>
      </c>
      <c r="AM30" s="486"/>
      <c r="AN30" s="458"/>
      <c r="AO30" s="564">
        <v>43006</v>
      </c>
      <c r="AP30" s="693">
        <v>8.3333333333333332E-3</v>
      </c>
      <c r="AQ30" s="695">
        <v>19.399999999999999</v>
      </c>
      <c r="AR30" s="456"/>
      <c r="AS30" s="458"/>
      <c r="AT30" s="108">
        <v>43036</v>
      </c>
      <c r="AU30" s="704">
        <v>1.6666666666666666E-2</v>
      </c>
      <c r="AV30" s="695">
        <v>23.7</v>
      </c>
      <c r="AW30" s="456"/>
      <c r="AX30" s="268"/>
      <c r="AY30" s="38">
        <v>43067</v>
      </c>
      <c r="AZ30" s="858">
        <v>0</v>
      </c>
      <c r="BA30" s="859">
        <v>22.8</v>
      </c>
      <c r="BB30" s="523"/>
      <c r="BC30" s="458"/>
      <c r="BD30" s="97">
        <v>43097</v>
      </c>
      <c r="BE30" s="704">
        <v>3.2</v>
      </c>
      <c r="BF30" s="695">
        <v>24.1</v>
      </c>
      <c r="BG30" s="456"/>
      <c r="BH30" s="458"/>
    </row>
    <row r="31" spans="1:60" x14ac:dyDescent="0.2">
      <c r="A31" s="10">
        <v>42764</v>
      </c>
      <c r="B31" s="704">
        <v>0</v>
      </c>
      <c r="C31" s="695">
        <v>26.3</v>
      </c>
      <c r="D31" s="456"/>
      <c r="E31" s="458"/>
      <c r="F31" s="664" t="s">
        <v>315</v>
      </c>
      <c r="G31" s="704"/>
      <c r="H31" s="695"/>
      <c r="I31" s="487"/>
      <c r="J31" s="458"/>
      <c r="K31" s="612">
        <v>42823</v>
      </c>
      <c r="L31" s="704">
        <v>0</v>
      </c>
      <c r="M31" s="695">
        <v>22.1</v>
      </c>
      <c r="N31" s="457"/>
      <c r="O31" s="458"/>
      <c r="P31" s="114">
        <v>42854</v>
      </c>
      <c r="Q31" s="704">
        <v>0</v>
      </c>
      <c r="R31" s="719">
        <v>17</v>
      </c>
      <c r="S31" s="500"/>
      <c r="T31" s="458"/>
      <c r="U31" s="564">
        <v>42884</v>
      </c>
      <c r="V31" s="693">
        <v>0</v>
      </c>
      <c r="W31" s="695">
        <v>21.4</v>
      </c>
      <c r="X31" s="456"/>
      <c r="Y31" s="458"/>
      <c r="Z31" s="571">
        <v>42915</v>
      </c>
      <c r="AA31" s="724">
        <v>0</v>
      </c>
      <c r="AB31" s="725">
        <v>21.4</v>
      </c>
      <c r="AC31" s="500"/>
      <c r="AD31" s="268"/>
      <c r="AE31" s="164">
        <v>42945</v>
      </c>
      <c r="AF31" s="693">
        <v>0</v>
      </c>
      <c r="AG31" s="695">
        <v>19.5</v>
      </c>
      <c r="AH31" s="456"/>
      <c r="AI31" s="458"/>
      <c r="AJ31" s="571">
        <v>42976</v>
      </c>
      <c r="AK31" s="693">
        <v>0</v>
      </c>
      <c r="AL31" s="695">
        <v>21.4</v>
      </c>
      <c r="AM31" s="486"/>
      <c r="AN31" s="458"/>
      <c r="AO31" s="564">
        <v>43007</v>
      </c>
      <c r="AP31" s="693">
        <v>2.5862068965517241E-3</v>
      </c>
      <c r="AQ31" s="695">
        <v>19.8</v>
      </c>
      <c r="AR31" s="456"/>
      <c r="AS31" s="458"/>
      <c r="AT31" s="108">
        <v>43037</v>
      </c>
      <c r="AU31" s="704">
        <v>0.16982758620689667</v>
      </c>
      <c r="AV31" s="695">
        <v>22</v>
      </c>
      <c r="AW31" s="456"/>
      <c r="AX31" s="268"/>
      <c r="AY31" s="38">
        <v>43068</v>
      </c>
      <c r="AZ31" s="858">
        <v>0</v>
      </c>
      <c r="BA31" s="859">
        <v>22.4</v>
      </c>
      <c r="BB31" s="523"/>
      <c r="BC31" s="458"/>
      <c r="BD31" s="97">
        <v>43098</v>
      </c>
      <c r="BE31" s="704">
        <v>3.6</v>
      </c>
      <c r="BF31" s="695">
        <v>22.8</v>
      </c>
      <c r="BG31" s="456"/>
      <c r="BH31" s="458"/>
    </row>
    <row r="32" spans="1:60" ht="13.5" thickBot="1" x14ac:dyDescent="0.25">
      <c r="A32" s="10">
        <v>42765</v>
      </c>
      <c r="B32" s="704">
        <v>0</v>
      </c>
      <c r="C32" s="695">
        <v>25.2</v>
      </c>
      <c r="D32" s="456"/>
      <c r="E32" s="458"/>
      <c r="F32" s="69" t="s">
        <v>4</v>
      </c>
      <c r="G32" s="857">
        <f>AVERAGE(G3:G30)</f>
        <v>4.5464285714285717</v>
      </c>
      <c r="H32" s="806">
        <f>AVERAGE(H3:H30)</f>
        <v>25.910714285714281</v>
      </c>
      <c r="I32" s="488"/>
      <c r="J32" s="458"/>
      <c r="K32" s="612">
        <v>42824</v>
      </c>
      <c r="L32" s="704">
        <v>0</v>
      </c>
      <c r="M32" s="695">
        <v>21.6</v>
      </c>
      <c r="N32" s="457"/>
      <c r="O32" s="458"/>
      <c r="P32" s="114">
        <v>42855</v>
      </c>
      <c r="Q32" s="709">
        <v>0</v>
      </c>
      <c r="R32" s="751">
        <v>19.3</v>
      </c>
      <c r="S32" s="500"/>
      <c r="T32" s="458"/>
      <c r="U32" s="564">
        <v>42885</v>
      </c>
      <c r="V32" s="693">
        <v>0</v>
      </c>
      <c r="W32" s="695">
        <v>19.899999999999999</v>
      </c>
      <c r="X32" s="456"/>
      <c r="Y32" s="458"/>
      <c r="Z32" s="571">
        <v>42916</v>
      </c>
      <c r="AA32" s="724">
        <v>0</v>
      </c>
      <c r="AB32" s="725">
        <v>21.3</v>
      </c>
      <c r="AC32" s="500"/>
      <c r="AD32" s="268"/>
      <c r="AE32" s="164">
        <v>42946</v>
      </c>
      <c r="AF32" s="693">
        <v>0</v>
      </c>
      <c r="AG32" s="695">
        <v>19.7</v>
      </c>
      <c r="AH32" s="456"/>
      <c r="AI32" s="458"/>
      <c r="AJ32" s="571">
        <v>42977</v>
      </c>
      <c r="AK32" s="693">
        <v>0</v>
      </c>
      <c r="AL32" s="695">
        <v>25.1</v>
      </c>
      <c r="AM32" s="486"/>
      <c r="AN32" s="458"/>
      <c r="AO32" s="564">
        <v>43008</v>
      </c>
      <c r="AP32" s="693">
        <v>4.4999999999999998E-2</v>
      </c>
      <c r="AQ32" s="695">
        <v>19.399999999999999</v>
      </c>
      <c r="AR32" s="456"/>
      <c r="AS32" s="458"/>
      <c r="AT32" s="108">
        <v>43038</v>
      </c>
      <c r="AU32" s="704">
        <v>0.166388888888889</v>
      </c>
      <c r="AV32" s="695">
        <v>21</v>
      </c>
      <c r="AW32" s="456"/>
      <c r="AX32" s="268"/>
      <c r="AY32" s="38">
        <v>43069</v>
      </c>
      <c r="AZ32" s="858">
        <v>0</v>
      </c>
      <c r="BA32" s="859">
        <v>21.3</v>
      </c>
      <c r="BB32" s="523"/>
      <c r="BC32" s="458"/>
      <c r="BD32" s="97">
        <v>43099</v>
      </c>
      <c r="BE32" s="704">
        <v>14.8</v>
      </c>
      <c r="BF32" s="695">
        <v>21.7</v>
      </c>
      <c r="BG32" s="456"/>
      <c r="BH32" s="458"/>
    </row>
    <row r="33" spans="1:60" ht="13.5" thickBot="1" x14ac:dyDescent="0.25">
      <c r="A33" s="10">
        <v>42766</v>
      </c>
      <c r="B33" s="704">
        <v>4.2</v>
      </c>
      <c r="C33" s="695">
        <v>24.7</v>
      </c>
      <c r="D33" s="456"/>
      <c r="E33" s="458"/>
      <c r="F33" s="74"/>
      <c r="G33" s="893">
        <f>SUM(G3:G30)</f>
        <v>127.3</v>
      </c>
      <c r="H33" s="280"/>
      <c r="I33" s="488"/>
      <c r="J33" s="458"/>
      <c r="K33" s="612">
        <v>42825</v>
      </c>
      <c r="L33" s="704">
        <v>0</v>
      </c>
      <c r="M33" s="695">
        <v>20.7</v>
      </c>
      <c r="N33" s="457"/>
      <c r="O33" s="458"/>
      <c r="P33" s="544" t="s">
        <v>4</v>
      </c>
      <c r="Q33" s="729">
        <f>AVERAGE(Q3:Q32)</f>
        <v>4.7699999999999996</v>
      </c>
      <c r="R33" s="729">
        <f>AVERAGE(R3:R32)</f>
        <v>21.686666666666667</v>
      </c>
      <c r="S33" s="459"/>
      <c r="T33" s="458"/>
      <c r="U33" s="564">
        <v>42886</v>
      </c>
      <c r="V33" s="696">
        <v>0</v>
      </c>
      <c r="W33" s="697">
        <v>21.6</v>
      </c>
      <c r="X33" s="456"/>
      <c r="Y33" s="458"/>
      <c r="Z33" s="202" t="s">
        <v>4</v>
      </c>
      <c r="AA33" s="749">
        <f>AVERAGE(AA3:AA32)</f>
        <v>3.4299999999999997</v>
      </c>
      <c r="AB33" s="749">
        <f>AVERAGE(AB3:AB32)</f>
        <v>19.29</v>
      </c>
      <c r="AC33" s="459"/>
      <c r="AD33" s="458"/>
      <c r="AE33" s="164">
        <v>42947</v>
      </c>
      <c r="AF33" s="693">
        <v>0</v>
      </c>
      <c r="AG33" s="695">
        <v>19.100000000000001</v>
      </c>
      <c r="AH33" s="456"/>
      <c r="AI33" s="458"/>
      <c r="AJ33" s="571">
        <v>42978</v>
      </c>
      <c r="AK33" s="693">
        <v>0</v>
      </c>
      <c r="AL33" s="695">
        <v>18.600000000000001</v>
      </c>
      <c r="AM33" s="486"/>
      <c r="AN33" s="458"/>
      <c r="AO33" s="209" t="s">
        <v>4</v>
      </c>
      <c r="AP33" s="246">
        <f>AVERAGE(AP2:AP32)</f>
        <v>1.8639846743295019E-3</v>
      </c>
      <c r="AQ33" s="635">
        <f>AVERAGE(AQ3:AQ32)</f>
        <v>21.083333333333329</v>
      </c>
      <c r="AR33" s="459"/>
      <c r="AS33" s="458"/>
      <c r="AT33" s="108">
        <v>43039</v>
      </c>
      <c r="AU33" s="704">
        <v>0.17043010752688184</v>
      </c>
      <c r="AV33" s="695">
        <v>20.5</v>
      </c>
      <c r="AW33" s="456"/>
      <c r="AX33" s="458"/>
      <c r="AY33" s="41" t="s">
        <v>4</v>
      </c>
      <c r="AZ33" s="864">
        <f>AVERAGE(AZ3:AZ25)</f>
        <v>0.23224637681159416</v>
      </c>
      <c r="BA33" s="864">
        <f>AVERAGE(BA3:BA32)</f>
        <v>22.333333333333332</v>
      </c>
      <c r="BB33" s="459"/>
      <c r="BC33" s="458"/>
      <c r="BD33" s="763">
        <v>43100</v>
      </c>
      <c r="BE33" s="709">
        <v>34.6</v>
      </c>
      <c r="BF33" s="710">
        <v>22.6</v>
      </c>
      <c r="BG33" s="456"/>
      <c r="BH33" s="458"/>
    </row>
    <row r="34" spans="1:60" ht="13.5" thickBot="1" x14ac:dyDescent="0.25">
      <c r="A34" s="41" t="s">
        <v>4</v>
      </c>
      <c r="B34" s="801">
        <f>AVERAGE(B3:B33)</f>
        <v>14.638709677419355</v>
      </c>
      <c r="C34" s="801">
        <f>AVERAGE(C3:C33)</f>
        <v>24.632258064516133</v>
      </c>
      <c r="D34" s="459"/>
      <c r="E34" s="458"/>
      <c r="I34" s="489"/>
      <c r="J34" s="458"/>
      <c r="K34" s="4" t="s">
        <v>4</v>
      </c>
      <c r="L34" s="801">
        <f>AVERAGE(L3:L33)</f>
        <v>5.170967741935482</v>
      </c>
      <c r="M34" s="801">
        <f>AVERAGE(M3:M33)</f>
        <v>23.864516129032257</v>
      </c>
      <c r="N34" s="373"/>
      <c r="Q34" s="247">
        <f>SUM(Q3:Q32)</f>
        <v>143.1</v>
      </c>
      <c r="U34" s="209" t="s">
        <v>4</v>
      </c>
      <c r="V34" s="635">
        <f>AVERAGE(V3:V33)</f>
        <v>4.9483870967741925</v>
      </c>
      <c r="W34" s="635">
        <f>AVERAGE(W3:W33)</f>
        <v>20.338709677419352</v>
      </c>
      <c r="X34" s="459"/>
      <c r="Y34" s="458"/>
      <c r="AC34" s="489"/>
      <c r="AD34" s="458"/>
      <c r="AE34" s="206" t="s">
        <v>4</v>
      </c>
      <c r="AF34" s="636">
        <f>AVERAGE(AF3:AF33)</f>
        <v>2.5806451612903226E-2</v>
      </c>
      <c r="AG34" s="636">
        <f>AVERAGE(AG3:AG33)</f>
        <v>18.374193548387101</v>
      </c>
      <c r="AH34" s="459"/>
      <c r="AI34" s="458"/>
      <c r="AJ34" s="202" t="s">
        <v>4</v>
      </c>
      <c r="AK34" s="246">
        <f>AVERAGE(AK3:AK33)</f>
        <v>1.931290322580645</v>
      </c>
      <c r="AL34" s="246">
        <f>AVERAGE(AL3:AL33)</f>
        <v>18.851612903225806</v>
      </c>
      <c r="AM34" s="487"/>
      <c r="AN34" s="458"/>
      <c r="AP34" s="247">
        <f>SUM(AP3:AP32)</f>
        <v>5.5919540229885059E-2</v>
      </c>
      <c r="AR34" s="522"/>
      <c r="AS34" s="489"/>
      <c r="AT34" s="7" t="s">
        <v>4</v>
      </c>
      <c r="AU34" s="805">
        <f>AVERAGE(AU3:AU33)</f>
        <v>0.17521440589105378</v>
      </c>
      <c r="AV34" s="805">
        <f>AVERAGE(AV3:AV33)</f>
        <v>21.790322580645164</v>
      </c>
      <c r="AW34" s="459"/>
      <c r="AX34" s="458"/>
      <c r="BB34" s="489"/>
      <c r="BC34" s="458"/>
      <c r="BD34" s="209" t="s">
        <v>4</v>
      </c>
      <c r="BE34" s="635">
        <f>AVERAGE(BE3:BE33)</f>
        <v>4.5612903225806454</v>
      </c>
      <c r="BF34" s="635">
        <f>AVERAGE(BF3:BF33)</f>
        <v>24.041935483870972</v>
      </c>
      <c r="BG34" s="459"/>
      <c r="BH34" s="458"/>
    </row>
    <row r="35" spans="1:60" x14ac:dyDescent="0.2">
      <c r="V35" s="895">
        <f>SUM(V3:V33)</f>
        <v>153.39999999999998</v>
      </c>
      <c r="AF35" s="247">
        <f>SUM(AF3:AF33)</f>
        <v>0.8</v>
      </c>
      <c r="AK35" s="247">
        <f>SUM(AK3:AK33)</f>
        <v>59.87</v>
      </c>
      <c r="AP35" s="100" t="s">
        <v>343</v>
      </c>
      <c r="AQ35" s="898">
        <v>20.02</v>
      </c>
      <c r="BD35" s="154"/>
      <c r="BE35" s="154"/>
    </row>
    <row r="36" spans="1:60" x14ac:dyDescent="0.2">
      <c r="BD36" s="154"/>
      <c r="BE36" s="154"/>
    </row>
    <row r="37" spans="1:60" x14ac:dyDescent="0.2">
      <c r="BD37" s="154"/>
      <c r="BE37" s="154"/>
    </row>
    <row r="38" spans="1:60" x14ac:dyDescent="0.2">
      <c r="BD38" s="154"/>
      <c r="BE38" s="154"/>
    </row>
    <row r="39" spans="1:60" x14ac:dyDescent="0.2">
      <c r="BD39" s="154"/>
      <c r="BE39" s="154"/>
    </row>
    <row r="40" spans="1:60" x14ac:dyDescent="0.2">
      <c r="T40" s="270"/>
      <c r="U40" s="281"/>
      <c r="V40" s="281"/>
      <c r="BD40" s="154"/>
      <c r="BE40" s="154"/>
    </row>
    <row r="41" spans="1:60" x14ac:dyDescent="0.2">
      <c r="T41" s="270"/>
      <c r="U41" s="281"/>
      <c r="V41" s="281"/>
      <c r="BD41" s="154"/>
      <c r="BE41" s="154"/>
    </row>
    <row r="42" spans="1:60" x14ac:dyDescent="0.2">
      <c r="T42" s="270"/>
      <c r="U42" s="281"/>
      <c r="V42" s="281"/>
      <c r="BD42" s="154"/>
      <c r="BE42" s="154"/>
    </row>
    <row r="43" spans="1:60" x14ac:dyDescent="0.2">
      <c r="T43" s="270"/>
      <c r="U43" s="281"/>
      <c r="V43" s="281"/>
      <c r="AL43" s="281">
        <f>(24.6+21.3)/2</f>
        <v>22.950000000000003</v>
      </c>
      <c r="BD43" s="154"/>
      <c r="BE43" s="154"/>
    </row>
    <row r="44" spans="1:60" x14ac:dyDescent="0.2">
      <c r="T44" s="270"/>
      <c r="U44" s="281"/>
      <c r="V44" s="281"/>
      <c r="BD44" s="154"/>
      <c r="BE44" s="154"/>
    </row>
    <row r="45" spans="1:60" x14ac:dyDescent="0.2">
      <c r="T45" s="270"/>
      <c r="U45" s="281"/>
      <c r="V45" s="281"/>
      <c r="BD45" s="154"/>
      <c r="BE45" s="154"/>
    </row>
    <row r="46" spans="1:60" x14ac:dyDescent="0.2">
      <c r="T46" s="270"/>
      <c r="U46" s="281"/>
      <c r="V46" s="281"/>
      <c r="BD46" s="154"/>
      <c r="BE46" s="154"/>
    </row>
    <row r="47" spans="1:60" x14ac:dyDescent="0.2">
      <c r="T47" s="270"/>
      <c r="U47" s="281"/>
      <c r="V47" s="281"/>
      <c r="BD47" s="154"/>
      <c r="BE47" s="154"/>
    </row>
    <row r="48" spans="1:60" x14ac:dyDescent="0.2">
      <c r="T48" s="270"/>
      <c r="U48" s="281"/>
      <c r="V48" s="281"/>
      <c r="BD48" s="154"/>
      <c r="BE48" s="154"/>
    </row>
    <row r="49" spans="20:57" s="100" customFormat="1" x14ac:dyDescent="0.2">
      <c r="T49" s="270"/>
      <c r="U49" s="281"/>
      <c r="V49" s="281"/>
      <c r="W49" s="275"/>
      <c r="X49" s="275"/>
      <c r="AB49" s="281"/>
      <c r="AC49" s="281"/>
      <c r="AG49" s="275"/>
      <c r="AH49" s="275"/>
      <c r="AL49" s="281"/>
      <c r="AM49" s="281"/>
      <c r="AQ49" s="275"/>
      <c r="AR49" s="275"/>
      <c r="AV49" s="281"/>
      <c r="AW49" s="281"/>
      <c r="BA49" s="281"/>
      <c r="BB49" s="281"/>
      <c r="BD49" s="154"/>
      <c r="BE49" s="154"/>
    </row>
    <row r="50" spans="20:57" s="100" customFormat="1" x14ac:dyDescent="0.2">
      <c r="T50" s="270"/>
      <c r="U50" s="281"/>
      <c r="V50" s="281"/>
      <c r="W50" s="275"/>
      <c r="X50" s="275"/>
      <c r="AB50" s="281"/>
      <c r="AC50" s="281"/>
      <c r="AG50" s="275"/>
      <c r="AH50" s="275"/>
      <c r="AL50" s="281"/>
      <c r="AM50" s="281"/>
      <c r="AQ50" s="275"/>
      <c r="AR50" s="275"/>
      <c r="AV50" s="281"/>
      <c r="AW50" s="281"/>
      <c r="BA50" s="281"/>
      <c r="BB50" s="281"/>
      <c r="BD50" s="154"/>
      <c r="BE50" s="154"/>
    </row>
    <row r="51" spans="20:57" s="100" customFormat="1" x14ac:dyDescent="0.2">
      <c r="T51" s="270"/>
      <c r="U51" s="281"/>
      <c r="V51" s="281"/>
      <c r="W51" s="275"/>
      <c r="X51" s="275"/>
      <c r="AB51" s="281"/>
      <c r="AC51" s="281"/>
      <c r="AG51" s="275"/>
      <c r="AH51" s="275"/>
      <c r="AL51" s="281"/>
      <c r="AM51" s="281"/>
      <c r="AQ51" s="275"/>
      <c r="AR51" s="275"/>
      <c r="AV51" s="281"/>
      <c r="AW51" s="281"/>
      <c r="BA51" s="281"/>
      <c r="BB51" s="281"/>
      <c r="BD51" s="154"/>
      <c r="BE51" s="154"/>
    </row>
    <row r="52" spans="20:57" s="100" customFormat="1" x14ac:dyDescent="0.2">
      <c r="T52" s="270"/>
      <c r="U52" s="281"/>
      <c r="V52" s="281"/>
      <c r="W52" s="275"/>
      <c r="X52" s="275"/>
      <c r="AB52" s="281"/>
      <c r="AC52" s="281"/>
      <c r="AG52" s="275"/>
      <c r="AH52" s="275"/>
      <c r="AL52" s="281"/>
      <c r="AM52" s="281"/>
      <c r="AQ52" s="275"/>
      <c r="AR52" s="275"/>
      <c r="AV52" s="281"/>
      <c r="AW52" s="281"/>
      <c r="BA52" s="281"/>
      <c r="BB52" s="281"/>
      <c r="BD52" s="154"/>
      <c r="BE52" s="154"/>
    </row>
    <row r="53" spans="20:57" s="100" customFormat="1" x14ac:dyDescent="0.2">
      <c r="T53" s="270"/>
      <c r="U53" s="281"/>
      <c r="V53" s="281"/>
      <c r="W53" s="275"/>
      <c r="X53" s="275"/>
      <c r="AB53" s="281"/>
      <c r="AC53" s="281"/>
      <c r="AG53" s="275"/>
      <c r="AH53" s="275"/>
      <c r="AL53" s="281"/>
      <c r="AM53" s="281"/>
      <c r="AQ53" s="275"/>
      <c r="AR53" s="275"/>
      <c r="AV53" s="281"/>
      <c r="AW53" s="281"/>
      <c r="BA53" s="281"/>
      <c r="BB53" s="281"/>
      <c r="BD53" s="154"/>
      <c r="BE53" s="154"/>
    </row>
    <row r="54" spans="20:57" s="100" customFormat="1" x14ac:dyDescent="0.2">
      <c r="T54" s="270"/>
      <c r="U54" s="281"/>
      <c r="V54" s="281"/>
      <c r="W54" s="275"/>
      <c r="X54" s="275"/>
      <c r="AB54" s="281"/>
      <c r="AC54" s="281"/>
      <c r="AG54" s="275"/>
      <c r="AH54" s="275"/>
      <c r="AL54" s="281"/>
      <c r="AM54" s="281"/>
      <c r="AQ54" s="275"/>
      <c r="AR54" s="275"/>
      <c r="AV54" s="281"/>
      <c r="AW54" s="281"/>
      <c r="BA54" s="281"/>
      <c r="BB54" s="281"/>
      <c r="BD54" s="154"/>
      <c r="BE54" s="154"/>
    </row>
    <row r="55" spans="20:57" s="100" customFormat="1" x14ac:dyDescent="0.2">
      <c r="T55" s="270"/>
      <c r="U55" s="141"/>
      <c r="V55" s="141"/>
      <c r="W55" s="275"/>
      <c r="X55" s="275"/>
      <c r="AB55" s="281"/>
      <c r="AC55" s="281"/>
      <c r="AG55" s="275"/>
      <c r="AH55" s="275"/>
      <c r="AL55" s="281"/>
      <c r="AM55" s="281"/>
      <c r="AQ55" s="275"/>
      <c r="AR55" s="275"/>
      <c r="AV55" s="281"/>
      <c r="AW55" s="281"/>
      <c r="BA55" s="281"/>
      <c r="BB55" s="281"/>
      <c r="BD55" s="154"/>
      <c r="BE55" s="154"/>
    </row>
    <row r="56" spans="20:57" s="100" customFormat="1" x14ac:dyDescent="0.2">
      <c r="T56" s="270"/>
      <c r="U56" s="281"/>
      <c r="V56" s="281"/>
      <c r="W56" s="275"/>
      <c r="X56" s="275"/>
      <c r="AB56" s="281"/>
      <c r="AC56" s="281"/>
      <c r="AG56" s="275"/>
      <c r="AH56" s="275"/>
      <c r="AL56" s="281"/>
      <c r="AM56" s="281"/>
      <c r="AQ56" s="275"/>
      <c r="AR56" s="275"/>
      <c r="AV56" s="281"/>
      <c r="AW56" s="281"/>
      <c r="BA56" s="281"/>
      <c r="BB56" s="281"/>
      <c r="BD56" s="154"/>
      <c r="BE56" s="154"/>
    </row>
    <row r="57" spans="20:57" s="100" customFormat="1" x14ac:dyDescent="0.2">
      <c r="T57" s="270"/>
      <c r="U57" s="281"/>
      <c r="V57" s="281"/>
      <c r="W57" s="275"/>
      <c r="X57" s="275"/>
      <c r="AB57" s="281"/>
      <c r="AC57" s="281"/>
      <c r="AG57" s="275"/>
      <c r="AH57" s="275"/>
      <c r="AL57" s="281"/>
      <c r="AM57" s="281"/>
      <c r="AQ57" s="275"/>
      <c r="AR57" s="275"/>
      <c r="AV57" s="281"/>
      <c r="AW57" s="281"/>
      <c r="BA57" s="281"/>
      <c r="BB57" s="281"/>
      <c r="BD57" s="154"/>
      <c r="BE57" s="154"/>
    </row>
    <row r="58" spans="20:57" s="100" customFormat="1" x14ac:dyDescent="0.2">
      <c r="T58" s="270"/>
      <c r="U58" s="281"/>
      <c r="V58" s="281"/>
      <c r="W58" s="275"/>
      <c r="X58" s="275"/>
      <c r="AB58" s="281"/>
      <c r="AC58" s="281"/>
      <c r="AG58" s="275"/>
      <c r="AH58" s="275"/>
      <c r="AL58" s="281"/>
      <c r="AM58" s="281"/>
      <c r="AQ58" s="275"/>
      <c r="AR58" s="275"/>
      <c r="AV58" s="281"/>
      <c r="AW58" s="281"/>
      <c r="BA58" s="281"/>
      <c r="BB58" s="281"/>
      <c r="BD58" s="154"/>
      <c r="BE58" s="154"/>
    </row>
    <row r="59" spans="20:57" s="100" customFormat="1" x14ac:dyDescent="0.2">
      <c r="T59" s="270"/>
      <c r="U59" s="141"/>
      <c r="V59" s="141"/>
      <c r="W59" s="275"/>
      <c r="X59" s="275"/>
      <c r="AB59" s="281"/>
      <c r="AC59" s="281"/>
      <c r="AG59" s="275"/>
      <c r="AH59" s="275"/>
      <c r="AL59" s="281"/>
      <c r="AM59" s="281"/>
      <c r="AQ59" s="275"/>
      <c r="AR59" s="275"/>
      <c r="AV59" s="281"/>
      <c r="AW59" s="281"/>
      <c r="BA59" s="281"/>
      <c r="BB59" s="281"/>
      <c r="BD59" s="154"/>
      <c r="BE59" s="154"/>
    </row>
    <row r="60" spans="20:57" s="100" customFormat="1" x14ac:dyDescent="0.2">
      <c r="T60" s="270"/>
      <c r="W60" s="275"/>
      <c r="X60" s="275"/>
      <c r="AB60" s="281"/>
      <c r="AC60" s="281"/>
      <c r="AG60" s="275"/>
      <c r="AH60" s="275"/>
      <c r="AL60" s="281"/>
      <c r="AM60" s="281"/>
      <c r="AQ60" s="275"/>
      <c r="AR60" s="275"/>
      <c r="AV60" s="281"/>
      <c r="AW60" s="281"/>
      <c r="BA60" s="281"/>
      <c r="BB60" s="281"/>
      <c r="BD60" s="154"/>
      <c r="BE60" s="154"/>
    </row>
    <row r="61" spans="20:57" s="100" customFormat="1" x14ac:dyDescent="0.2">
      <c r="W61" s="275"/>
      <c r="X61" s="275"/>
      <c r="AB61" s="281"/>
      <c r="AC61" s="281"/>
      <c r="AG61" s="275"/>
      <c r="AH61" s="275"/>
      <c r="AL61" s="281"/>
      <c r="AM61" s="281"/>
      <c r="AQ61" s="275"/>
      <c r="AR61" s="275"/>
      <c r="AV61" s="281"/>
      <c r="AW61" s="281"/>
      <c r="BA61" s="281"/>
      <c r="BB61" s="281"/>
      <c r="BD61" s="154"/>
      <c r="BE61" s="154"/>
    </row>
    <row r="62" spans="20:57" s="100" customFormat="1" x14ac:dyDescent="0.2">
      <c r="W62" s="275"/>
      <c r="X62" s="275"/>
      <c r="AB62" s="281"/>
      <c r="AC62" s="281"/>
      <c r="AG62" s="275"/>
      <c r="AH62" s="275"/>
      <c r="AL62" s="281"/>
      <c r="AM62" s="281"/>
      <c r="AQ62" s="275"/>
      <c r="AR62" s="275"/>
      <c r="AV62" s="281"/>
      <c r="AW62" s="281"/>
      <c r="BA62" s="281"/>
      <c r="BB62" s="281"/>
      <c r="BD62" s="154"/>
      <c r="BE62" s="154"/>
    </row>
    <row r="63" spans="20:57" s="100" customFormat="1" x14ac:dyDescent="0.2">
      <c r="W63" s="275"/>
      <c r="X63" s="275"/>
      <c r="AB63" s="281"/>
      <c r="AC63" s="281"/>
      <c r="AG63" s="275"/>
      <c r="AH63" s="275"/>
      <c r="AL63" s="281"/>
      <c r="AM63" s="281"/>
      <c r="AQ63" s="275"/>
      <c r="AR63" s="275"/>
      <c r="AV63" s="281"/>
      <c r="AW63" s="281"/>
      <c r="BA63" s="281"/>
      <c r="BB63" s="281"/>
      <c r="BD63" s="154"/>
      <c r="BE63" s="154"/>
    </row>
    <row r="64" spans="20:57" s="100" customFormat="1" x14ac:dyDescent="0.2">
      <c r="W64" s="275"/>
      <c r="X64" s="275"/>
      <c r="AB64" s="281"/>
      <c r="AC64" s="281"/>
      <c r="AG64" s="275"/>
      <c r="AH64" s="275"/>
      <c r="AL64" s="281"/>
      <c r="AM64" s="281"/>
      <c r="AQ64" s="275"/>
      <c r="AR64" s="275"/>
      <c r="AV64" s="281"/>
      <c r="AW64" s="281"/>
      <c r="BA64" s="281"/>
      <c r="BB64" s="281"/>
      <c r="BD64" s="154"/>
      <c r="BE64" s="154"/>
    </row>
    <row r="65" spans="56:57" s="100" customFormat="1" x14ac:dyDescent="0.2">
      <c r="BD65" s="154"/>
      <c r="BE65" s="154"/>
    </row>
    <row r="66" spans="56:57" s="100" customFormat="1" x14ac:dyDescent="0.2">
      <c r="BD66" s="154"/>
      <c r="BE66" s="154"/>
    </row>
    <row r="67" spans="56:57" s="100" customFormat="1" x14ac:dyDescent="0.2">
      <c r="BD67" s="154"/>
      <c r="BE67" s="154"/>
    </row>
    <row r="68" spans="56:57" s="100" customFormat="1" x14ac:dyDescent="0.2">
      <c r="BD68" s="154"/>
      <c r="BE68" s="154"/>
    </row>
    <row r="69" spans="56:57" s="100" customFormat="1" x14ac:dyDescent="0.2">
      <c r="BD69" s="154"/>
      <c r="BE69" s="154"/>
    </row>
    <row r="70" spans="56:57" s="100" customFormat="1" x14ac:dyDescent="0.2">
      <c r="BD70" s="154"/>
      <c r="BE70" s="154"/>
    </row>
    <row r="71" spans="56:57" s="100" customFormat="1" x14ac:dyDescent="0.2">
      <c r="BD71" s="154"/>
      <c r="BE71" s="154"/>
    </row>
    <row r="72" spans="56:57" s="100" customFormat="1" x14ac:dyDescent="0.2">
      <c r="BD72" s="154"/>
      <c r="BE72" s="154"/>
    </row>
    <row r="73" spans="56:57" s="100" customFormat="1" x14ac:dyDescent="0.2">
      <c r="BD73" s="154"/>
      <c r="BE73" s="154"/>
    </row>
    <row r="74" spans="56:57" s="100" customFormat="1" x14ac:dyDescent="0.2">
      <c r="BD74" s="154"/>
      <c r="BE74" s="154"/>
    </row>
    <row r="75" spans="56:57" s="100" customFormat="1" x14ac:dyDescent="0.2">
      <c r="BD75" s="154"/>
      <c r="BE75" s="154"/>
    </row>
    <row r="76" spans="56:57" s="100" customFormat="1" x14ac:dyDescent="0.2">
      <c r="BD76" s="154"/>
      <c r="BE76" s="154"/>
    </row>
    <row r="77" spans="56:57" s="100" customFormat="1" x14ac:dyDescent="0.2">
      <c r="BD77" s="154"/>
      <c r="BE77" s="154"/>
    </row>
    <row r="78" spans="56:57" s="100" customFormat="1" x14ac:dyDescent="0.2">
      <c r="BD78" s="154"/>
      <c r="BE78" s="154"/>
    </row>
    <row r="79" spans="56:57" s="100" customFormat="1" x14ac:dyDescent="0.2">
      <c r="BD79" s="154"/>
      <c r="BE79" s="154"/>
    </row>
    <row r="80" spans="56:57" s="100" customFormat="1" x14ac:dyDescent="0.2">
      <c r="BD80" s="154"/>
      <c r="BE80" s="154"/>
    </row>
    <row r="81" spans="56:57" s="100" customFormat="1" x14ac:dyDescent="0.2">
      <c r="BD81" s="154"/>
      <c r="BE81" s="154"/>
    </row>
    <row r="82" spans="56:57" s="100" customFormat="1" x14ac:dyDescent="0.2">
      <c r="BD82" s="154"/>
      <c r="BE82" s="154"/>
    </row>
    <row r="83" spans="56:57" s="100" customFormat="1" x14ac:dyDescent="0.2">
      <c r="BD83" s="154"/>
      <c r="BE83" s="154"/>
    </row>
    <row r="84" spans="56:57" s="100" customFormat="1" x14ac:dyDescent="0.2">
      <c r="BD84" s="154"/>
      <c r="BE84" s="154"/>
    </row>
    <row r="85" spans="56:57" s="100" customFormat="1" x14ac:dyDescent="0.2">
      <c r="BD85" s="154"/>
      <c r="BE85" s="154"/>
    </row>
    <row r="86" spans="56:57" s="100" customFormat="1" x14ac:dyDescent="0.2">
      <c r="BD86" s="154"/>
      <c r="BE86" s="154"/>
    </row>
    <row r="87" spans="56:57" s="100" customFormat="1" x14ac:dyDescent="0.2">
      <c r="BD87" s="154"/>
      <c r="BE87" s="154"/>
    </row>
    <row r="88" spans="56:57" s="100" customFormat="1" x14ac:dyDescent="0.2">
      <c r="BD88" s="154"/>
      <c r="BE88" s="154"/>
    </row>
    <row r="89" spans="56:57" s="100" customFormat="1" x14ac:dyDescent="0.2">
      <c r="BD89" s="154"/>
      <c r="BE89" s="154"/>
    </row>
    <row r="90" spans="56:57" s="100" customFormat="1" x14ac:dyDescent="0.2">
      <c r="BD90" s="154"/>
      <c r="BE90" s="154"/>
    </row>
    <row r="91" spans="56:57" s="100" customFormat="1" x14ac:dyDescent="0.2">
      <c r="BD91" s="154"/>
      <c r="BE91" s="154"/>
    </row>
    <row r="92" spans="56:57" s="100" customFormat="1" x14ac:dyDescent="0.2">
      <c r="BD92" s="154"/>
      <c r="BE92" s="154"/>
    </row>
    <row r="93" spans="56:57" s="100" customFormat="1" x14ac:dyDescent="0.2">
      <c r="BD93" s="154"/>
      <c r="BE93" s="154"/>
    </row>
    <row r="94" spans="56:57" s="100" customFormat="1" x14ac:dyDescent="0.2">
      <c r="BD94" s="154"/>
      <c r="BE94" s="154"/>
    </row>
    <row r="95" spans="56:57" s="100" customFormat="1" x14ac:dyDescent="0.2">
      <c r="BD95" s="154"/>
      <c r="BE95" s="154"/>
    </row>
    <row r="96" spans="56:57" s="100" customFormat="1" x14ac:dyDescent="0.2">
      <c r="BD96" s="154"/>
      <c r="BE96" s="154"/>
    </row>
    <row r="97" spans="56:57" s="100" customFormat="1" x14ac:dyDescent="0.2">
      <c r="BD97" s="154"/>
      <c r="BE97" s="154"/>
    </row>
    <row r="98" spans="56:57" s="100" customFormat="1" x14ac:dyDescent="0.2">
      <c r="BD98" s="154"/>
      <c r="BE98" s="154"/>
    </row>
    <row r="99" spans="56:57" s="100" customFormat="1" x14ac:dyDescent="0.2">
      <c r="BD99" s="154"/>
      <c r="BE99" s="154"/>
    </row>
    <row r="100" spans="56:57" s="100" customFormat="1" x14ac:dyDescent="0.2">
      <c r="BD100" s="154"/>
      <c r="BE100" s="154"/>
    </row>
    <row r="101" spans="56:57" s="100" customFormat="1" x14ac:dyDescent="0.2">
      <c r="BD101" s="154"/>
      <c r="BE101" s="154"/>
    </row>
    <row r="102" spans="56:57" s="100" customFormat="1" x14ac:dyDescent="0.2">
      <c r="BD102" s="154"/>
      <c r="BE102" s="154"/>
    </row>
    <row r="103" spans="56:57" s="100" customFormat="1" x14ac:dyDescent="0.2">
      <c r="BD103" s="154"/>
      <c r="BE103" s="154"/>
    </row>
    <row r="104" spans="56:57" s="100" customFormat="1" x14ac:dyDescent="0.2">
      <c r="BD104" s="154"/>
      <c r="BE104" s="154"/>
    </row>
    <row r="105" spans="56:57" s="100" customFormat="1" x14ac:dyDescent="0.2">
      <c r="BD105" s="154"/>
      <c r="BE105" s="154"/>
    </row>
    <row r="106" spans="56:57" s="100" customFormat="1" x14ac:dyDescent="0.2">
      <c r="BD106" s="154"/>
      <c r="BE106" s="154"/>
    </row>
    <row r="107" spans="56:57" s="100" customFormat="1" x14ac:dyDescent="0.2">
      <c r="BD107" s="154"/>
      <c r="BE107" s="154"/>
    </row>
    <row r="108" spans="56:57" s="100" customFormat="1" x14ac:dyDescent="0.2">
      <c r="BD108" s="154"/>
      <c r="BE108" s="154"/>
    </row>
    <row r="109" spans="56:57" s="100" customFormat="1" x14ac:dyDescent="0.2">
      <c r="BD109" s="154"/>
      <c r="BE109" s="154"/>
    </row>
    <row r="110" spans="56:57" s="100" customFormat="1" x14ac:dyDescent="0.2">
      <c r="BD110" s="154"/>
      <c r="BE110" s="154"/>
    </row>
    <row r="111" spans="56:57" s="100" customFormat="1" x14ac:dyDescent="0.2">
      <c r="BD111" s="154"/>
      <c r="BE111" s="154"/>
    </row>
    <row r="112" spans="56:57" s="100" customFormat="1" x14ac:dyDescent="0.2">
      <c r="BD112" s="154"/>
      <c r="BE112" s="154"/>
    </row>
    <row r="113" spans="56:57" s="100" customFormat="1" x14ac:dyDescent="0.2">
      <c r="BD113" s="154"/>
      <c r="BE113" s="154"/>
    </row>
    <row r="114" spans="56:57" s="100" customFormat="1" x14ac:dyDescent="0.2">
      <c r="BD114" s="154"/>
      <c r="BE114" s="154"/>
    </row>
    <row r="115" spans="56:57" s="100" customFormat="1" x14ac:dyDescent="0.2">
      <c r="BD115" s="154"/>
      <c r="BE115" s="154"/>
    </row>
    <row r="116" spans="56:57" s="100" customFormat="1" x14ac:dyDescent="0.2">
      <c r="BD116" s="154"/>
      <c r="BE116" s="154"/>
    </row>
    <row r="117" spans="56:57" s="100" customFormat="1" x14ac:dyDescent="0.2">
      <c r="BD117" s="154"/>
      <c r="BE117" s="154"/>
    </row>
    <row r="118" spans="56:57" s="100" customFormat="1" x14ac:dyDescent="0.2">
      <c r="BD118" s="154"/>
      <c r="BE118" s="154"/>
    </row>
    <row r="119" spans="56:57" s="100" customFormat="1" x14ac:dyDescent="0.2">
      <c r="BD119" s="154"/>
      <c r="BE119" s="154"/>
    </row>
    <row r="120" spans="56:57" s="100" customFormat="1" x14ac:dyDescent="0.2">
      <c r="BD120" s="154"/>
      <c r="BE120" s="154"/>
    </row>
    <row r="121" spans="56:57" s="100" customFormat="1" x14ac:dyDescent="0.2">
      <c r="BD121" s="154"/>
      <c r="BE121" s="154"/>
    </row>
    <row r="122" spans="56:57" s="100" customFormat="1" x14ac:dyDescent="0.2">
      <c r="BD122" s="154"/>
      <c r="BE122" s="154"/>
    </row>
    <row r="123" spans="56:57" s="100" customFormat="1" x14ac:dyDescent="0.2">
      <c r="BD123" s="154"/>
      <c r="BE123" s="154"/>
    </row>
    <row r="124" spans="56:57" s="100" customFormat="1" x14ac:dyDescent="0.2">
      <c r="BD124" s="154"/>
      <c r="BE124" s="154"/>
    </row>
    <row r="125" spans="56:57" s="100" customFormat="1" x14ac:dyDescent="0.2">
      <c r="BD125" s="154"/>
      <c r="BE125" s="154"/>
    </row>
    <row r="126" spans="56:57" s="100" customFormat="1" x14ac:dyDescent="0.2">
      <c r="BD126" s="154"/>
      <c r="BE126" s="154"/>
    </row>
    <row r="127" spans="56:57" s="100" customFormat="1" x14ac:dyDescent="0.2">
      <c r="BD127" s="154"/>
      <c r="BE127" s="154"/>
    </row>
    <row r="128" spans="56:57" s="100" customFormat="1" x14ac:dyDescent="0.2">
      <c r="BD128" s="154"/>
      <c r="BE128" s="154"/>
    </row>
    <row r="129" spans="56:57" s="100" customFormat="1" x14ac:dyDescent="0.2">
      <c r="BD129" s="154"/>
      <c r="BE129" s="154"/>
    </row>
    <row r="130" spans="56:57" s="100" customFormat="1" x14ac:dyDescent="0.2">
      <c r="BD130" s="154"/>
      <c r="BE130" s="154"/>
    </row>
    <row r="131" spans="56:57" s="100" customFormat="1" x14ac:dyDescent="0.2">
      <c r="BD131" s="154"/>
      <c r="BE131" s="154"/>
    </row>
    <row r="132" spans="56:57" s="100" customFormat="1" x14ac:dyDescent="0.2">
      <c r="BD132" s="154"/>
      <c r="BE132" s="154"/>
    </row>
    <row r="133" spans="56:57" s="100" customFormat="1" x14ac:dyDescent="0.2">
      <c r="BD133" s="154"/>
      <c r="BE133" s="154"/>
    </row>
    <row r="134" spans="56:57" s="100" customFormat="1" x14ac:dyDescent="0.2">
      <c r="BD134" s="154"/>
      <c r="BE134" s="154"/>
    </row>
    <row r="135" spans="56:57" s="100" customFormat="1" x14ac:dyDescent="0.2">
      <c r="BD135" s="154"/>
      <c r="BE135" s="154"/>
    </row>
    <row r="136" spans="56:57" s="100" customFormat="1" x14ac:dyDescent="0.2">
      <c r="BD136" s="154"/>
      <c r="BE136" s="154"/>
    </row>
    <row r="137" spans="56:57" s="100" customFormat="1" x14ac:dyDescent="0.2">
      <c r="BD137" s="154"/>
      <c r="BE137" s="154"/>
    </row>
    <row r="138" spans="56:57" s="100" customFormat="1" x14ac:dyDescent="0.2">
      <c r="BD138" s="154"/>
      <c r="BE138" s="154"/>
    </row>
    <row r="139" spans="56:57" s="100" customFormat="1" x14ac:dyDescent="0.2">
      <c r="BD139" s="154"/>
      <c r="BE139" s="154"/>
    </row>
    <row r="140" spans="56:57" s="100" customFormat="1" x14ac:dyDescent="0.2">
      <c r="BD140" s="154"/>
      <c r="BE140" s="154"/>
    </row>
    <row r="141" spans="56:57" s="100" customFormat="1" x14ac:dyDescent="0.2">
      <c r="BD141" s="154"/>
      <c r="BE141" s="154"/>
    </row>
    <row r="142" spans="56:57" s="100" customFormat="1" x14ac:dyDescent="0.2">
      <c r="BD142" s="154"/>
      <c r="BE142" s="154"/>
    </row>
    <row r="143" spans="56:57" s="100" customFormat="1" x14ac:dyDescent="0.2">
      <c r="BD143" s="154"/>
      <c r="BE143" s="154"/>
    </row>
    <row r="144" spans="56:57" s="100" customFormat="1" x14ac:dyDescent="0.2">
      <c r="BD144" s="154"/>
      <c r="BE144" s="154"/>
    </row>
    <row r="145" spans="56:57" s="100" customFormat="1" x14ac:dyDescent="0.2">
      <c r="BD145" s="154"/>
      <c r="BE145" s="154"/>
    </row>
    <row r="146" spans="56:57" s="100" customFormat="1" x14ac:dyDescent="0.2">
      <c r="BD146" s="154"/>
      <c r="BE146" s="154"/>
    </row>
    <row r="147" spans="56:57" s="100" customFormat="1" x14ac:dyDescent="0.2">
      <c r="BD147" s="154"/>
      <c r="BE147" s="154"/>
    </row>
    <row r="148" spans="56:57" s="100" customFormat="1" x14ac:dyDescent="0.2">
      <c r="BD148" s="154"/>
      <c r="BE148" s="154"/>
    </row>
    <row r="149" spans="56:57" s="100" customFormat="1" x14ac:dyDescent="0.2">
      <c r="BD149" s="154"/>
      <c r="BE149" s="154"/>
    </row>
    <row r="150" spans="56:57" s="100" customFormat="1" x14ac:dyDescent="0.2">
      <c r="BD150" s="154"/>
      <c r="BE150" s="154"/>
    </row>
    <row r="151" spans="56:57" s="100" customFormat="1" x14ac:dyDescent="0.2">
      <c r="BD151" s="154"/>
      <c r="BE151" s="154"/>
    </row>
    <row r="152" spans="56:57" s="100" customFormat="1" x14ac:dyDescent="0.2">
      <c r="BD152" s="154"/>
      <c r="BE152" s="154"/>
    </row>
    <row r="153" spans="56:57" s="100" customFormat="1" x14ac:dyDescent="0.2">
      <c r="BD153" s="154"/>
      <c r="BE153" s="154"/>
    </row>
    <row r="154" spans="56:57" s="100" customFormat="1" x14ac:dyDescent="0.2">
      <c r="BD154" s="154"/>
      <c r="BE154" s="154"/>
    </row>
    <row r="155" spans="56:57" s="100" customFormat="1" x14ac:dyDescent="0.2">
      <c r="BD155" s="154"/>
      <c r="BE155" s="154"/>
    </row>
    <row r="156" spans="56:57" s="100" customFormat="1" x14ac:dyDescent="0.2">
      <c r="BD156" s="154"/>
      <c r="BE156" s="154"/>
    </row>
    <row r="157" spans="56:57" s="100" customFormat="1" x14ac:dyDescent="0.2">
      <c r="BD157" s="154"/>
      <c r="BE157" s="154"/>
    </row>
    <row r="158" spans="56:57" s="100" customFormat="1" x14ac:dyDescent="0.2">
      <c r="BD158" s="154"/>
      <c r="BE158" s="154"/>
    </row>
    <row r="159" spans="56:57" s="100" customFormat="1" x14ac:dyDescent="0.2">
      <c r="BD159" s="154"/>
      <c r="BE159" s="154"/>
    </row>
    <row r="160" spans="56:57" s="100" customFormat="1" x14ac:dyDescent="0.2">
      <c r="BD160" s="154"/>
      <c r="BE160" s="154"/>
    </row>
    <row r="161" spans="56:57" s="100" customFormat="1" x14ac:dyDescent="0.2">
      <c r="BD161" s="154"/>
      <c r="BE161" s="154"/>
    </row>
    <row r="162" spans="56:57" s="100" customFormat="1" x14ac:dyDescent="0.2">
      <c r="BD162" s="154"/>
      <c r="BE162" s="154"/>
    </row>
    <row r="163" spans="56:57" s="100" customFormat="1" x14ac:dyDescent="0.2">
      <c r="BD163" s="154"/>
      <c r="BE163" s="154"/>
    </row>
    <row r="164" spans="56:57" s="100" customFormat="1" x14ac:dyDescent="0.2">
      <c r="BD164" s="154"/>
      <c r="BE164" s="154"/>
    </row>
    <row r="165" spans="56:57" s="100" customFormat="1" x14ac:dyDescent="0.2">
      <c r="BD165" s="154"/>
      <c r="BE165" s="154"/>
    </row>
    <row r="166" spans="56:57" s="100" customFormat="1" x14ac:dyDescent="0.2">
      <c r="BD166" s="154"/>
      <c r="BE166" s="154"/>
    </row>
    <row r="167" spans="56:57" s="100" customFormat="1" x14ac:dyDescent="0.2">
      <c r="BD167" s="154"/>
      <c r="BE167" s="154"/>
    </row>
    <row r="168" spans="56:57" s="100" customFormat="1" x14ac:dyDescent="0.2">
      <c r="BD168" s="154"/>
      <c r="BE168" s="154"/>
    </row>
    <row r="169" spans="56:57" s="100" customFormat="1" x14ac:dyDescent="0.2">
      <c r="BD169" s="154"/>
      <c r="BE169" s="154"/>
    </row>
    <row r="170" spans="56:57" s="100" customFormat="1" x14ac:dyDescent="0.2">
      <c r="BD170" s="154"/>
      <c r="BE170" s="154"/>
    </row>
    <row r="171" spans="56:57" s="100" customFormat="1" x14ac:dyDescent="0.2">
      <c r="BD171" s="154"/>
      <c r="BE171" s="154"/>
    </row>
    <row r="172" spans="56:57" s="100" customFormat="1" x14ac:dyDescent="0.2">
      <c r="BD172" s="154"/>
      <c r="BE172" s="154"/>
    </row>
    <row r="173" spans="56:57" s="100" customFormat="1" x14ac:dyDescent="0.2">
      <c r="BD173" s="154"/>
      <c r="BE173" s="154"/>
    </row>
    <row r="174" spans="56:57" s="100" customFormat="1" x14ac:dyDescent="0.2">
      <c r="BD174" s="154"/>
      <c r="BE174" s="154"/>
    </row>
    <row r="175" spans="56:57" s="100" customFormat="1" x14ac:dyDescent="0.2">
      <c r="BD175" s="154"/>
      <c r="BE175" s="154"/>
    </row>
    <row r="176" spans="56:57" s="100" customFormat="1" x14ac:dyDescent="0.2">
      <c r="BD176" s="154"/>
      <c r="BE176" s="154"/>
    </row>
    <row r="177" spans="56:57" s="100" customFormat="1" x14ac:dyDescent="0.2">
      <c r="BD177" s="154"/>
      <c r="BE177" s="154"/>
    </row>
    <row r="178" spans="56:57" s="100" customFormat="1" x14ac:dyDescent="0.2">
      <c r="BD178" s="154"/>
      <c r="BE178" s="154"/>
    </row>
    <row r="179" spans="56:57" s="100" customFormat="1" x14ac:dyDescent="0.2">
      <c r="BD179" s="154"/>
      <c r="BE179" s="154"/>
    </row>
    <row r="180" spans="56:57" s="100" customFormat="1" x14ac:dyDescent="0.2">
      <c r="BD180" s="154"/>
      <c r="BE180" s="154"/>
    </row>
    <row r="181" spans="56:57" s="100" customFormat="1" x14ac:dyDescent="0.2">
      <c r="BD181" s="154"/>
      <c r="BE181" s="154"/>
    </row>
    <row r="182" spans="56:57" s="100" customFormat="1" x14ac:dyDescent="0.2">
      <c r="BD182" s="154"/>
      <c r="BE182" s="154"/>
    </row>
    <row r="183" spans="56:57" s="100" customFormat="1" x14ac:dyDescent="0.2">
      <c r="BD183" s="154"/>
      <c r="BE183" s="154"/>
    </row>
    <row r="184" spans="56:57" s="100" customFormat="1" x14ac:dyDescent="0.2">
      <c r="BD184" s="154"/>
      <c r="BE184" s="154"/>
    </row>
    <row r="185" spans="56:57" s="100" customFormat="1" x14ac:dyDescent="0.2">
      <c r="BD185" s="154"/>
      <c r="BE185" s="154"/>
    </row>
    <row r="186" spans="56:57" s="100" customFormat="1" x14ac:dyDescent="0.2">
      <c r="BD186" s="154"/>
      <c r="BE186" s="154"/>
    </row>
    <row r="187" spans="56:57" s="100" customFormat="1" x14ac:dyDescent="0.2">
      <c r="BD187" s="154"/>
      <c r="BE187" s="154"/>
    </row>
    <row r="188" spans="56:57" s="100" customFormat="1" x14ac:dyDescent="0.2">
      <c r="BD188" s="154"/>
      <c r="BE188" s="154"/>
    </row>
    <row r="189" spans="56:57" s="100" customFormat="1" x14ac:dyDescent="0.2">
      <c r="BD189" s="154"/>
      <c r="BE189" s="154"/>
    </row>
    <row r="190" spans="56:57" s="100" customFormat="1" x14ac:dyDescent="0.2">
      <c r="BD190" s="154"/>
      <c r="BE190" s="154"/>
    </row>
    <row r="191" spans="56:57" s="100" customFormat="1" x14ac:dyDescent="0.2">
      <c r="BD191" s="154"/>
      <c r="BE191" s="154"/>
    </row>
    <row r="192" spans="56:57" s="100" customFormat="1" x14ac:dyDescent="0.2">
      <c r="BD192" s="154"/>
      <c r="BE192" s="154"/>
    </row>
    <row r="193" spans="56:57" s="100" customFormat="1" x14ac:dyDescent="0.2">
      <c r="BD193" s="154"/>
      <c r="BE193" s="154"/>
    </row>
    <row r="194" spans="56:57" s="100" customFormat="1" x14ac:dyDescent="0.2">
      <c r="BD194" s="154"/>
      <c r="BE194" s="154"/>
    </row>
    <row r="195" spans="56:57" s="100" customFormat="1" x14ac:dyDescent="0.2">
      <c r="BD195" s="154"/>
      <c r="BE195" s="154"/>
    </row>
    <row r="196" spans="56:57" s="100" customFormat="1" x14ac:dyDescent="0.2">
      <c r="BD196" s="154"/>
      <c r="BE196" s="154"/>
    </row>
    <row r="197" spans="56:57" s="100" customFormat="1" x14ac:dyDescent="0.2">
      <c r="BD197" s="154"/>
      <c r="BE197" s="154"/>
    </row>
    <row r="198" spans="56:57" s="100" customFormat="1" x14ac:dyDescent="0.2">
      <c r="BD198" s="154"/>
      <c r="BE198" s="154"/>
    </row>
    <row r="199" spans="56:57" s="100" customFormat="1" x14ac:dyDescent="0.2">
      <c r="BD199" s="154"/>
      <c r="BE199" s="154"/>
    </row>
    <row r="200" spans="56:57" s="100" customFormat="1" x14ac:dyDescent="0.2">
      <c r="BD200" s="154"/>
      <c r="BE200" s="154"/>
    </row>
    <row r="201" spans="56:57" s="100" customFormat="1" x14ac:dyDescent="0.2">
      <c r="BD201" s="154"/>
      <c r="BE201" s="154"/>
    </row>
    <row r="202" spans="56:57" s="100" customFormat="1" x14ac:dyDescent="0.2">
      <c r="BD202" s="154"/>
      <c r="BE202" s="154"/>
    </row>
    <row r="203" spans="56:57" s="100" customFormat="1" x14ac:dyDescent="0.2">
      <c r="BD203" s="154"/>
      <c r="BE203" s="154"/>
    </row>
    <row r="204" spans="56:57" s="100" customFormat="1" x14ac:dyDescent="0.2">
      <c r="BD204" s="154"/>
      <c r="BE204" s="154"/>
    </row>
    <row r="205" spans="56:57" s="100" customFormat="1" x14ac:dyDescent="0.2">
      <c r="BD205" s="154"/>
      <c r="BE205" s="154"/>
    </row>
    <row r="206" spans="56:57" s="100" customFormat="1" x14ac:dyDescent="0.2">
      <c r="BD206" s="154"/>
      <c r="BE206" s="154"/>
    </row>
    <row r="207" spans="56:57" s="100" customFormat="1" x14ac:dyDescent="0.2">
      <c r="BD207" s="154"/>
      <c r="BE207" s="154"/>
    </row>
    <row r="208" spans="56:57" s="100" customFormat="1" x14ac:dyDescent="0.2">
      <c r="BD208" s="154"/>
      <c r="BE208" s="154"/>
    </row>
    <row r="209" spans="56:57" s="100" customFormat="1" x14ac:dyDescent="0.2">
      <c r="BD209" s="154"/>
      <c r="BE209" s="154"/>
    </row>
    <row r="210" spans="56:57" s="100" customFormat="1" x14ac:dyDescent="0.2">
      <c r="BD210" s="154"/>
      <c r="BE210" s="154"/>
    </row>
    <row r="211" spans="56:57" s="100" customFormat="1" x14ac:dyDescent="0.2">
      <c r="BD211" s="154"/>
      <c r="BE211" s="154"/>
    </row>
    <row r="212" spans="56:57" s="100" customFormat="1" x14ac:dyDescent="0.2">
      <c r="BD212" s="154"/>
      <c r="BE212" s="154"/>
    </row>
    <row r="213" spans="56:57" s="100" customFormat="1" x14ac:dyDescent="0.2">
      <c r="BD213" s="154"/>
      <c r="BE213" s="154"/>
    </row>
    <row r="214" spans="56:57" s="100" customFormat="1" x14ac:dyDescent="0.2">
      <c r="BD214" s="154"/>
      <c r="BE214" s="154"/>
    </row>
    <row r="215" spans="56:57" s="100" customFormat="1" x14ac:dyDescent="0.2">
      <c r="BD215" s="154"/>
      <c r="BE215" s="154"/>
    </row>
    <row r="216" spans="56:57" s="100" customFormat="1" x14ac:dyDescent="0.2">
      <c r="BD216" s="154"/>
      <c r="BE216" s="154"/>
    </row>
    <row r="217" spans="56:57" s="100" customFormat="1" x14ac:dyDescent="0.2">
      <c r="BD217" s="154"/>
      <c r="BE217" s="154"/>
    </row>
    <row r="218" spans="56:57" s="100" customFormat="1" x14ac:dyDescent="0.2">
      <c r="BD218" s="154"/>
      <c r="BE218" s="154"/>
    </row>
    <row r="219" spans="56:57" s="100" customFormat="1" x14ac:dyDescent="0.2">
      <c r="BD219" s="154"/>
      <c r="BE219" s="154"/>
    </row>
    <row r="220" spans="56:57" s="100" customFormat="1" x14ac:dyDescent="0.2">
      <c r="BD220" s="154"/>
      <c r="BE220" s="154"/>
    </row>
    <row r="221" spans="56:57" s="100" customFormat="1" x14ac:dyDescent="0.2">
      <c r="BD221" s="154"/>
      <c r="BE221" s="154"/>
    </row>
    <row r="222" spans="56:57" s="100" customFormat="1" x14ac:dyDescent="0.2">
      <c r="BD222" s="154"/>
      <c r="BE222" s="154"/>
    </row>
    <row r="223" spans="56:57" s="100" customFormat="1" x14ac:dyDescent="0.2">
      <c r="BD223" s="154"/>
      <c r="BE223" s="154"/>
    </row>
    <row r="224" spans="56:57" s="100" customFormat="1" x14ac:dyDescent="0.2">
      <c r="BD224" s="154"/>
      <c r="BE224" s="154"/>
    </row>
    <row r="225" spans="56:57" s="100" customFormat="1" x14ac:dyDescent="0.2">
      <c r="BD225" s="154"/>
      <c r="BE225" s="154"/>
    </row>
    <row r="226" spans="56:57" s="100" customFormat="1" x14ac:dyDescent="0.2">
      <c r="BD226" s="154"/>
      <c r="BE226" s="154"/>
    </row>
    <row r="227" spans="56:57" s="100" customFormat="1" x14ac:dyDescent="0.2">
      <c r="BD227" s="154"/>
      <c r="BE227" s="154"/>
    </row>
    <row r="228" spans="56:57" s="100" customFormat="1" x14ac:dyDescent="0.2">
      <c r="BD228" s="154"/>
      <c r="BE228" s="154"/>
    </row>
    <row r="229" spans="56:57" s="100" customFormat="1" x14ac:dyDescent="0.2">
      <c r="BD229" s="154"/>
      <c r="BE229" s="154"/>
    </row>
    <row r="230" spans="56:57" s="100" customFormat="1" x14ac:dyDescent="0.2">
      <c r="BD230" s="154"/>
      <c r="BE230" s="154"/>
    </row>
    <row r="231" spans="56:57" s="100" customFormat="1" x14ac:dyDescent="0.2">
      <c r="BD231" s="154"/>
      <c r="BE231" s="154"/>
    </row>
    <row r="232" spans="56:57" s="100" customFormat="1" x14ac:dyDescent="0.2">
      <c r="BD232" s="154"/>
      <c r="BE232" s="154"/>
    </row>
    <row r="233" spans="56:57" s="100" customFormat="1" x14ac:dyDescent="0.2">
      <c r="BD233" s="154"/>
      <c r="BE233" s="154"/>
    </row>
    <row r="234" spans="56:57" s="100" customFormat="1" x14ac:dyDescent="0.2">
      <c r="BD234" s="154"/>
      <c r="BE234" s="154"/>
    </row>
    <row r="235" spans="56:57" s="100" customFormat="1" x14ac:dyDescent="0.2">
      <c r="BD235" s="154"/>
      <c r="BE235" s="154"/>
    </row>
    <row r="236" spans="56:57" s="100" customFormat="1" x14ac:dyDescent="0.2">
      <c r="BD236" s="154"/>
      <c r="BE236" s="154"/>
    </row>
    <row r="237" spans="56:57" s="100" customFormat="1" x14ac:dyDescent="0.2">
      <c r="BD237" s="154"/>
      <c r="BE237" s="154"/>
    </row>
    <row r="238" spans="56:57" s="100" customFormat="1" x14ac:dyDescent="0.2">
      <c r="BD238" s="154"/>
      <c r="BE238" s="154"/>
    </row>
    <row r="239" spans="56:57" s="100" customFormat="1" x14ac:dyDescent="0.2">
      <c r="BD239" s="154"/>
      <c r="BE239" s="154"/>
    </row>
    <row r="240" spans="56:57" s="100" customFormat="1" x14ac:dyDescent="0.2">
      <c r="BD240" s="154"/>
      <c r="BE240" s="154"/>
    </row>
    <row r="241" spans="56:57" s="100" customFormat="1" x14ac:dyDescent="0.2">
      <c r="BD241" s="154"/>
      <c r="BE241" s="154"/>
    </row>
    <row r="242" spans="56:57" s="100" customFormat="1" x14ac:dyDescent="0.2">
      <c r="BD242" s="154"/>
      <c r="BE242" s="154"/>
    </row>
    <row r="243" spans="56:57" s="100" customFormat="1" x14ac:dyDescent="0.2">
      <c r="BD243" s="154"/>
      <c r="BE243" s="154"/>
    </row>
    <row r="244" spans="56:57" s="100" customFormat="1" x14ac:dyDescent="0.2">
      <c r="BD244" s="154"/>
      <c r="BE244" s="154"/>
    </row>
    <row r="245" spans="56:57" s="100" customFormat="1" x14ac:dyDescent="0.2">
      <c r="BD245" s="154"/>
      <c r="BE245" s="154"/>
    </row>
    <row r="246" spans="56:57" s="100" customFormat="1" x14ac:dyDescent="0.2">
      <c r="BD246" s="154"/>
      <c r="BE246" s="154"/>
    </row>
    <row r="247" spans="56:57" s="100" customFormat="1" x14ac:dyDescent="0.2">
      <c r="BD247" s="154"/>
      <c r="BE247" s="154"/>
    </row>
    <row r="248" spans="56:57" s="100" customFormat="1" x14ac:dyDescent="0.2">
      <c r="BD248" s="154"/>
      <c r="BE248" s="154"/>
    </row>
    <row r="249" spans="56:57" s="100" customFormat="1" x14ac:dyDescent="0.2">
      <c r="BD249" s="154"/>
      <c r="BE249" s="154"/>
    </row>
    <row r="250" spans="56:57" s="100" customFormat="1" x14ac:dyDescent="0.2">
      <c r="BD250" s="154"/>
      <c r="BE250" s="154"/>
    </row>
    <row r="251" spans="56:57" s="100" customFormat="1" x14ac:dyDescent="0.2">
      <c r="BD251" s="154"/>
      <c r="BE251" s="154"/>
    </row>
    <row r="252" spans="56:57" s="100" customFormat="1" x14ac:dyDescent="0.2">
      <c r="BD252" s="154"/>
      <c r="BE252" s="154"/>
    </row>
    <row r="253" spans="56:57" s="100" customFormat="1" x14ac:dyDescent="0.2">
      <c r="BD253" s="154"/>
      <c r="BE253" s="154"/>
    </row>
    <row r="254" spans="56:57" s="100" customFormat="1" x14ac:dyDescent="0.2">
      <c r="BD254" s="154"/>
      <c r="BE254" s="154"/>
    </row>
    <row r="255" spans="56:57" s="100" customFormat="1" x14ac:dyDescent="0.2">
      <c r="BD255" s="154"/>
      <c r="BE255" s="154"/>
    </row>
    <row r="256" spans="56:57" s="100" customFormat="1" x14ac:dyDescent="0.2">
      <c r="BD256" s="154"/>
      <c r="BE256" s="154"/>
    </row>
    <row r="257" spans="56:57" s="100" customFormat="1" x14ac:dyDescent="0.2">
      <c r="BD257" s="154"/>
      <c r="BE257" s="154"/>
    </row>
    <row r="258" spans="56:57" s="100" customFormat="1" x14ac:dyDescent="0.2">
      <c r="BD258" s="154"/>
      <c r="BE258" s="154"/>
    </row>
    <row r="259" spans="56:57" s="100" customFormat="1" x14ac:dyDescent="0.2">
      <c r="BD259" s="154"/>
      <c r="BE259" s="154"/>
    </row>
    <row r="260" spans="56:57" s="100" customFormat="1" x14ac:dyDescent="0.2">
      <c r="BD260" s="154"/>
      <c r="BE260" s="154"/>
    </row>
    <row r="261" spans="56:57" s="100" customFormat="1" x14ac:dyDescent="0.2">
      <c r="BD261" s="154"/>
      <c r="BE261" s="154"/>
    </row>
    <row r="262" spans="56:57" s="100" customFormat="1" x14ac:dyDescent="0.2">
      <c r="BD262" s="154"/>
      <c r="BE262" s="154"/>
    </row>
    <row r="263" spans="56:57" s="100" customFormat="1" x14ac:dyDescent="0.2">
      <c r="BD263" s="154"/>
      <c r="BE263" s="154"/>
    </row>
    <row r="264" spans="56:57" s="100" customFormat="1" x14ac:dyDescent="0.2">
      <c r="BD264" s="154"/>
      <c r="BE264" s="154"/>
    </row>
    <row r="265" spans="56:57" s="100" customFormat="1" x14ac:dyDescent="0.2">
      <c r="BD265" s="154"/>
      <c r="BE265" s="154"/>
    </row>
    <row r="266" spans="56:57" s="100" customFormat="1" x14ac:dyDescent="0.2">
      <c r="BD266" s="154"/>
      <c r="BE266" s="154"/>
    </row>
    <row r="267" spans="56:57" s="100" customFormat="1" x14ac:dyDescent="0.2">
      <c r="BD267" s="154"/>
      <c r="BE267" s="154"/>
    </row>
    <row r="268" spans="56:57" s="100" customFormat="1" x14ac:dyDescent="0.2">
      <c r="BD268" s="154"/>
      <c r="BE268" s="154"/>
    </row>
    <row r="269" spans="56:57" s="100" customFormat="1" x14ac:dyDescent="0.2">
      <c r="BD269" s="154"/>
      <c r="BE269" s="154"/>
    </row>
    <row r="270" spans="56:57" s="100" customFormat="1" x14ac:dyDescent="0.2">
      <c r="BD270" s="154"/>
      <c r="BE270" s="154"/>
    </row>
    <row r="271" spans="56:57" s="100" customFormat="1" x14ac:dyDescent="0.2">
      <c r="BD271" s="154"/>
      <c r="BE271" s="154"/>
    </row>
    <row r="272" spans="56:57" s="100" customFormat="1" x14ac:dyDescent="0.2">
      <c r="BD272" s="154"/>
      <c r="BE272" s="154"/>
    </row>
    <row r="273" spans="56:57" s="100" customFormat="1" x14ac:dyDescent="0.2">
      <c r="BD273" s="154"/>
      <c r="BE273" s="154"/>
    </row>
    <row r="274" spans="56:57" s="100" customFormat="1" x14ac:dyDescent="0.2">
      <c r="BD274" s="154"/>
      <c r="BE274" s="154"/>
    </row>
    <row r="275" spans="56:57" s="100" customFormat="1" x14ac:dyDescent="0.2">
      <c r="BD275" s="154"/>
      <c r="BE275" s="154"/>
    </row>
    <row r="276" spans="56:57" s="100" customFormat="1" x14ac:dyDescent="0.2">
      <c r="BD276" s="154"/>
      <c r="BE276" s="154"/>
    </row>
    <row r="277" spans="56:57" s="100" customFormat="1" x14ac:dyDescent="0.2">
      <c r="BD277" s="154"/>
      <c r="BE277" s="154"/>
    </row>
    <row r="278" spans="56:57" s="100" customFormat="1" x14ac:dyDescent="0.2">
      <c r="BD278" s="154"/>
      <c r="BE278" s="154"/>
    </row>
    <row r="279" spans="56:57" s="100" customFormat="1" x14ac:dyDescent="0.2">
      <c r="BD279" s="154"/>
      <c r="BE279" s="154"/>
    </row>
    <row r="280" spans="56:57" s="100" customFormat="1" x14ac:dyDescent="0.2">
      <c r="BD280" s="154"/>
      <c r="BE280" s="154"/>
    </row>
    <row r="281" spans="56:57" s="100" customFormat="1" x14ac:dyDescent="0.2">
      <c r="BD281" s="154"/>
      <c r="BE281" s="154"/>
    </row>
    <row r="282" spans="56:57" s="100" customFormat="1" x14ac:dyDescent="0.2">
      <c r="BD282" s="154"/>
      <c r="BE282" s="154"/>
    </row>
    <row r="283" spans="56:57" s="100" customFormat="1" x14ac:dyDescent="0.2">
      <c r="BD283" s="154"/>
      <c r="BE283" s="154"/>
    </row>
    <row r="284" spans="56:57" s="100" customFormat="1" x14ac:dyDescent="0.2">
      <c r="BD284" s="154"/>
      <c r="BE284" s="154"/>
    </row>
    <row r="285" spans="56:57" s="100" customFormat="1" x14ac:dyDescent="0.2">
      <c r="BD285" s="154"/>
      <c r="BE285" s="154"/>
    </row>
    <row r="286" spans="56:57" s="100" customFormat="1" x14ac:dyDescent="0.2">
      <c r="BD286" s="154"/>
      <c r="BE286" s="154"/>
    </row>
    <row r="287" spans="56:57" s="100" customFormat="1" x14ac:dyDescent="0.2">
      <c r="BD287" s="154"/>
      <c r="BE287" s="154"/>
    </row>
    <row r="288" spans="56:57" s="100" customFormat="1" x14ac:dyDescent="0.2">
      <c r="BD288" s="154"/>
      <c r="BE288" s="154"/>
    </row>
    <row r="289" spans="56:57" s="100" customFormat="1" x14ac:dyDescent="0.2">
      <c r="BD289" s="154"/>
      <c r="BE289" s="154"/>
    </row>
  </sheetData>
  <mergeCells count="24">
    <mergeCell ref="AC1:AD1"/>
    <mergeCell ref="A1:C1"/>
    <mergeCell ref="D1:E1"/>
    <mergeCell ref="F1:H1"/>
    <mergeCell ref="I1:J1"/>
    <mergeCell ref="K1:M1"/>
    <mergeCell ref="N1:O1"/>
    <mergeCell ref="P1:R1"/>
    <mergeCell ref="S1:T1"/>
    <mergeCell ref="U1:W1"/>
    <mergeCell ref="X1:Y1"/>
    <mergeCell ref="Z1:AB1"/>
    <mergeCell ref="BG1:BH1"/>
    <mergeCell ref="AE1:AG1"/>
    <mergeCell ref="AH1:AI1"/>
    <mergeCell ref="AJ1:AL1"/>
    <mergeCell ref="AM1:AN1"/>
    <mergeCell ref="AO1:AQ1"/>
    <mergeCell ref="AR1:AS1"/>
    <mergeCell ref="AT1:AV1"/>
    <mergeCell ref="AW1:AX1"/>
    <mergeCell ref="AY1:BA1"/>
    <mergeCell ref="BB1:BC1"/>
    <mergeCell ref="BD1:BF1"/>
  </mergeCells>
  <pageMargins left="0.51181102362204722" right="0.51181102362204722" top="0.78740157480314965" bottom="0.78740157480314965" header="0.31496062992125984" footer="0.31496062992125984"/>
  <pageSetup paperSize="9" scale="81" orientation="landscape" r:id="rId1"/>
  <colBreaks count="1" manualBreakCount="1">
    <brk id="15" max="1048575" man="1"/>
  </colBreaks>
  <ignoredErrors>
    <ignoredError sqref="D4 E3:E4 I5:J5 J3 J4 N4 O3:O4 X3:X4 Y3:Y4 AC3:AD4 AH3:AH4 AM4:AN4 AR4:AS9 AR3 AZ33 AW4 AX4 AW5:AX5 AW3 AY3:BD3 AW6:BD8 AY5:BD5 AY4:BD4 BG3:BH3 BG6:BH12 BG5:BH5 BG4:BH4 AW10:BD12 AW9 AY9:BD9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90"/>
  <sheetViews>
    <sheetView topLeftCell="AQ19" zoomScale="80" zoomScaleNormal="80" workbookViewId="0">
      <selection activeCell="BD1" sqref="BD1:BF1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4" width="11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9.28515625" style="100" bestFit="1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x14ac:dyDescent="0.2">
      <c r="A1" s="967" t="s">
        <v>316</v>
      </c>
      <c r="B1" s="967"/>
      <c r="C1" s="967"/>
      <c r="D1" s="998" t="s">
        <v>317</v>
      </c>
      <c r="E1" s="999"/>
      <c r="F1" s="967" t="s">
        <v>318</v>
      </c>
      <c r="G1" s="967"/>
      <c r="H1" s="967"/>
      <c r="I1" s="998" t="s">
        <v>319</v>
      </c>
      <c r="J1" s="999"/>
      <c r="K1" s="966" t="s">
        <v>320</v>
      </c>
      <c r="L1" s="966"/>
      <c r="M1" s="966"/>
      <c r="N1" s="998" t="s">
        <v>321</v>
      </c>
      <c r="O1" s="999"/>
      <c r="P1" s="967" t="s">
        <v>322</v>
      </c>
      <c r="Q1" s="967"/>
      <c r="R1" s="967"/>
      <c r="S1" s="970" t="s">
        <v>323</v>
      </c>
      <c r="T1" s="969"/>
      <c r="U1" s="941" t="s">
        <v>324</v>
      </c>
      <c r="V1" s="959"/>
      <c r="W1" s="943"/>
      <c r="X1" s="970" t="s">
        <v>325</v>
      </c>
      <c r="Y1" s="969"/>
      <c r="Z1" s="950" t="s">
        <v>326</v>
      </c>
      <c r="AA1" s="958"/>
      <c r="AB1" s="952"/>
      <c r="AC1" s="970" t="s">
        <v>327</v>
      </c>
      <c r="AD1" s="970"/>
      <c r="AE1" s="947" t="s">
        <v>328</v>
      </c>
      <c r="AF1" s="957"/>
      <c r="AG1" s="949"/>
      <c r="AH1" s="970" t="s">
        <v>329</v>
      </c>
      <c r="AI1" s="969"/>
      <c r="AJ1" s="950" t="s">
        <v>330</v>
      </c>
      <c r="AK1" s="958"/>
      <c r="AL1" s="952"/>
      <c r="AM1" s="970" t="s">
        <v>331</v>
      </c>
      <c r="AN1" s="969"/>
      <c r="AO1" s="941" t="s">
        <v>332</v>
      </c>
      <c r="AP1" s="959"/>
      <c r="AQ1" s="943"/>
      <c r="AR1" s="970" t="s">
        <v>333</v>
      </c>
      <c r="AS1" s="969"/>
      <c r="AT1" s="947" t="s">
        <v>334</v>
      </c>
      <c r="AU1" s="948"/>
      <c r="AV1" s="949"/>
      <c r="AW1" s="970" t="s">
        <v>335</v>
      </c>
      <c r="AX1" s="969"/>
      <c r="AY1" s="950" t="s">
        <v>336</v>
      </c>
      <c r="AZ1" s="951"/>
      <c r="BA1" s="952"/>
      <c r="BB1" s="970" t="s">
        <v>337</v>
      </c>
      <c r="BC1" s="969"/>
      <c r="BD1" s="941" t="s">
        <v>338</v>
      </c>
      <c r="BE1" s="959"/>
      <c r="BF1" s="943"/>
      <c r="BG1" s="973" t="s">
        <v>339</v>
      </c>
      <c r="BH1" s="974"/>
    </row>
    <row r="2" spans="1:60" ht="18.75" customHeight="1" thickBot="1" x14ac:dyDescent="0.25">
      <c r="A2" s="319" t="s">
        <v>0</v>
      </c>
      <c r="B2" s="798" t="s">
        <v>144</v>
      </c>
      <c r="C2" s="36" t="s">
        <v>145</v>
      </c>
      <c r="D2" s="319" t="s">
        <v>144</v>
      </c>
      <c r="E2" s="885" t="s">
        <v>145</v>
      </c>
      <c r="F2" s="104" t="s">
        <v>0</v>
      </c>
      <c r="G2" s="104" t="s">
        <v>144</v>
      </c>
      <c r="H2" s="33" t="s">
        <v>145</v>
      </c>
      <c r="I2" s="319" t="s">
        <v>144</v>
      </c>
      <c r="J2" s="885" t="s">
        <v>145</v>
      </c>
      <c r="K2" s="125" t="s">
        <v>0</v>
      </c>
      <c r="L2" s="319" t="s">
        <v>144</v>
      </c>
      <c r="M2" s="36" t="s">
        <v>145</v>
      </c>
      <c r="N2" s="319" t="s">
        <v>144</v>
      </c>
      <c r="O2" s="885" t="s">
        <v>145</v>
      </c>
      <c r="P2" s="125" t="s">
        <v>0</v>
      </c>
      <c r="Q2" s="319" t="s">
        <v>144</v>
      </c>
      <c r="R2" s="36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89" t="s">
        <v>0</v>
      </c>
      <c r="AU2" s="319" t="s">
        <v>144</v>
      </c>
      <c r="AV2" s="799" t="s">
        <v>145</v>
      </c>
      <c r="AW2" s="313" t="s">
        <v>144</v>
      </c>
      <c r="AX2" s="155" t="s">
        <v>145</v>
      </c>
      <c r="AY2" s="89" t="s">
        <v>0</v>
      </c>
      <c r="AZ2" s="319" t="s">
        <v>144</v>
      </c>
      <c r="BA2" s="799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ht="19.5" customHeight="1" thickBot="1" x14ac:dyDescent="0.25">
      <c r="A3" s="320">
        <v>43101</v>
      </c>
      <c r="B3" s="704">
        <v>0</v>
      </c>
      <c r="C3" s="704">
        <v>24.8</v>
      </c>
      <c r="D3" s="865">
        <f>SUM('2017'!AZ14:AZ32,'2017'!BE3:BE33,B3:B13)</f>
        <v>249.53333333333333</v>
      </c>
      <c r="E3" s="866">
        <f>SUM('2017'!BA14:BA32,'2017'!BF3:BF33,C3:C13)</f>
        <v>1436.2000000000003</v>
      </c>
      <c r="F3" s="886">
        <v>43132</v>
      </c>
      <c r="G3" s="702">
        <v>0.2</v>
      </c>
      <c r="H3" s="702">
        <v>23.8</v>
      </c>
      <c r="I3" s="865">
        <f>SUM('2017'!BE14:BE33,'2018'!B3:B33,G3:G11)</f>
        <v>373.4</v>
      </c>
      <c r="J3" s="865">
        <f>SUM('2017'!BF15:BF33,'2018'!C3:C33,H3:H11)</f>
        <v>1409.7999999999997</v>
      </c>
      <c r="K3" s="892">
        <v>43160</v>
      </c>
      <c r="L3" s="704">
        <v>0.2</v>
      </c>
      <c r="M3" s="704">
        <v>26</v>
      </c>
      <c r="N3" s="865">
        <f>SUM('2018'!B13:B33,'2018'!G3:G31,L3:L14)</f>
        <v>323.30000000000007</v>
      </c>
      <c r="O3" s="865">
        <f>SUM('2018'!C14:C33,'2018'!H3:H30,M3:M14)</f>
        <v>1445.3000000000002</v>
      </c>
      <c r="P3" s="329">
        <v>43191</v>
      </c>
      <c r="Q3" s="704">
        <v>0.8</v>
      </c>
      <c r="R3" s="718">
        <v>24.9</v>
      </c>
      <c r="S3" s="888">
        <f>SUM('2018'!G12:G31,L3:L33,Q3:Q14)</f>
        <v>342.9</v>
      </c>
      <c r="T3" s="865">
        <f>SUM('2018'!H12:H31,M3:M33,R3:R14)</f>
        <v>1517.2999999999995</v>
      </c>
      <c r="U3" s="564">
        <v>43221</v>
      </c>
      <c r="V3" s="693">
        <v>0</v>
      </c>
      <c r="W3" s="694">
        <v>23.7</v>
      </c>
      <c r="X3" s="865">
        <f>SUM('2018'!L15:L33,Q3:Q32,V3:V14)</f>
        <v>184.20000000000005</v>
      </c>
      <c r="Y3" s="865">
        <f>SUM('2018'!M15:M33,R3:R32,W3:W14)</f>
        <v>1447.5000000000002</v>
      </c>
      <c r="Z3" s="571">
        <v>43252</v>
      </c>
      <c r="AA3" s="718">
        <v>0</v>
      </c>
      <c r="AB3" s="719">
        <v>22.4</v>
      </c>
      <c r="AC3" s="865">
        <f>SUM('2018'!Q15:Q32,V3:V33,AA3:AA13)</f>
        <v>35.400000000000006</v>
      </c>
      <c r="AD3" s="865">
        <f>SUM('2018'!R15:R32,W3:W33,AB3:AB13)</f>
        <v>1264.5000000000002</v>
      </c>
      <c r="AE3" s="164">
        <v>43282</v>
      </c>
      <c r="AF3" s="693">
        <v>0</v>
      </c>
      <c r="AG3" s="694">
        <v>22.1</v>
      </c>
      <c r="AH3" s="865">
        <f>SUM('2018'!V15:V33,AA3:AA32,AF3:AF13)</f>
        <v>26.799999999999994</v>
      </c>
      <c r="AI3" s="865">
        <f>SUM('2018'!W15:W33,AB3:AB32,AG3:AG13)</f>
        <v>1187.7000000000005</v>
      </c>
      <c r="AJ3" s="571">
        <v>43313</v>
      </c>
      <c r="AK3" s="693">
        <v>4.5999999999999996</v>
      </c>
      <c r="AL3" s="727">
        <v>14.1</v>
      </c>
      <c r="AM3" s="865">
        <f>SUM('2018'!AA14:AA32,AF3:AF33,AK3:AK12)</f>
        <v>68.200000000000017</v>
      </c>
      <c r="AN3" s="865">
        <f>SUM('2018'!AB14:AB32,AG3:AG33,AL3:AL12)</f>
        <v>1187</v>
      </c>
      <c r="AO3" s="564">
        <v>43344</v>
      </c>
      <c r="AP3" s="693">
        <v>0</v>
      </c>
      <c r="AQ3" s="694">
        <v>24.4</v>
      </c>
      <c r="AR3" s="865">
        <f>SUM('2018'!AF14:AF33,AK3:AK33,AP3:AP12)</f>
        <v>97</v>
      </c>
      <c r="AS3" s="865">
        <f>SUM('2018'!AG14:AG33,AL3:AL33,AQ3:AQ12)</f>
        <v>1174.3</v>
      </c>
      <c r="AT3" s="108">
        <v>43374</v>
      </c>
      <c r="AU3" s="704">
        <v>35.5</v>
      </c>
      <c r="AV3" s="695">
        <v>19.3</v>
      </c>
      <c r="AW3" s="865">
        <f>SUM('2018'!AK13:AK33,AP3:AP32,AU3:AU12)</f>
        <v>140.69999999999996</v>
      </c>
      <c r="AX3" s="865">
        <f>SUM('2018'!AL13:AL33,AQ3:AQ32,AV3:AV12)</f>
        <v>1168.3999999999996</v>
      </c>
      <c r="AY3" s="38">
        <v>43405</v>
      </c>
      <c r="AZ3" s="858">
        <v>10.199999999999999</v>
      </c>
      <c r="BA3" s="859">
        <v>23</v>
      </c>
      <c r="BB3" s="865">
        <f>SUM('2018'!AP13:AP32,AU3:AU33,AZ3:AZ11)</f>
        <v>190.69999999999996</v>
      </c>
      <c r="BC3" s="865">
        <f>SUM('2018'!AQ13:AQ32,AV3:AV33,BA3:BA10)</f>
        <v>1193.4000000000001</v>
      </c>
      <c r="BD3" s="762">
        <v>43435</v>
      </c>
      <c r="BE3" s="707">
        <v>76.599999999999994</v>
      </c>
      <c r="BF3" s="708">
        <v>23.4</v>
      </c>
      <c r="BG3" s="865">
        <f>SUM('2018'!AU13:AU33,AZ3:AZ32,BE3:BE12)</f>
        <v>280.10000000000002</v>
      </c>
      <c r="BH3" s="865">
        <f>SUM('2018'!AV13:AV33,BA3:BA32,BF3:BF12)</f>
        <v>1339.0000000000005</v>
      </c>
    </row>
    <row r="4" spans="1:60" ht="18.75" customHeight="1" thickBot="1" x14ac:dyDescent="0.25">
      <c r="A4" s="320">
        <v>43102</v>
      </c>
      <c r="B4" s="704">
        <v>1.4</v>
      </c>
      <c r="C4" s="704">
        <v>24.4</v>
      </c>
      <c r="D4" s="865">
        <f>SUM('2017'!AZ6:AZ32,'2017'!BE3:BE33,B3:B5)</f>
        <v>161.30000000000001</v>
      </c>
      <c r="E4" s="866">
        <f>SUM('2017'!BA6:BA32,'2017'!BF3:BF33,C3:C5)</f>
        <v>1423.8000000000002</v>
      </c>
      <c r="F4" s="886">
        <v>43133</v>
      </c>
      <c r="G4" s="875">
        <v>0</v>
      </c>
      <c r="H4" s="875">
        <v>23.9</v>
      </c>
      <c r="I4" s="865">
        <f>SUM('2017'!BE5:BE33,'2018'!B3:B33,G3:G4)</f>
        <v>371.8</v>
      </c>
      <c r="J4" s="865">
        <f>SUM('2017'!BF5:BF33,'2018'!C3:C33,H3:H4)</f>
        <v>1502.8999999999996</v>
      </c>
      <c r="K4" s="892">
        <v>43161</v>
      </c>
      <c r="L4" s="704">
        <v>0.8</v>
      </c>
      <c r="M4" s="704">
        <v>25.9</v>
      </c>
      <c r="N4" s="865">
        <f>SUM('2018'!B5:B33,'2018'!G3:G31,L3:L5)</f>
        <v>338.09999999999997</v>
      </c>
      <c r="O4" s="865">
        <f>SUM('2018'!C6:C33,'2018'!H3:H30,M3:M5)</f>
        <v>1406.9</v>
      </c>
      <c r="P4" s="329">
        <v>43192</v>
      </c>
      <c r="Q4" s="704">
        <v>2.4</v>
      </c>
      <c r="R4" s="718">
        <v>23.3</v>
      </c>
      <c r="S4" s="888">
        <f>SUM('2018'!G5:G31,L3:L33,Q3:Q5)</f>
        <v>344.09999999999997</v>
      </c>
      <c r="T4" s="865">
        <f>SUM('2018'!H5:H31,M3:M33,R3:R5)</f>
        <v>1447.5999999999995</v>
      </c>
      <c r="U4" s="564">
        <v>43222</v>
      </c>
      <c r="V4" s="693">
        <v>0</v>
      </c>
      <c r="W4" s="695">
        <v>23.2</v>
      </c>
      <c r="X4" s="865">
        <f>SUM('2018'!L6:L33,Q3:Q32,V3:V5)</f>
        <v>252.00000000000003</v>
      </c>
      <c r="Y4" s="865">
        <f>SUM('2018'!M6:M33,R3:R32,W3:W5)</f>
        <v>1463.9000000000003</v>
      </c>
      <c r="Z4" s="571">
        <v>43253</v>
      </c>
      <c r="AA4" s="718">
        <v>0</v>
      </c>
      <c r="AB4" s="719">
        <v>21.9</v>
      </c>
      <c r="AC4" s="865">
        <f>SUM('2018'!Q7:Q32,V3:V33,AA3:AA4)</f>
        <v>29.800000000000004</v>
      </c>
      <c r="AD4" s="865">
        <f>SUM('2018'!R7:R32,W3:W33,AB3:AB4)</f>
        <v>1291.2000000000003</v>
      </c>
      <c r="AE4" s="164">
        <v>43283</v>
      </c>
      <c r="AF4" s="693">
        <v>0</v>
      </c>
      <c r="AG4" s="695">
        <v>22.7</v>
      </c>
      <c r="AH4" s="865">
        <f>SUM('2018'!V6:V33,AA3:AA32,AF3:AF5)</f>
        <v>26.599999999999994</v>
      </c>
      <c r="AI4" s="865">
        <f>SUM('2018'!W6:W33,AB3:AB32,AG3:AG5)</f>
        <v>1239.3999999999999</v>
      </c>
      <c r="AJ4" s="571">
        <v>43314</v>
      </c>
      <c r="AK4" s="842">
        <v>1.2</v>
      </c>
      <c r="AL4" s="843">
        <v>15.5</v>
      </c>
      <c r="AM4" s="865">
        <f>SUM('2018'!AA6:AA32,AF3:AF33,AK3:AK4)</f>
        <v>42.6</v>
      </c>
      <c r="AN4" s="865">
        <f>SUM('2018'!AB6:AB32,AG3:AG33,AL3:AL4)</f>
        <v>1196.9000000000001</v>
      </c>
      <c r="AO4" s="564">
        <v>43345</v>
      </c>
      <c r="AP4" s="845">
        <v>0</v>
      </c>
      <c r="AQ4" s="797">
        <v>23.4</v>
      </c>
      <c r="AR4" s="865">
        <f>SUM('2018'!AF6:AF33,AK3:AK33,AP3:AP4)</f>
        <v>70.599999999999994</v>
      </c>
      <c r="AS4" s="865">
        <f>SUM('2018'!AG6:AG33,AL3:AL33,AQ3:AQ4)</f>
        <v>1186.5000000000005</v>
      </c>
      <c r="AT4" s="108">
        <v>43375</v>
      </c>
      <c r="AU4" s="704">
        <v>3.2</v>
      </c>
      <c r="AV4" s="695">
        <v>22</v>
      </c>
      <c r="AW4" s="865">
        <f>SUM('2018'!AK5:AK33,AP3:AP32,AU3:AU5)</f>
        <v>153.29999999999998</v>
      </c>
      <c r="AX4" s="865">
        <f>SUM('2018'!AL5:AL33,AQ3:AQ32,AV3:AV5)</f>
        <v>1194.1999999999998</v>
      </c>
      <c r="AY4" s="38">
        <v>43406</v>
      </c>
      <c r="AZ4" s="858">
        <v>0</v>
      </c>
      <c r="BA4" s="859">
        <v>22.7</v>
      </c>
      <c r="BB4" s="865">
        <f>SUM('2018'!AP5:AP32,AU3:AU33,AZ3:AZ5)</f>
        <v>203.49999999999994</v>
      </c>
      <c r="BC4" s="865">
        <f>SUM('2018'!AQ5:AQ32,AV3:AV33,BA3:BA5)</f>
        <v>1239.8999999999996</v>
      </c>
      <c r="BD4" s="97">
        <v>43436</v>
      </c>
      <c r="BE4" s="704">
        <v>30.6</v>
      </c>
      <c r="BF4" s="695">
        <v>21.9</v>
      </c>
      <c r="BG4" s="865">
        <f>SUM('2018'!AU6:AU33,AZ3:AZ32,BE3:BE6)</f>
        <v>293.7</v>
      </c>
      <c r="BH4" s="865">
        <f>SUM('2018'!AV6:AV33,BA3:BA32,BF3:BF6)</f>
        <v>1322.7</v>
      </c>
    </row>
    <row r="5" spans="1:60" ht="18.75" customHeight="1" thickBot="1" x14ac:dyDescent="0.25">
      <c r="A5" s="320">
        <v>43103</v>
      </c>
      <c r="B5" s="830">
        <v>13.2</v>
      </c>
      <c r="C5" s="830">
        <v>22.4</v>
      </c>
      <c r="D5" s="873">
        <f>SUM(D3:D4)</f>
        <v>410.83333333333337</v>
      </c>
      <c r="E5" s="874">
        <f>SUM(E3:E4)</f>
        <v>2860.0000000000005</v>
      </c>
      <c r="F5" s="886">
        <v>43134</v>
      </c>
      <c r="G5" s="702">
        <v>0</v>
      </c>
      <c r="H5" s="702">
        <v>23</v>
      </c>
      <c r="I5" s="873">
        <f>SUM(I3:I4)</f>
        <v>745.2</v>
      </c>
      <c r="J5" s="874">
        <f>SUM(J3:J4)</f>
        <v>2912.6999999999994</v>
      </c>
      <c r="K5" s="892">
        <v>43162</v>
      </c>
      <c r="L5" s="855">
        <v>4.2</v>
      </c>
      <c r="M5" s="855">
        <v>24.8</v>
      </c>
      <c r="N5" s="873">
        <f>SUM(N3:N4)</f>
        <v>661.40000000000009</v>
      </c>
      <c r="O5" s="874">
        <f>SUM(O3:O4)</f>
        <v>2852.2000000000003</v>
      </c>
      <c r="P5" s="329">
        <v>43193</v>
      </c>
      <c r="Q5" s="704">
        <v>0.4</v>
      </c>
      <c r="R5" s="718">
        <v>23.5</v>
      </c>
      <c r="S5" s="889">
        <f>SUM(S3:S4)</f>
        <v>687</v>
      </c>
      <c r="T5" s="874">
        <f>SUM(T3:T4)</f>
        <v>2964.8999999999987</v>
      </c>
      <c r="U5" s="564">
        <v>43223</v>
      </c>
      <c r="V5" s="851">
        <v>0</v>
      </c>
      <c r="W5" s="852">
        <v>24.3</v>
      </c>
      <c r="X5" s="873">
        <f>SUM(X3:X4)</f>
        <v>436.20000000000005</v>
      </c>
      <c r="Y5" s="874">
        <f>SUM(Y3:Y4)</f>
        <v>2911.4000000000005</v>
      </c>
      <c r="Z5" s="571">
        <v>43254</v>
      </c>
      <c r="AA5" s="813">
        <v>0</v>
      </c>
      <c r="AB5" s="723">
        <v>17.600000000000001</v>
      </c>
      <c r="AC5" s="873">
        <f>SUM(AC3:AC4)</f>
        <v>65.200000000000017</v>
      </c>
      <c r="AD5" s="874">
        <f>SUM(AD3:AD4)</f>
        <v>2555.7000000000007</v>
      </c>
      <c r="AE5" s="164">
        <v>43284</v>
      </c>
      <c r="AF5" s="842">
        <v>0</v>
      </c>
      <c r="AG5" s="843">
        <v>21</v>
      </c>
      <c r="AH5" s="873">
        <f>SUM(AH3:AH4)</f>
        <v>53.399999999999991</v>
      </c>
      <c r="AI5" s="874">
        <f>SUM(AI3:AI4)</f>
        <v>2427.1000000000004</v>
      </c>
      <c r="AJ5" s="571">
        <v>43315</v>
      </c>
      <c r="AK5" s="718">
        <v>15.6</v>
      </c>
      <c r="AL5" s="719">
        <v>15.8</v>
      </c>
      <c r="AM5" s="873">
        <f>SUM(AM3:AM4)</f>
        <v>110.80000000000001</v>
      </c>
      <c r="AN5" s="874">
        <f>SUM(AN3:AN4)</f>
        <v>2383.9</v>
      </c>
      <c r="AO5" s="564">
        <v>43346</v>
      </c>
      <c r="AP5" s="718">
        <v>2</v>
      </c>
      <c r="AQ5" s="719">
        <v>19.5</v>
      </c>
      <c r="AR5" s="873">
        <f>SUM(AR3:AR4)</f>
        <v>167.6</v>
      </c>
      <c r="AS5" s="874">
        <f>SUM(AS3:AS4)</f>
        <v>2360.8000000000002</v>
      </c>
      <c r="AT5" s="108">
        <v>43376</v>
      </c>
      <c r="AU5" s="842">
        <v>0</v>
      </c>
      <c r="AV5" s="843">
        <v>20.5</v>
      </c>
      <c r="AW5" s="873">
        <f>SUM(AW3:AW4)</f>
        <v>293.99999999999994</v>
      </c>
      <c r="AX5" s="874">
        <f>SUM(AX3:AX4)</f>
        <v>2362.5999999999995</v>
      </c>
      <c r="AY5" s="38">
        <v>43407</v>
      </c>
      <c r="AZ5" s="862">
        <v>0</v>
      </c>
      <c r="BA5" s="863">
        <v>25.3</v>
      </c>
      <c r="BB5" s="873">
        <f>SUM(BB3:BB4)</f>
        <v>394.19999999999993</v>
      </c>
      <c r="BC5" s="874">
        <f>SUM(BC3:BC4)</f>
        <v>2433.2999999999997</v>
      </c>
      <c r="BD5" s="97">
        <v>43437</v>
      </c>
      <c r="BE5" s="718">
        <v>1</v>
      </c>
      <c r="BF5" s="719">
        <v>18.8</v>
      </c>
      <c r="BG5" s="873">
        <f>SUM(BG3:BG4)</f>
        <v>573.79999999999995</v>
      </c>
      <c r="BH5" s="874">
        <f>SUM(BH3:BH4)</f>
        <v>2661.7000000000007</v>
      </c>
    </row>
    <row r="6" spans="1:60" ht="18.75" customHeight="1" thickBot="1" x14ac:dyDescent="0.25">
      <c r="A6" s="320">
        <v>43104</v>
      </c>
      <c r="B6" s="704">
        <v>0.4</v>
      </c>
      <c r="C6" s="704">
        <v>24.2</v>
      </c>
      <c r="D6" s="867"/>
      <c r="E6" s="868"/>
      <c r="F6" s="886">
        <v>43135</v>
      </c>
      <c r="G6" s="702">
        <v>0</v>
      </c>
      <c r="H6" s="702">
        <v>22.2</v>
      </c>
      <c r="I6" s="601"/>
      <c r="J6" s="660"/>
      <c r="K6" s="892">
        <v>43163</v>
      </c>
      <c r="L6" s="704">
        <v>6.4</v>
      </c>
      <c r="M6" s="704">
        <v>25.1</v>
      </c>
      <c r="N6" s="835"/>
      <c r="O6" s="835"/>
      <c r="P6" s="329">
        <v>43194</v>
      </c>
      <c r="Q6" s="894">
        <v>0.4</v>
      </c>
      <c r="R6" s="813">
        <v>23.2</v>
      </c>
      <c r="S6" s="608"/>
      <c r="T6" s="608"/>
      <c r="U6" s="564">
        <v>43224</v>
      </c>
      <c r="V6" s="693">
        <v>0</v>
      </c>
      <c r="W6" s="695">
        <v>25.3</v>
      </c>
      <c r="X6" s="512"/>
      <c r="Y6" s="512"/>
      <c r="Z6" s="571">
        <v>43255</v>
      </c>
      <c r="AA6" s="718">
        <v>0</v>
      </c>
      <c r="AB6" s="719">
        <v>16.2</v>
      </c>
      <c r="AC6" s="457"/>
      <c r="AD6" s="268"/>
      <c r="AE6" s="164">
        <v>43285</v>
      </c>
      <c r="AF6" s="718">
        <v>0</v>
      </c>
      <c r="AG6" s="719">
        <v>19.600000000000001</v>
      </c>
      <c r="AH6" s="456"/>
      <c r="AI6" s="458"/>
      <c r="AJ6" s="571">
        <v>43316</v>
      </c>
      <c r="AK6" s="693">
        <v>0.2</v>
      </c>
      <c r="AL6" s="727">
        <v>17.399999999999999</v>
      </c>
      <c r="AM6" s="846"/>
      <c r="AN6" s="847"/>
      <c r="AO6" s="564">
        <v>43347</v>
      </c>
      <c r="AP6" s="693">
        <v>24.400000000000002</v>
      </c>
      <c r="AQ6" s="694">
        <v>14.1</v>
      </c>
      <c r="AR6" s="456"/>
      <c r="AS6" s="458"/>
      <c r="AT6" s="108">
        <v>43377</v>
      </c>
      <c r="AU6" s="704">
        <v>0.6</v>
      </c>
      <c r="AV6" s="695">
        <v>18.600000000000001</v>
      </c>
      <c r="AW6" s="456"/>
      <c r="AX6" s="268"/>
      <c r="AY6" s="38">
        <v>43408</v>
      </c>
      <c r="AZ6" s="858">
        <v>5</v>
      </c>
      <c r="BA6" s="859">
        <v>20.399999999999999</v>
      </c>
      <c r="BB6" s="523"/>
      <c r="BC6" s="489"/>
      <c r="BD6" s="97">
        <v>43438</v>
      </c>
      <c r="BE6" s="718">
        <v>0</v>
      </c>
      <c r="BF6" s="719">
        <v>25.5</v>
      </c>
      <c r="BG6" s="523"/>
      <c r="BH6" s="268"/>
    </row>
    <row r="7" spans="1:60" ht="18.75" customHeight="1" x14ac:dyDescent="0.2">
      <c r="A7" s="320">
        <v>43105</v>
      </c>
      <c r="B7" s="704">
        <v>0</v>
      </c>
      <c r="C7" s="704">
        <v>24.4</v>
      </c>
      <c r="D7" s="869">
        <f>D3/60</f>
        <v>4.1588888888888889</v>
      </c>
      <c r="E7" s="870">
        <f>E3/60</f>
        <v>23.936666666666671</v>
      </c>
      <c r="F7" s="886">
        <v>43136</v>
      </c>
      <c r="G7" s="702">
        <v>0</v>
      </c>
      <c r="H7" s="702">
        <v>22.8</v>
      </c>
      <c r="I7" s="869">
        <f>I3/60</f>
        <v>6.2233333333333327</v>
      </c>
      <c r="J7" s="870">
        <f>J3/59</f>
        <v>23.894915254237283</v>
      </c>
      <c r="K7" s="892">
        <v>43164</v>
      </c>
      <c r="L7" s="704">
        <v>22.6</v>
      </c>
      <c r="M7" s="704">
        <v>25.7</v>
      </c>
      <c r="N7" s="869">
        <f>N3/61</f>
        <v>5.3000000000000007</v>
      </c>
      <c r="O7" s="870">
        <f>O3/61</f>
        <v>23.693442622950823</v>
      </c>
      <c r="P7" s="329">
        <v>43195</v>
      </c>
      <c r="Q7" s="704">
        <v>0</v>
      </c>
      <c r="R7" s="718">
        <v>23.1</v>
      </c>
      <c r="S7" s="890">
        <f>S3/61</f>
        <v>5.6213114754098354</v>
      </c>
      <c r="T7" s="870">
        <f>T3/61</f>
        <v>24.87377049180327</v>
      </c>
      <c r="U7" s="564">
        <v>43225</v>
      </c>
      <c r="V7" s="693">
        <v>0</v>
      </c>
      <c r="W7" s="695">
        <v>24.7</v>
      </c>
      <c r="X7" s="869">
        <f>X3/59</f>
        <v>3.1220338983050855</v>
      </c>
      <c r="Y7" s="870">
        <f>Y3/59</f>
        <v>24.533898305084751</v>
      </c>
      <c r="Z7" s="571">
        <v>43256</v>
      </c>
      <c r="AA7" s="718">
        <v>0.2</v>
      </c>
      <c r="AB7" s="719">
        <v>16.3</v>
      </c>
      <c r="AC7" s="869">
        <f>AC3/59</f>
        <v>0.60000000000000009</v>
      </c>
      <c r="AD7" s="870">
        <f>AD3/58</f>
        <v>21.801724137931039</v>
      </c>
      <c r="AE7" s="164">
        <v>43286</v>
      </c>
      <c r="AF7" s="693">
        <v>0</v>
      </c>
      <c r="AG7" s="695">
        <v>21.2</v>
      </c>
      <c r="AH7" s="869">
        <f>AH3/59</f>
        <v>0.45423728813559311</v>
      </c>
      <c r="AI7" s="870">
        <f>AI3/59</f>
        <v>20.130508474576281</v>
      </c>
      <c r="AJ7" s="571">
        <v>43317</v>
      </c>
      <c r="AK7" s="693">
        <v>0</v>
      </c>
      <c r="AL7" s="727">
        <v>16.899999999999999</v>
      </c>
      <c r="AM7" s="869">
        <f>AM3/59</f>
        <v>1.1559322033898307</v>
      </c>
      <c r="AN7" s="870">
        <f>AN3/59</f>
        <v>20.118644067796609</v>
      </c>
      <c r="AO7" s="564">
        <v>43348</v>
      </c>
      <c r="AP7" s="693">
        <v>0.2</v>
      </c>
      <c r="AQ7" s="694">
        <v>14</v>
      </c>
      <c r="AR7" s="869">
        <f>AR3/58</f>
        <v>1.6724137931034482</v>
      </c>
      <c r="AS7" s="870">
        <f>AS3/58</f>
        <v>20.24655172413793</v>
      </c>
      <c r="AT7" s="108">
        <v>43378</v>
      </c>
      <c r="AU7" s="704">
        <v>0</v>
      </c>
      <c r="AV7" s="695">
        <v>16.5</v>
      </c>
      <c r="AW7" s="869">
        <f>AW3/59</f>
        <v>2.3847457627118636</v>
      </c>
      <c r="AX7" s="870">
        <f>AX3/59</f>
        <v>19.803389830508468</v>
      </c>
      <c r="AY7" s="38">
        <v>43409</v>
      </c>
      <c r="AZ7" s="858">
        <v>0.4</v>
      </c>
      <c r="BA7" s="859">
        <v>18.2</v>
      </c>
      <c r="BB7" s="869">
        <f>BB3/59</f>
        <v>3.2322033898305076</v>
      </c>
      <c r="BC7" s="870">
        <f>BC3/59</f>
        <v>20.227118644067797</v>
      </c>
      <c r="BD7" s="97">
        <v>43439</v>
      </c>
      <c r="BE7" s="704">
        <v>0</v>
      </c>
      <c r="BF7" s="695">
        <v>27.6</v>
      </c>
      <c r="BG7" s="869">
        <f>BG3/59</f>
        <v>4.7474576271186448</v>
      </c>
      <c r="BH7" s="870">
        <f>BH3/59</f>
        <v>22.694915254237294</v>
      </c>
    </row>
    <row r="8" spans="1:60" ht="18.75" customHeight="1" x14ac:dyDescent="0.2">
      <c r="A8" s="320">
        <v>43106</v>
      </c>
      <c r="B8" s="704">
        <v>2.6</v>
      </c>
      <c r="C8" s="704">
        <v>24.1</v>
      </c>
      <c r="D8" s="573">
        <f>D4/60</f>
        <v>2.6883333333333335</v>
      </c>
      <c r="E8" s="574">
        <f>E4/60</f>
        <v>23.730000000000004</v>
      </c>
      <c r="F8" s="886">
        <v>43137</v>
      </c>
      <c r="G8" s="702">
        <v>0.2</v>
      </c>
      <c r="H8" s="702">
        <v>22.4</v>
      </c>
      <c r="I8" s="573">
        <f>I4/61</f>
        <v>6.0950819672131153</v>
      </c>
      <c r="J8" s="574">
        <f>J4/61</f>
        <v>24.637704918032782</v>
      </c>
      <c r="K8" s="892">
        <v>43165</v>
      </c>
      <c r="L8" s="704">
        <v>1.8</v>
      </c>
      <c r="M8" s="704">
        <v>25.4</v>
      </c>
      <c r="N8" s="573">
        <f>N4/60</f>
        <v>5.6349999999999998</v>
      </c>
      <c r="O8" s="574">
        <f>O4/60</f>
        <v>23.448333333333334</v>
      </c>
      <c r="P8" s="329">
        <v>43196</v>
      </c>
      <c r="Q8" s="704">
        <v>0</v>
      </c>
      <c r="R8" s="718">
        <v>24.5</v>
      </c>
      <c r="S8" s="554">
        <f>S4/60</f>
        <v>5.7349999999999994</v>
      </c>
      <c r="T8" s="574">
        <f>T4/60</f>
        <v>24.126666666666658</v>
      </c>
      <c r="U8" s="564">
        <v>43226</v>
      </c>
      <c r="V8" s="693">
        <v>0</v>
      </c>
      <c r="W8" s="695">
        <v>23.5</v>
      </c>
      <c r="X8" s="573">
        <f>X4/58</f>
        <v>4.3448275862068968</v>
      </c>
      <c r="Y8" s="574">
        <f>Y4/58</f>
        <v>25.239655172413798</v>
      </c>
      <c r="Z8" s="571">
        <v>43257</v>
      </c>
      <c r="AA8" s="718">
        <v>0</v>
      </c>
      <c r="AB8" s="719">
        <v>18.100000000000001</v>
      </c>
      <c r="AC8" s="573">
        <f>AC4/58</f>
        <v>0.51379310344827589</v>
      </c>
      <c r="AD8" s="574">
        <f>AD4/58</f>
        <v>22.262068965517248</v>
      </c>
      <c r="AE8" s="164">
        <v>43287</v>
      </c>
      <c r="AF8" s="693">
        <v>0</v>
      </c>
      <c r="AG8" s="695">
        <v>22.5</v>
      </c>
      <c r="AH8" s="573">
        <f>AH4/58</f>
        <v>0.45862068965517233</v>
      </c>
      <c r="AI8" s="574">
        <f>AI4/59</f>
        <v>21.006779661016946</v>
      </c>
      <c r="AJ8" s="571">
        <v>43318</v>
      </c>
      <c r="AK8" s="693">
        <v>12.8</v>
      </c>
      <c r="AL8" s="727">
        <v>15</v>
      </c>
      <c r="AM8" s="573">
        <f>AM4/58</f>
        <v>0.73448275862068968</v>
      </c>
      <c r="AN8" s="574">
        <f>AN4/58</f>
        <v>20.636206896551727</v>
      </c>
      <c r="AO8" s="564">
        <v>43349</v>
      </c>
      <c r="AP8" s="693">
        <v>0</v>
      </c>
      <c r="AQ8" s="694">
        <v>16.3</v>
      </c>
      <c r="AR8" s="573">
        <f>AR4/59</f>
        <v>1.1966101694915254</v>
      </c>
      <c r="AS8" s="574">
        <f>AS4/59</f>
        <v>20.110169491525433</v>
      </c>
      <c r="AT8" s="108">
        <v>43379</v>
      </c>
      <c r="AU8" s="704">
        <v>0</v>
      </c>
      <c r="AV8" s="695">
        <v>11.3</v>
      </c>
      <c r="AW8" s="573">
        <f>AW4/60</f>
        <v>2.5549999999999997</v>
      </c>
      <c r="AX8" s="574">
        <f>AX4/60</f>
        <v>19.903333333333329</v>
      </c>
      <c r="AY8" s="38">
        <v>43410</v>
      </c>
      <c r="AZ8" s="858">
        <v>0</v>
      </c>
      <c r="BA8" s="859">
        <v>18.8</v>
      </c>
      <c r="BB8" s="573">
        <f>BB4/62</f>
        <v>3.2822580645161281</v>
      </c>
      <c r="BC8" s="574">
        <f>BC4/62</f>
        <v>19.998387096774188</v>
      </c>
      <c r="BD8" s="97">
        <v>43440</v>
      </c>
      <c r="BE8" s="704">
        <v>4</v>
      </c>
      <c r="BF8" s="695">
        <v>23.9</v>
      </c>
      <c r="BG8" s="573">
        <f>BG4/60</f>
        <v>4.8949999999999996</v>
      </c>
      <c r="BH8" s="574">
        <f>BH4/60</f>
        <v>22.045000000000002</v>
      </c>
    </row>
    <row r="9" spans="1:60" ht="18.75" customHeight="1" thickBot="1" x14ac:dyDescent="0.25">
      <c r="A9" s="320">
        <v>43107</v>
      </c>
      <c r="B9" s="704">
        <v>31</v>
      </c>
      <c r="C9" s="704">
        <v>20.100000000000001</v>
      </c>
      <c r="D9" s="836">
        <f>SUM(D7:D8)/2</f>
        <v>3.4236111111111112</v>
      </c>
      <c r="E9" s="837">
        <f>SUM(E7:E8)/2</f>
        <v>23.833333333333336</v>
      </c>
      <c r="F9" s="886">
        <v>43138</v>
      </c>
      <c r="G9" s="702">
        <v>0</v>
      </c>
      <c r="H9" s="702" t="s">
        <v>340</v>
      </c>
      <c r="I9" s="836">
        <f>SUM(I7:I8)/2</f>
        <v>6.159207650273224</v>
      </c>
      <c r="J9" s="837">
        <f>SUM(J7:J8)/2</f>
        <v>24.266310086135032</v>
      </c>
      <c r="K9" s="892">
        <v>43166</v>
      </c>
      <c r="L9" s="704">
        <v>1</v>
      </c>
      <c r="M9" s="704">
        <v>24.6</v>
      </c>
      <c r="N9" s="836">
        <f>SUM(N7:N8)/2</f>
        <v>5.4675000000000002</v>
      </c>
      <c r="O9" s="837">
        <f>SUM(O7:O8)/2</f>
        <v>23.570887978142078</v>
      </c>
      <c r="P9" s="329">
        <v>43197</v>
      </c>
      <c r="Q9" s="704">
        <v>0</v>
      </c>
      <c r="R9" s="718">
        <v>24</v>
      </c>
      <c r="S9" s="891">
        <f>SUM(S7:S8)/2</f>
        <v>5.6781557377049179</v>
      </c>
      <c r="T9" s="837">
        <f>SUM(T7:T8)/2</f>
        <v>24.500218579234964</v>
      </c>
      <c r="U9" s="564">
        <v>43227</v>
      </c>
      <c r="V9" s="693">
        <v>0</v>
      </c>
      <c r="W9" s="695">
        <v>22.7</v>
      </c>
      <c r="X9" s="836">
        <f>SUM(X7:X8)/2</f>
        <v>3.7334307422559911</v>
      </c>
      <c r="Y9" s="837">
        <f>SUM(Y7:Y8)/2</f>
        <v>24.886776738749276</v>
      </c>
      <c r="Z9" s="571">
        <v>43258</v>
      </c>
      <c r="AA9" s="718">
        <v>4.4000000000000004</v>
      </c>
      <c r="AB9" s="719">
        <v>18.399999999999999</v>
      </c>
      <c r="AC9" s="836">
        <f>SUM(AC7:AC8)/2</f>
        <v>0.55689655172413799</v>
      </c>
      <c r="AD9" s="837">
        <f>SUM(AD7:AD8)/2</f>
        <v>22.031896551724145</v>
      </c>
      <c r="AE9" s="164">
        <v>43288</v>
      </c>
      <c r="AF9" s="693">
        <v>0</v>
      </c>
      <c r="AG9" s="695">
        <v>21.2</v>
      </c>
      <c r="AH9" s="836">
        <f>SUM(AH7:AH8)/2</f>
        <v>0.45642898889538275</v>
      </c>
      <c r="AI9" s="837">
        <f>SUM(AI7:AI8)/2</f>
        <v>20.568644067796612</v>
      </c>
      <c r="AJ9" s="571">
        <v>43319</v>
      </c>
      <c r="AK9" s="693">
        <v>0.2</v>
      </c>
      <c r="AL9" s="727">
        <v>15.2</v>
      </c>
      <c r="AM9" s="836">
        <f>SUM(AM7:AM8)/2</f>
        <v>0.9452074810052602</v>
      </c>
      <c r="AN9" s="837">
        <f>SUM(AN7:AN8)/2</f>
        <v>20.377425482174168</v>
      </c>
      <c r="AO9" s="564">
        <v>43350</v>
      </c>
      <c r="AP9" s="693">
        <v>0</v>
      </c>
      <c r="AQ9" s="694">
        <v>20.2</v>
      </c>
      <c r="AR9" s="836">
        <f>SUM(AR7:AR8)/2</f>
        <v>1.4345119812974869</v>
      </c>
      <c r="AS9" s="837">
        <f>SUM(AS7:AS8)/2</f>
        <v>20.178360607831682</v>
      </c>
      <c r="AT9" s="108">
        <v>43380</v>
      </c>
      <c r="AU9" s="704">
        <v>0</v>
      </c>
      <c r="AV9" s="695">
        <v>14.1</v>
      </c>
      <c r="AW9" s="836">
        <f>SUM(AW7:AW8)/2</f>
        <v>2.4698728813559319</v>
      </c>
      <c r="AX9" s="837">
        <f>SUM(AX7:AX8)/2</f>
        <v>19.8533615819209</v>
      </c>
      <c r="AY9" s="38">
        <v>43411</v>
      </c>
      <c r="AZ9" s="858">
        <v>0</v>
      </c>
      <c r="BA9" s="859">
        <v>19.899999999999999</v>
      </c>
      <c r="BB9" s="836">
        <f>SUM(BB7:BB8)/2</f>
        <v>3.2572307271733179</v>
      </c>
      <c r="BC9" s="837">
        <f>SUM(BC7:BC8)/2</f>
        <v>20.112752870420991</v>
      </c>
      <c r="BD9" s="97">
        <v>43441</v>
      </c>
      <c r="BE9" s="704">
        <v>0</v>
      </c>
      <c r="BF9" s="695">
        <v>21.3</v>
      </c>
      <c r="BG9" s="836">
        <f>SUM(BG7:BG8)/2</f>
        <v>4.8212288135593226</v>
      </c>
      <c r="BH9" s="837">
        <f>SUM(BH7:BH8)/2</f>
        <v>22.369957627118648</v>
      </c>
    </row>
    <row r="10" spans="1:60" ht="18.75" customHeight="1" x14ac:dyDescent="0.2">
      <c r="A10" s="320">
        <v>43108</v>
      </c>
      <c r="B10" s="704">
        <v>12.6</v>
      </c>
      <c r="C10" s="704">
        <v>20.7</v>
      </c>
      <c r="D10" s="456"/>
      <c r="E10" s="268"/>
      <c r="F10" s="886">
        <v>43139</v>
      </c>
      <c r="G10" s="702">
        <v>1.4</v>
      </c>
      <c r="H10" s="702">
        <v>27.1</v>
      </c>
      <c r="I10" s="602"/>
      <c r="J10" s="602"/>
      <c r="K10" s="892">
        <v>43167</v>
      </c>
      <c r="L10" s="704">
        <v>1.4</v>
      </c>
      <c r="M10" s="704">
        <v>22.8</v>
      </c>
      <c r="N10" s="457"/>
      <c r="O10" s="493"/>
      <c r="P10" s="329">
        <v>43198</v>
      </c>
      <c r="Q10" s="704">
        <v>0</v>
      </c>
      <c r="R10" s="718">
        <v>23.7</v>
      </c>
      <c r="S10" s="500"/>
      <c r="T10" s="458"/>
      <c r="U10" s="564">
        <v>43228</v>
      </c>
      <c r="V10" s="728">
        <v>0</v>
      </c>
      <c r="W10" s="695">
        <v>21</v>
      </c>
      <c r="Z10" s="571">
        <v>43259</v>
      </c>
      <c r="AA10" s="879">
        <v>0.8</v>
      </c>
      <c r="AB10" s="880">
        <v>17.899999999999999</v>
      </c>
      <c r="AC10" s="457"/>
      <c r="AD10" s="268"/>
      <c r="AE10" s="164">
        <v>43289</v>
      </c>
      <c r="AF10" s="693">
        <v>0</v>
      </c>
      <c r="AG10" s="695">
        <v>22.8</v>
      </c>
      <c r="AH10" s="456"/>
      <c r="AI10" s="458"/>
      <c r="AJ10" s="571">
        <v>43320</v>
      </c>
      <c r="AK10" s="693">
        <v>0</v>
      </c>
      <c r="AL10" s="727">
        <v>20.2</v>
      </c>
      <c r="AM10" s="848"/>
      <c r="AN10" s="662"/>
      <c r="AO10" s="564">
        <v>43351</v>
      </c>
      <c r="AP10" s="724">
        <v>0</v>
      </c>
      <c r="AQ10" s="725">
        <v>19.100000000000001</v>
      </c>
      <c r="AR10" s="456"/>
      <c r="AS10" s="458"/>
      <c r="AT10" s="108">
        <v>43381</v>
      </c>
      <c r="AU10" s="704">
        <v>1.6</v>
      </c>
      <c r="AV10" s="695">
        <v>15</v>
      </c>
      <c r="AW10" s="456"/>
      <c r="AX10" s="268"/>
      <c r="AY10" s="38">
        <v>43412</v>
      </c>
      <c r="AZ10" s="858">
        <v>4.4000000000000004</v>
      </c>
      <c r="BA10" s="859">
        <v>18</v>
      </c>
      <c r="BB10" s="523"/>
      <c r="BC10" s="268"/>
      <c r="BD10" s="97">
        <v>43442</v>
      </c>
      <c r="BE10" s="704">
        <v>1</v>
      </c>
      <c r="BF10" s="695">
        <v>17.399999999999999</v>
      </c>
      <c r="BG10" s="456"/>
      <c r="BH10" s="268"/>
    </row>
    <row r="11" spans="1:60" ht="18.75" customHeight="1" thickBot="1" x14ac:dyDescent="0.25">
      <c r="A11" s="320">
        <v>43109</v>
      </c>
      <c r="B11" s="704">
        <v>4.5999999999999996</v>
      </c>
      <c r="C11" s="704">
        <v>21.9</v>
      </c>
      <c r="D11" s="456"/>
      <c r="E11" s="268"/>
      <c r="F11" s="886">
        <v>43140</v>
      </c>
      <c r="G11" s="875">
        <v>0</v>
      </c>
      <c r="H11" s="875">
        <v>27.3</v>
      </c>
      <c r="K11" s="892">
        <v>43168</v>
      </c>
      <c r="L11" s="704">
        <v>0</v>
      </c>
      <c r="M11" s="704">
        <v>23.8</v>
      </c>
      <c r="N11" s="457"/>
      <c r="O11" s="268"/>
      <c r="P11" s="329">
        <v>43199</v>
      </c>
      <c r="Q11" s="704">
        <v>0</v>
      </c>
      <c r="R11" s="718">
        <v>23.8</v>
      </c>
      <c r="S11" s="500"/>
      <c r="T11" s="458"/>
      <c r="U11" s="564">
        <v>43229</v>
      </c>
      <c r="V11" s="693">
        <v>0</v>
      </c>
      <c r="W11" s="695">
        <v>21.4</v>
      </c>
      <c r="X11" s="456"/>
      <c r="Y11" s="458"/>
      <c r="Z11" s="571">
        <v>43260</v>
      </c>
      <c r="AA11" s="724">
        <v>0.2</v>
      </c>
      <c r="AB11" s="725">
        <v>17.2</v>
      </c>
      <c r="AC11" s="457"/>
      <c r="AD11" s="268"/>
      <c r="AE11" s="164">
        <v>43290</v>
      </c>
      <c r="AF11" s="693">
        <v>0</v>
      </c>
      <c r="AG11" s="695">
        <v>20.399999999999999</v>
      </c>
      <c r="AH11" s="456"/>
      <c r="AI11" s="458"/>
      <c r="AJ11" s="571">
        <v>43321</v>
      </c>
      <c r="AK11" s="693">
        <v>2.4</v>
      </c>
      <c r="AL11" s="727">
        <v>20.100000000000001</v>
      </c>
      <c r="AM11" s="457"/>
      <c r="AN11" s="458"/>
      <c r="AO11" s="564">
        <v>43352</v>
      </c>
      <c r="AP11" s="877">
        <v>0</v>
      </c>
      <c r="AQ11" s="878">
        <v>19.100000000000001</v>
      </c>
      <c r="AS11" s="458"/>
      <c r="AT11" s="108">
        <v>43382</v>
      </c>
      <c r="AU11" s="704">
        <v>15.2</v>
      </c>
      <c r="AV11" s="695">
        <v>19.600000000000001</v>
      </c>
      <c r="AW11" s="456"/>
      <c r="AX11" s="268"/>
      <c r="AY11" s="38">
        <v>43413</v>
      </c>
      <c r="AZ11" s="862">
        <v>4</v>
      </c>
      <c r="BA11" s="863">
        <v>19.3</v>
      </c>
      <c r="BB11" s="523"/>
      <c r="BC11" s="268"/>
      <c r="BD11" s="97">
        <v>43443</v>
      </c>
      <c r="BE11" s="704">
        <v>0</v>
      </c>
      <c r="BF11" s="695">
        <v>17</v>
      </c>
      <c r="BG11" s="456"/>
      <c r="BH11" s="268"/>
    </row>
    <row r="12" spans="1:60" ht="18.75" customHeight="1" thickBot="1" x14ac:dyDescent="0.25">
      <c r="A12" s="320">
        <v>43110</v>
      </c>
      <c r="B12" s="704">
        <v>18.2</v>
      </c>
      <c r="C12" s="704">
        <v>24.1</v>
      </c>
      <c r="D12" s="456"/>
      <c r="E12" s="268"/>
      <c r="F12" s="886">
        <v>43141</v>
      </c>
      <c r="G12" s="649">
        <v>11.4</v>
      </c>
      <c r="H12" s="649">
        <v>26</v>
      </c>
      <c r="I12" s="457"/>
      <c r="J12" s="268"/>
      <c r="K12" s="892">
        <v>43169</v>
      </c>
      <c r="L12" s="704">
        <v>0.8</v>
      </c>
      <c r="M12" s="704">
        <v>23.2</v>
      </c>
      <c r="N12" s="457"/>
      <c r="O12" s="268"/>
      <c r="P12" s="329">
        <v>43200</v>
      </c>
      <c r="Q12" s="704">
        <v>0</v>
      </c>
      <c r="R12" s="718">
        <v>23.5</v>
      </c>
      <c r="S12" s="500"/>
      <c r="T12" s="458"/>
      <c r="U12" s="564">
        <v>43230</v>
      </c>
      <c r="V12" s="693">
        <v>0</v>
      </c>
      <c r="W12" s="695">
        <v>22.1</v>
      </c>
      <c r="X12" s="456"/>
      <c r="Y12" s="458"/>
      <c r="Z12" s="571">
        <v>43261</v>
      </c>
      <c r="AA12" s="879">
        <v>0</v>
      </c>
      <c r="AB12" s="880">
        <v>19.7</v>
      </c>
      <c r="AC12" s="457"/>
      <c r="AD12" s="268"/>
      <c r="AE12" s="164">
        <v>43291</v>
      </c>
      <c r="AF12" s="693">
        <v>0</v>
      </c>
      <c r="AG12" s="694">
        <v>13.4</v>
      </c>
      <c r="AH12" s="456"/>
      <c r="AI12" s="268"/>
      <c r="AJ12" s="571">
        <v>43322</v>
      </c>
      <c r="AK12" s="842">
        <v>0</v>
      </c>
      <c r="AL12" s="843">
        <v>16.5</v>
      </c>
      <c r="AM12" s="457"/>
      <c r="AN12" s="268"/>
      <c r="AO12" s="564">
        <v>43353</v>
      </c>
      <c r="AP12" s="824">
        <v>0</v>
      </c>
      <c r="AQ12" s="825">
        <v>19.5</v>
      </c>
      <c r="AS12" s="458"/>
      <c r="AT12" s="108">
        <v>43383</v>
      </c>
      <c r="AU12" s="842">
        <v>1.2</v>
      </c>
      <c r="AV12" s="843">
        <v>16.2</v>
      </c>
      <c r="AW12" s="899"/>
      <c r="AX12" s="268"/>
      <c r="AY12" s="38">
        <v>43414</v>
      </c>
      <c r="AZ12" s="882">
        <v>0</v>
      </c>
      <c r="BA12" s="883">
        <v>21.3</v>
      </c>
      <c r="BB12" s="896">
        <v>21.3</v>
      </c>
      <c r="BC12" s="268"/>
      <c r="BD12" s="97">
        <v>43444</v>
      </c>
      <c r="BE12" s="824">
        <v>0</v>
      </c>
      <c r="BF12" s="825">
        <v>20.399999999999999</v>
      </c>
      <c r="BG12" s="896">
        <v>19.8</v>
      </c>
      <c r="BH12" s="268"/>
    </row>
    <row r="13" spans="1:60" ht="18.75" customHeight="1" thickBot="1" x14ac:dyDescent="0.25">
      <c r="A13" s="320">
        <v>43111</v>
      </c>
      <c r="B13" s="855">
        <v>20.8</v>
      </c>
      <c r="C13" s="855">
        <v>24.2</v>
      </c>
      <c r="D13" s="456"/>
      <c r="E13" s="268"/>
      <c r="F13" s="886">
        <v>43142</v>
      </c>
      <c r="G13" s="702">
        <v>0</v>
      </c>
      <c r="H13" s="702">
        <v>26.4</v>
      </c>
      <c r="I13" s="486"/>
      <c r="J13" s="458"/>
      <c r="K13" s="892">
        <v>43170</v>
      </c>
      <c r="L13" s="704">
        <v>0</v>
      </c>
      <c r="M13" s="704">
        <v>25.4</v>
      </c>
      <c r="N13" s="457"/>
      <c r="O13" s="458"/>
      <c r="P13" s="329">
        <v>43201</v>
      </c>
      <c r="Q13" s="704">
        <v>0</v>
      </c>
      <c r="R13" s="718">
        <v>24.3</v>
      </c>
      <c r="S13" s="500"/>
      <c r="T13" s="458"/>
      <c r="U13" s="564">
        <v>43231</v>
      </c>
      <c r="V13" s="714">
        <v>0</v>
      </c>
      <c r="W13" s="697">
        <v>22.9</v>
      </c>
      <c r="X13" s="456"/>
      <c r="Y13" s="458"/>
      <c r="Z13" s="571">
        <v>43262</v>
      </c>
      <c r="AA13" s="881">
        <v>0</v>
      </c>
      <c r="AB13" s="826">
        <v>23.2</v>
      </c>
      <c r="AC13" s="457"/>
      <c r="AD13" s="268"/>
      <c r="AE13" s="164">
        <v>43292</v>
      </c>
      <c r="AF13" s="842">
        <v>0.2</v>
      </c>
      <c r="AG13" s="843">
        <v>12.9</v>
      </c>
      <c r="AH13" s="459"/>
      <c r="AI13" s="268"/>
      <c r="AJ13" s="571">
        <v>43323</v>
      </c>
      <c r="AK13" s="726">
        <v>0</v>
      </c>
      <c r="AL13" s="727">
        <v>16.899999999999999</v>
      </c>
      <c r="AM13" s="457"/>
      <c r="AN13" s="480"/>
      <c r="AO13" s="564">
        <v>43354</v>
      </c>
      <c r="AP13" s="724">
        <v>0</v>
      </c>
      <c r="AQ13" s="725">
        <v>19.100000000000001</v>
      </c>
      <c r="AS13" s="458"/>
      <c r="AT13" s="108">
        <v>43384</v>
      </c>
      <c r="AU13" s="704">
        <v>0.2</v>
      </c>
      <c r="AV13" s="695">
        <v>20</v>
      </c>
      <c r="AW13" s="899"/>
      <c r="AX13" s="745"/>
      <c r="AY13" s="38">
        <v>43415</v>
      </c>
      <c r="AZ13" s="858">
        <v>0</v>
      </c>
      <c r="BA13" s="859">
        <v>23.9</v>
      </c>
      <c r="BB13" s="896">
        <v>24.5</v>
      </c>
      <c r="BC13" s="268"/>
      <c r="BD13" s="97">
        <v>43445</v>
      </c>
      <c r="BE13" s="649">
        <v>0</v>
      </c>
      <c r="BF13" s="679">
        <v>27.6</v>
      </c>
      <c r="BG13" s="896">
        <v>22.4</v>
      </c>
      <c r="BH13" s="268"/>
    </row>
    <row r="14" spans="1:60" ht="18.75" customHeight="1" thickBot="1" x14ac:dyDescent="0.25">
      <c r="A14" s="320">
        <v>43112</v>
      </c>
      <c r="B14" s="704">
        <v>0</v>
      </c>
      <c r="C14" s="704">
        <v>22.8</v>
      </c>
      <c r="D14" s="456"/>
      <c r="E14" s="268"/>
      <c r="F14" s="886">
        <v>43143</v>
      </c>
      <c r="G14" s="702">
        <v>0</v>
      </c>
      <c r="H14" s="702">
        <v>27.2</v>
      </c>
      <c r="I14" s="486"/>
      <c r="J14" s="268"/>
      <c r="K14" s="892">
        <v>43171</v>
      </c>
      <c r="L14" s="875">
        <v>33.799999999999997</v>
      </c>
      <c r="M14" s="875">
        <v>26.1</v>
      </c>
      <c r="N14" s="457"/>
      <c r="O14" s="458"/>
      <c r="P14" s="329">
        <v>43202</v>
      </c>
      <c r="Q14" s="855">
        <v>0</v>
      </c>
      <c r="R14" s="855">
        <v>24.4</v>
      </c>
      <c r="S14" s="500"/>
      <c r="T14" s="268"/>
      <c r="U14" s="564">
        <v>43232</v>
      </c>
      <c r="V14" s="851">
        <v>0</v>
      </c>
      <c r="W14" s="852">
        <v>22.1</v>
      </c>
      <c r="X14" s="456"/>
      <c r="Y14" s="511"/>
      <c r="Z14" s="571">
        <v>43263</v>
      </c>
      <c r="AA14" s="726">
        <v>0</v>
      </c>
      <c r="AB14" s="727">
        <v>23.2</v>
      </c>
      <c r="AC14" s="488"/>
      <c r="AD14" s="268"/>
      <c r="AE14" s="164">
        <v>43293</v>
      </c>
      <c r="AF14" s="715">
        <v>0</v>
      </c>
      <c r="AG14" s="694">
        <v>14.9</v>
      </c>
      <c r="AH14" s="456"/>
      <c r="AI14" s="268"/>
      <c r="AJ14" s="571">
        <v>43324</v>
      </c>
      <c r="AK14" s="726">
        <v>0</v>
      </c>
      <c r="AL14" s="727">
        <v>15.8</v>
      </c>
      <c r="AM14" s="520"/>
      <c r="AN14" s="480"/>
      <c r="AO14" s="564">
        <v>43355</v>
      </c>
      <c r="AP14" s="704">
        <v>0</v>
      </c>
      <c r="AQ14" s="725">
        <v>19.3</v>
      </c>
      <c r="AS14" s="268"/>
      <c r="AT14" s="108">
        <v>43385</v>
      </c>
      <c r="AU14" s="704">
        <v>0.1</v>
      </c>
      <c r="AV14" s="695">
        <v>22.8</v>
      </c>
      <c r="AW14" s="280"/>
      <c r="AX14" s="268"/>
      <c r="AY14" s="38">
        <v>43416</v>
      </c>
      <c r="AZ14" s="858">
        <v>0</v>
      </c>
      <c r="BA14" s="859">
        <v>21.8</v>
      </c>
      <c r="BB14" s="896">
        <v>30.6</v>
      </c>
      <c r="BC14" s="268"/>
      <c r="BD14" s="97">
        <v>43446</v>
      </c>
      <c r="BE14" s="704">
        <f>2.8+10.4</f>
        <v>13.2</v>
      </c>
      <c r="BF14" s="695">
        <v>29.5</v>
      </c>
      <c r="BG14" s="896">
        <v>26.5</v>
      </c>
      <c r="BH14" s="268"/>
    </row>
    <row r="15" spans="1:60" ht="18.75" customHeight="1" x14ac:dyDescent="0.2">
      <c r="A15" s="320">
        <v>43113</v>
      </c>
      <c r="B15" s="704">
        <v>1.4</v>
      </c>
      <c r="C15" s="704">
        <v>22.6</v>
      </c>
      <c r="D15" s="456"/>
      <c r="E15" s="268"/>
      <c r="F15" s="886">
        <v>43144</v>
      </c>
      <c r="G15" s="702">
        <v>2.2000000000000002</v>
      </c>
      <c r="H15" s="702">
        <v>21.6</v>
      </c>
      <c r="I15" s="486"/>
      <c r="J15" s="268"/>
      <c r="K15" s="892">
        <v>43172</v>
      </c>
      <c r="L15" s="704">
        <v>7.2</v>
      </c>
      <c r="M15" s="704">
        <v>25.8</v>
      </c>
      <c r="N15" s="457"/>
      <c r="O15" s="268"/>
      <c r="P15" s="329">
        <v>43203</v>
      </c>
      <c r="Q15" s="704">
        <v>0</v>
      </c>
      <c r="R15" s="718">
        <v>26.2</v>
      </c>
      <c r="S15" s="500"/>
      <c r="T15" s="458"/>
      <c r="U15" s="564">
        <v>43233</v>
      </c>
      <c r="V15" s="693">
        <v>0</v>
      </c>
      <c r="W15" s="694">
        <v>20.8</v>
      </c>
      <c r="X15" s="456"/>
      <c r="Y15" s="458"/>
      <c r="Z15" s="571">
        <v>43264</v>
      </c>
      <c r="AA15" s="726">
        <v>7</v>
      </c>
      <c r="AB15" s="727">
        <v>21.8</v>
      </c>
      <c r="AC15" s="500"/>
      <c r="AD15" s="268"/>
      <c r="AE15" s="164">
        <v>43294</v>
      </c>
      <c r="AF15" s="693">
        <v>0</v>
      </c>
      <c r="AG15" s="694">
        <v>17</v>
      </c>
      <c r="AH15" s="459"/>
      <c r="AI15" s="458"/>
      <c r="AJ15" s="571">
        <v>43325</v>
      </c>
      <c r="AK15" s="693">
        <v>0</v>
      </c>
      <c r="AL15" s="694">
        <v>16.600000000000001</v>
      </c>
      <c r="AM15" s="486"/>
      <c r="AN15" s="480"/>
      <c r="AO15" s="564">
        <v>43356</v>
      </c>
      <c r="AP15" s="704">
        <v>0</v>
      </c>
      <c r="AQ15" s="725">
        <v>19.5</v>
      </c>
      <c r="AR15" s="456"/>
      <c r="AS15" s="458"/>
      <c r="AT15" s="108">
        <v>43386</v>
      </c>
      <c r="AU15" s="704">
        <v>0</v>
      </c>
      <c r="AV15" s="695">
        <v>23.4</v>
      </c>
      <c r="AW15" s="456"/>
      <c r="AX15" s="268"/>
      <c r="AY15" s="38">
        <v>43417</v>
      </c>
      <c r="AZ15" s="858">
        <v>0</v>
      </c>
      <c r="BA15" s="859">
        <v>25.6</v>
      </c>
      <c r="BB15" s="897">
        <f>AVERAGE(BB12:BB13)</f>
        <v>22.9</v>
      </c>
      <c r="BC15" s="268"/>
      <c r="BD15" s="97">
        <v>43447</v>
      </c>
      <c r="BE15" s="704">
        <v>14</v>
      </c>
      <c r="BF15" s="695">
        <v>27.7</v>
      </c>
      <c r="BG15" s="897">
        <f>AVERAGE(BG12:BG14)</f>
        <v>22.900000000000002</v>
      </c>
      <c r="BH15" s="268"/>
    </row>
    <row r="16" spans="1:60" ht="18.75" customHeight="1" x14ac:dyDescent="0.2">
      <c r="A16" s="320">
        <v>43114</v>
      </c>
      <c r="B16" s="704">
        <v>6.4</v>
      </c>
      <c r="C16" s="704">
        <v>24.3</v>
      </c>
      <c r="D16" s="456"/>
      <c r="E16" s="268"/>
      <c r="F16" s="886">
        <v>43145</v>
      </c>
      <c r="G16" s="702">
        <v>1.3</v>
      </c>
      <c r="H16" s="702">
        <v>20.8</v>
      </c>
      <c r="I16" s="486"/>
      <c r="J16" s="458"/>
      <c r="K16" s="892">
        <v>43173</v>
      </c>
      <c r="L16" s="704">
        <v>0.6</v>
      </c>
      <c r="M16" s="704">
        <v>27</v>
      </c>
      <c r="N16" s="457"/>
      <c r="O16" s="458"/>
      <c r="P16" s="329">
        <v>43204</v>
      </c>
      <c r="Q16" s="704">
        <v>0</v>
      </c>
      <c r="R16" s="718">
        <v>24.1</v>
      </c>
      <c r="S16" s="500"/>
      <c r="T16" s="458"/>
      <c r="U16" s="564">
        <v>43234</v>
      </c>
      <c r="V16" s="693">
        <v>0.6</v>
      </c>
      <c r="W16" s="695">
        <v>21.3</v>
      </c>
      <c r="X16" s="456"/>
      <c r="Y16" s="458"/>
      <c r="Z16" s="571">
        <v>43265</v>
      </c>
      <c r="AA16" s="724">
        <v>0.4</v>
      </c>
      <c r="AB16" s="725">
        <v>16.399999999999999</v>
      </c>
      <c r="AC16" s="500"/>
      <c r="AD16" s="268"/>
      <c r="AE16" s="164">
        <v>43295</v>
      </c>
      <c r="AF16" s="693">
        <v>0</v>
      </c>
      <c r="AG16" s="695">
        <v>21</v>
      </c>
      <c r="AH16" s="456"/>
      <c r="AI16" s="458"/>
      <c r="AJ16" s="571">
        <v>43326</v>
      </c>
      <c r="AK16" s="693">
        <v>0</v>
      </c>
      <c r="AL16" s="695">
        <v>20.2</v>
      </c>
      <c r="AM16" s="486"/>
      <c r="AN16" s="458"/>
      <c r="AO16" s="564">
        <v>43357</v>
      </c>
      <c r="AP16" s="704">
        <v>6.7</v>
      </c>
      <c r="AQ16" s="725">
        <v>17.600000000000001</v>
      </c>
      <c r="AR16" s="456" t="s">
        <v>342</v>
      </c>
      <c r="AS16" s="458"/>
      <c r="AT16" s="108">
        <v>43387</v>
      </c>
      <c r="AU16" s="704">
        <v>6.8</v>
      </c>
      <c r="AV16" s="695">
        <v>29.9</v>
      </c>
      <c r="AW16" s="456"/>
      <c r="AX16" s="268"/>
      <c r="AY16" s="38">
        <v>43418</v>
      </c>
      <c r="AZ16" s="858">
        <v>0</v>
      </c>
      <c r="BA16" s="859">
        <v>30.5</v>
      </c>
      <c r="BB16" s="523"/>
      <c r="BC16" s="524"/>
      <c r="BD16" s="97">
        <v>43448</v>
      </c>
      <c r="BE16" s="704">
        <v>12.2</v>
      </c>
      <c r="BF16" s="695">
        <v>29.2</v>
      </c>
      <c r="BG16" s="456"/>
      <c r="BH16" s="458"/>
    </row>
    <row r="17" spans="1:60" ht="18.75" customHeight="1" x14ac:dyDescent="0.2">
      <c r="A17" s="320">
        <v>43115</v>
      </c>
      <c r="B17" s="704">
        <v>0</v>
      </c>
      <c r="C17" s="704">
        <v>25.3</v>
      </c>
      <c r="D17" s="456"/>
      <c r="E17" s="458"/>
      <c r="F17" s="886">
        <v>43146</v>
      </c>
      <c r="G17" s="702">
        <v>0.4</v>
      </c>
      <c r="H17" s="702">
        <v>21.4</v>
      </c>
      <c r="I17" s="486"/>
      <c r="J17" s="458"/>
      <c r="K17" s="892">
        <v>43174</v>
      </c>
      <c r="L17" s="704">
        <v>30</v>
      </c>
      <c r="M17" s="704">
        <v>26.4</v>
      </c>
      <c r="N17" s="457"/>
      <c r="O17" s="458"/>
      <c r="P17" s="329">
        <v>43205</v>
      </c>
      <c r="Q17" s="704">
        <v>10.199999999999999</v>
      </c>
      <c r="R17" s="718">
        <v>20.9</v>
      </c>
      <c r="S17" s="500"/>
      <c r="T17" s="458"/>
      <c r="U17" s="564">
        <v>43235</v>
      </c>
      <c r="V17" s="693">
        <v>0</v>
      </c>
      <c r="W17" s="695">
        <v>20.6</v>
      </c>
      <c r="X17" s="456"/>
      <c r="Y17" s="458"/>
      <c r="Z17" s="571">
        <v>43266</v>
      </c>
      <c r="AA17" s="724">
        <v>0.4</v>
      </c>
      <c r="AB17" s="725">
        <v>15.5</v>
      </c>
      <c r="AC17" s="500"/>
      <c r="AD17" s="268"/>
      <c r="AE17" s="164">
        <v>43296</v>
      </c>
      <c r="AF17" s="693">
        <v>0</v>
      </c>
      <c r="AG17" s="695">
        <v>22.1</v>
      </c>
      <c r="AH17" s="456"/>
      <c r="AI17" s="458"/>
      <c r="AJ17" s="571">
        <v>43327</v>
      </c>
      <c r="AK17" s="693">
        <v>0</v>
      </c>
      <c r="AL17" s="695">
        <v>16.2</v>
      </c>
      <c r="AM17" s="486"/>
      <c r="AN17" s="458"/>
      <c r="AO17" s="564">
        <v>43358</v>
      </c>
      <c r="AP17" s="693">
        <v>10</v>
      </c>
      <c r="AQ17" s="695">
        <v>19.899999999999999</v>
      </c>
      <c r="AR17" s="456"/>
      <c r="AS17" s="458"/>
      <c r="AT17" s="108">
        <v>43388</v>
      </c>
      <c r="AU17" s="704">
        <v>12.6</v>
      </c>
      <c r="AV17" s="695">
        <v>20.399999999999999</v>
      </c>
      <c r="AW17" s="456"/>
      <c r="AX17" s="268"/>
      <c r="AY17" s="38">
        <v>43419</v>
      </c>
      <c r="AZ17" s="858">
        <v>0</v>
      </c>
      <c r="BA17" s="859">
        <v>26.8</v>
      </c>
      <c r="BB17" s="523"/>
      <c r="BC17" s="458"/>
      <c r="BD17" s="97">
        <v>43449</v>
      </c>
      <c r="BE17" s="704">
        <v>0</v>
      </c>
      <c r="BF17" s="695">
        <v>29.8</v>
      </c>
      <c r="BG17" s="456"/>
      <c r="BH17" s="458"/>
    </row>
    <row r="18" spans="1:60" ht="18.75" customHeight="1" x14ac:dyDescent="0.2">
      <c r="A18" s="320">
        <v>43116</v>
      </c>
      <c r="B18" s="704">
        <v>0.8</v>
      </c>
      <c r="C18" s="704">
        <v>25.3</v>
      </c>
      <c r="D18" s="456"/>
      <c r="E18" s="458"/>
      <c r="F18" s="886">
        <v>43147</v>
      </c>
      <c r="G18" s="702">
        <v>0.4</v>
      </c>
      <c r="H18" s="702">
        <v>21.2</v>
      </c>
      <c r="I18" s="486"/>
      <c r="J18" s="458"/>
      <c r="K18" s="892">
        <v>43175</v>
      </c>
      <c r="L18" s="704">
        <v>0</v>
      </c>
      <c r="M18" s="704">
        <v>27.5</v>
      </c>
      <c r="N18" s="457"/>
      <c r="O18" s="458"/>
      <c r="P18" s="329">
        <v>43206</v>
      </c>
      <c r="Q18" s="704">
        <v>6.4</v>
      </c>
      <c r="R18" s="718">
        <v>19.5</v>
      </c>
      <c r="S18" s="500"/>
      <c r="T18" s="458"/>
      <c r="U18" s="564">
        <v>43236</v>
      </c>
      <c r="V18" s="693">
        <v>0.6</v>
      </c>
      <c r="W18" s="695">
        <v>22.4</v>
      </c>
      <c r="X18" s="456"/>
      <c r="Y18" s="458"/>
      <c r="Z18" s="571">
        <v>43267</v>
      </c>
      <c r="AA18" s="724">
        <v>0</v>
      </c>
      <c r="AB18" s="725">
        <v>14.9</v>
      </c>
      <c r="AC18" s="500"/>
      <c r="AD18" s="268"/>
      <c r="AE18" s="164">
        <v>43297</v>
      </c>
      <c r="AF18" s="693">
        <v>0</v>
      </c>
      <c r="AG18" s="695">
        <v>23</v>
      </c>
      <c r="AH18" s="456"/>
      <c r="AI18" s="458"/>
      <c r="AJ18" s="571">
        <v>43328</v>
      </c>
      <c r="AK18" s="693">
        <v>0.8</v>
      </c>
      <c r="AL18" s="695">
        <v>16.2</v>
      </c>
      <c r="AM18" s="486"/>
      <c r="AN18" s="458"/>
      <c r="AO18" s="564">
        <v>43359</v>
      </c>
      <c r="AP18" s="693">
        <v>0</v>
      </c>
      <c r="AQ18" s="695">
        <v>19</v>
      </c>
      <c r="AR18" s="456"/>
      <c r="AS18" s="458"/>
      <c r="AT18" s="108">
        <v>43389</v>
      </c>
      <c r="AU18" s="704">
        <v>0.8</v>
      </c>
      <c r="AV18" s="695">
        <v>21.1</v>
      </c>
      <c r="AW18" s="456"/>
      <c r="AX18" s="268"/>
      <c r="AY18" s="38">
        <v>43420</v>
      </c>
      <c r="AZ18" s="858">
        <v>0.1</v>
      </c>
      <c r="BA18" s="859">
        <v>22.1</v>
      </c>
      <c r="BB18" s="523"/>
      <c r="BC18" s="458"/>
      <c r="BD18" s="97">
        <v>43450</v>
      </c>
      <c r="BE18" s="704">
        <f>0.4+0.4+0.2</f>
        <v>1</v>
      </c>
      <c r="BF18" s="695">
        <v>26.3</v>
      </c>
      <c r="BG18" s="456"/>
      <c r="BH18" s="458"/>
    </row>
    <row r="19" spans="1:60" ht="18.75" customHeight="1" x14ac:dyDescent="0.2">
      <c r="A19" s="320">
        <v>43117</v>
      </c>
      <c r="B19" s="704">
        <v>5.8</v>
      </c>
      <c r="C19" s="704">
        <v>26.4</v>
      </c>
      <c r="D19" s="456"/>
      <c r="E19" s="458"/>
      <c r="F19" s="886">
        <v>43148</v>
      </c>
      <c r="G19" s="702">
        <v>0</v>
      </c>
      <c r="H19" s="702">
        <v>22.9</v>
      </c>
      <c r="I19" s="486"/>
      <c r="J19" s="458"/>
      <c r="K19" s="892">
        <v>43176</v>
      </c>
      <c r="L19" s="704">
        <v>0</v>
      </c>
      <c r="M19" s="704">
        <v>26</v>
      </c>
      <c r="N19" s="457"/>
      <c r="O19" s="458"/>
      <c r="P19" s="329">
        <v>43207</v>
      </c>
      <c r="Q19" s="704">
        <v>0</v>
      </c>
      <c r="R19" s="718">
        <v>20.8</v>
      </c>
      <c r="S19" s="500"/>
      <c r="T19" s="458"/>
      <c r="U19" s="564">
        <v>43237</v>
      </c>
      <c r="V19" s="693">
        <v>0</v>
      </c>
      <c r="W19" s="695">
        <v>21.8</v>
      </c>
      <c r="X19" s="456"/>
      <c r="Y19" s="458"/>
      <c r="Z19" s="571">
        <v>43268</v>
      </c>
      <c r="AA19" s="724">
        <v>0</v>
      </c>
      <c r="AB19" s="725">
        <v>16.2</v>
      </c>
      <c r="AC19" s="500"/>
      <c r="AD19" s="268"/>
      <c r="AE19" s="164">
        <v>43298</v>
      </c>
      <c r="AF19" s="693">
        <v>0</v>
      </c>
      <c r="AG19" s="695">
        <v>21.7</v>
      </c>
      <c r="AH19" s="456"/>
      <c r="AI19" s="458"/>
      <c r="AJ19" s="571">
        <v>43329</v>
      </c>
      <c r="AK19" s="693">
        <v>0</v>
      </c>
      <c r="AL19" s="695">
        <v>16.100000000000001</v>
      </c>
      <c r="AM19" s="486"/>
      <c r="AN19" s="458"/>
      <c r="AO19" s="564">
        <v>43360</v>
      </c>
      <c r="AP19" s="693">
        <v>1.5</v>
      </c>
      <c r="AQ19" s="695">
        <v>17.100000000000001</v>
      </c>
      <c r="AR19" s="456"/>
      <c r="AS19" s="458"/>
      <c r="AT19" s="108">
        <v>43390</v>
      </c>
      <c r="AU19" s="704">
        <v>0</v>
      </c>
      <c r="AV19" s="695">
        <v>23.8</v>
      </c>
      <c r="AW19" s="456"/>
      <c r="AX19" s="268"/>
      <c r="AY19" s="38">
        <v>43421</v>
      </c>
      <c r="AZ19" s="858">
        <v>0</v>
      </c>
      <c r="BA19" s="859">
        <v>22.8</v>
      </c>
      <c r="BB19" s="523"/>
      <c r="BC19" s="458"/>
      <c r="BD19" s="97">
        <v>43451</v>
      </c>
      <c r="BE19" s="704">
        <v>0.7</v>
      </c>
      <c r="BF19" s="695">
        <v>28.3</v>
      </c>
      <c r="BG19" s="456"/>
      <c r="BH19" s="458"/>
    </row>
    <row r="20" spans="1:60" ht="18.75" customHeight="1" x14ac:dyDescent="0.2">
      <c r="A20" s="320">
        <v>43118</v>
      </c>
      <c r="B20" s="704">
        <v>0</v>
      </c>
      <c r="C20" s="704">
        <v>27.8</v>
      </c>
      <c r="D20" s="456"/>
      <c r="E20" s="458"/>
      <c r="F20" s="886">
        <v>43149</v>
      </c>
      <c r="G20" s="702">
        <v>0.8</v>
      </c>
      <c r="H20" s="702">
        <v>22.6</v>
      </c>
      <c r="I20" s="486"/>
      <c r="J20" s="458"/>
      <c r="K20" s="892">
        <v>43177</v>
      </c>
      <c r="L20" s="704">
        <v>0</v>
      </c>
      <c r="M20" s="704">
        <v>25.8</v>
      </c>
      <c r="N20" s="457"/>
      <c r="O20" s="458"/>
      <c r="P20" s="329">
        <v>43208</v>
      </c>
      <c r="Q20" s="704">
        <v>0</v>
      </c>
      <c r="R20" s="718">
        <v>20.7</v>
      </c>
      <c r="S20" s="500"/>
      <c r="T20" s="458"/>
      <c r="U20" s="564">
        <v>43238</v>
      </c>
      <c r="V20" s="693">
        <v>2</v>
      </c>
      <c r="W20" s="695">
        <v>22.9</v>
      </c>
      <c r="X20" s="456"/>
      <c r="Y20" s="458"/>
      <c r="Z20" s="571">
        <v>43269</v>
      </c>
      <c r="AA20" s="724">
        <v>0</v>
      </c>
      <c r="AB20" s="725">
        <v>18</v>
      </c>
      <c r="AC20" s="500"/>
      <c r="AD20" s="268"/>
      <c r="AE20" s="164">
        <v>43299</v>
      </c>
      <c r="AF20" s="693">
        <v>0</v>
      </c>
      <c r="AG20" s="695">
        <v>22.7</v>
      </c>
      <c r="AH20" s="456"/>
      <c r="AI20" s="458"/>
      <c r="AJ20" s="571">
        <v>43330</v>
      </c>
      <c r="AK20" s="693">
        <v>0</v>
      </c>
      <c r="AL20" s="695">
        <v>18.2</v>
      </c>
      <c r="AM20" s="486"/>
      <c r="AN20" s="458"/>
      <c r="AO20" s="564">
        <v>43361</v>
      </c>
      <c r="AP20" s="693">
        <v>8.1999999999999993</v>
      </c>
      <c r="AQ20" s="695">
        <v>19.399999999999999</v>
      </c>
      <c r="AR20" s="456"/>
      <c r="AS20" s="458"/>
      <c r="AT20" s="108">
        <v>43391</v>
      </c>
      <c r="AU20" s="704">
        <v>4.7</v>
      </c>
      <c r="AV20" s="695">
        <v>24.4</v>
      </c>
      <c r="AW20" s="456"/>
      <c r="AX20" s="268"/>
      <c r="AY20" s="38">
        <v>43422</v>
      </c>
      <c r="AZ20" s="858">
        <v>0</v>
      </c>
      <c r="BA20" s="859">
        <v>23.7</v>
      </c>
      <c r="BB20" s="523"/>
      <c r="BC20" s="458"/>
      <c r="BD20" s="97">
        <v>43452</v>
      </c>
      <c r="BE20" s="704">
        <v>7.4</v>
      </c>
      <c r="BF20" s="695">
        <v>28.2</v>
      </c>
      <c r="BG20" s="456"/>
      <c r="BH20" s="458"/>
    </row>
    <row r="21" spans="1:60" ht="18.75" customHeight="1" x14ac:dyDescent="0.2">
      <c r="A21" s="320">
        <v>43119</v>
      </c>
      <c r="B21" s="704">
        <v>14.4</v>
      </c>
      <c r="C21" s="704">
        <v>25.1</v>
      </c>
      <c r="D21" s="456"/>
      <c r="E21" s="458"/>
      <c r="F21" s="886">
        <v>43150</v>
      </c>
      <c r="G21" s="702">
        <v>0</v>
      </c>
      <c r="H21" s="702">
        <v>24.1</v>
      </c>
      <c r="I21" s="486"/>
      <c r="J21" s="458"/>
      <c r="K21" s="892">
        <v>43178</v>
      </c>
      <c r="L21" s="704">
        <v>8.4</v>
      </c>
      <c r="M21" s="704">
        <v>26.8</v>
      </c>
      <c r="N21" s="457"/>
      <c r="O21" s="458"/>
      <c r="P21" s="329">
        <v>43209</v>
      </c>
      <c r="Q21" s="704">
        <v>0</v>
      </c>
      <c r="R21" s="718">
        <v>21.7</v>
      </c>
      <c r="S21" s="500"/>
      <c r="T21" s="458"/>
      <c r="U21" s="564">
        <v>43239</v>
      </c>
      <c r="V21" s="693">
        <v>10</v>
      </c>
      <c r="W21" s="695">
        <v>20</v>
      </c>
      <c r="X21" s="456"/>
      <c r="Y21" s="458"/>
      <c r="Z21" s="571">
        <v>43270</v>
      </c>
      <c r="AA21" s="724">
        <v>0</v>
      </c>
      <c r="AB21" s="725">
        <v>19.3</v>
      </c>
      <c r="AC21" s="500"/>
      <c r="AD21" s="268"/>
      <c r="AE21" s="164">
        <v>43300</v>
      </c>
      <c r="AF21" s="693">
        <v>0</v>
      </c>
      <c r="AG21" s="695">
        <v>23.3</v>
      </c>
      <c r="AH21" s="456"/>
      <c r="AI21" s="458"/>
      <c r="AJ21" s="571">
        <v>43331</v>
      </c>
      <c r="AK21" s="693">
        <v>0</v>
      </c>
      <c r="AL21" s="695">
        <v>20.2</v>
      </c>
      <c r="AM21" s="486"/>
      <c r="AN21" s="458"/>
      <c r="AO21" s="564">
        <v>43362</v>
      </c>
      <c r="AP21" s="693">
        <v>0</v>
      </c>
      <c r="AQ21" s="695">
        <v>20.100000000000001</v>
      </c>
      <c r="AR21" s="456"/>
      <c r="AS21" s="458"/>
      <c r="AT21" s="108">
        <v>43392</v>
      </c>
      <c r="AU21" s="704">
        <v>4.9000000000000004</v>
      </c>
      <c r="AV21" s="695">
        <v>20.3</v>
      </c>
      <c r="AW21" s="456"/>
      <c r="AX21" s="268"/>
      <c r="AY21" s="38">
        <v>43423</v>
      </c>
      <c r="AZ21" s="858">
        <v>28.6</v>
      </c>
      <c r="BA21" s="859">
        <v>20.8</v>
      </c>
      <c r="BB21" s="523"/>
      <c r="BC21" s="458"/>
      <c r="BD21" s="97">
        <v>43453</v>
      </c>
      <c r="BE21" s="704">
        <v>6.8</v>
      </c>
      <c r="BF21" s="695">
        <v>27.6</v>
      </c>
      <c r="BG21" s="456"/>
      <c r="BH21" s="458"/>
    </row>
    <row r="22" spans="1:60" ht="18.75" customHeight="1" x14ac:dyDescent="0.2">
      <c r="A22" s="320">
        <v>43120</v>
      </c>
      <c r="B22" s="704">
        <v>21.6</v>
      </c>
      <c r="C22" s="704">
        <v>23.4</v>
      </c>
      <c r="D22" s="456"/>
      <c r="E22" s="458"/>
      <c r="F22" s="886">
        <v>43151</v>
      </c>
      <c r="G22" s="702">
        <v>4.8</v>
      </c>
      <c r="H22" s="702">
        <v>24.6</v>
      </c>
      <c r="I22" s="486"/>
      <c r="J22" s="458"/>
      <c r="K22" s="892">
        <v>43179</v>
      </c>
      <c r="L22" s="704">
        <v>42.8</v>
      </c>
      <c r="M22" s="704">
        <v>25.2</v>
      </c>
      <c r="N22" s="457"/>
      <c r="O22" s="458"/>
      <c r="P22" s="329">
        <v>43210</v>
      </c>
      <c r="Q22" s="704">
        <v>0</v>
      </c>
      <c r="R22" s="718">
        <v>21.5</v>
      </c>
      <c r="S22" s="500"/>
      <c r="T22" s="458"/>
      <c r="U22" s="564">
        <v>43240</v>
      </c>
      <c r="V22" s="693">
        <v>0</v>
      </c>
      <c r="W22" s="695">
        <v>14.8</v>
      </c>
      <c r="X22" s="456"/>
      <c r="Y22" s="458"/>
      <c r="Z22" s="571">
        <v>43271</v>
      </c>
      <c r="AA22" s="724">
        <v>0</v>
      </c>
      <c r="AB22" s="725">
        <v>21</v>
      </c>
      <c r="AC22" s="500"/>
      <c r="AD22" s="268"/>
      <c r="AE22" s="164">
        <v>43301</v>
      </c>
      <c r="AF22" s="693">
        <v>0</v>
      </c>
      <c r="AG22" s="695">
        <v>23.8</v>
      </c>
      <c r="AH22" s="456"/>
      <c r="AI22" s="458"/>
      <c r="AJ22" s="571">
        <v>43332</v>
      </c>
      <c r="AK22" s="693">
        <v>0</v>
      </c>
      <c r="AL22" s="695">
        <v>22.2</v>
      </c>
      <c r="AM22" s="486"/>
      <c r="AN22" s="458"/>
      <c r="AO22" s="564">
        <v>43363</v>
      </c>
      <c r="AP22" s="693">
        <v>0</v>
      </c>
      <c r="AQ22" s="695">
        <v>20.3</v>
      </c>
      <c r="AR22" s="456"/>
      <c r="AS22" s="458"/>
      <c r="AT22" s="108">
        <v>43393</v>
      </c>
      <c r="AU22" s="704">
        <v>0.3</v>
      </c>
      <c r="AV22" s="695">
        <v>18.2</v>
      </c>
      <c r="AW22" s="456"/>
      <c r="AX22" s="268"/>
      <c r="AY22" s="38">
        <v>43424</v>
      </c>
      <c r="AZ22" s="858">
        <v>14</v>
      </c>
      <c r="BA22" s="859">
        <v>17.7</v>
      </c>
      <c r="BB22" s="523"/>
      <c r="BC22" s="458"/>
      <c r="BD22" s="97">
        <v>43454</v>
      </c>
      <c r="BE22" s="704">
        <v>8</v>
      </c>
      <c r="BF22" s="695">
        <v>30.5</v>
      </c>
      <c r="BG22" s="456"/>
      <c r="BH22" s="458"/>
    </row>
    <row r="23" spans="1:60" ht="18.75" customHeight="1" x14ac:dyDescent="0.2">
      <c r="A23" s="320">
        <v>43121</v>
      </c>
      <c r="B23" s="704">
        <v>9</v>
      </c>
      <c r="C23" s="704">
        <v>29.6</v>
      </c>
      <c r="D23" s="456"/>
      <c r="E23" s="458"/>
      <c r="F23" s="886">
        <v>43152</v>
      </c>
      <c r="G23" s="702">
        <v>0.2</v>
      </c>
      <c r="H23" s="702">
        <v>25.7</v>
      </c>
      <c r="I23" s="486"/>
      <c r="J23" s="458"/>
      <c r="K23" s="892">
        <v>43180</v>
      </c>
      <c r="L23" s="704">
        <v>6.8</v>
      </c>
      <c r="M23" s="704">
        <v>23.9</v>
      </c>
      <c r="N23" s="457"/>
      <c r="O23" s="458"/>
      <c r="P23" s="329">
        <v>43211</v>
      </c>
      <c r="Q23" s="704">
        <v>0</v>
      </c>
      <c r="R23" s="718">
        <v>21.2</v>
      </c>
      <c r="S23" s="500"/>
      <c r="T23" s="458"/>
      <c r="U23" s="564">
        <v>43241</v>
      </c>
      <c r="V23" s="693">
        <v>0</v>
      </c>
      <c r="W23" s="695">
        <v>16</v>
      </c>
      <c r="X23" s="456"/>
      <c r="Y23" s="458"/>
      <c r="Z23" s="571">
        <v>43272</v>
      </c>
      <c r="AA23" s="724">
        <v>0</v>
      </c>
      <c r="AB23" s="725">
        <v>21.6</v>
      </c>
      <c r="AC23" s="500"/>
      <c r="AD23" s="268"/>
      <c r="AE23" s="164">
        <v>43302</v>
      </c>
      <c r="AF23" s="693">
        <v>0</v>
      </c>
      <c r="AG23" s="695">
        <v>21.4</v>
      </c>
      <c r="AH23" s="456"/>
      <c r="AI23" s="458"/>
      <c r="AJ23" s="571">
        <v>43333</v>
      </c>
      <c r="AK23" s="693">
        <v>0</v>
      </c>
      <c r="AL23" s="695">
        <v>20.6</v>
      </c>
      <c r="AM23" s="486"/>
      <c r="AN23" s="458"/>
      <c r="AO23" s="564">
        <v>43364</v>
      </c>
      <c r="AP23" s="693">
        <v>7.1</v>
      </c>
      <c r="AQ23" s="695">
        <v>20.100000000000001</v>
      </c>
      <c r="AR23" s="456"/>
      <c r="AS23" s="458"/>
      <c r="AT23" s="108">
        <v>43394</v>
      </c>
      <c r="AU23" s="704">
        <v>0</v>
      </c>
      <c r="AV23" s="695">
        <v>17.399999999999999</v>
      </c>
      <c r="AW23" s="456"/>
      <c r="AX23" s="268"/>
      <c r="AY23" s="38">
        <v>43425</v>
      </c>
      <c r="AZ23" s="858">
        <v>0</v>
      </c>
      <c r="BA23" s="859">
        <v>16.899999999999999</v>
      </c>
      <c r="BB23" s="523"/>
      <c r="BC23" s="458"/>
      <c r="BD23" s="97">
        <v>43455</v>
      </c>
      <c r="BE23" s="704">
        <v>0</v>
      </c>
      <c r="BF23" s="695">
        <v>27.1</v>
      </c>
      <c r="BG23" s="456"/>
      <c r="BH23" s="458"/>
    </row>
    <row r="24" spans="1:60" ht="18.75" customHeight="1" x14ac:dyDescent="0.2">
      <c r="A24" s="320">
        <v>43122</v>
      </c>
      <c r="B24" s="704">
        <v>0.4</v>
      </c>
      <c r="C24" s="704">
        <v>27.8</v>
      </c>
      <c r="D24" s="456"/>
      <c r="E24" s="458"/>
      <c r="F24" s="886">
        <v>43153</v>
      </c>
      <c r="G24" s="702">
        <v>9</v>
      </c>
      <c r="H24" s="702">
        <v>25.4</v>
      </c>
      <c r="I24" s="486"/>
      <c r="J24" s="458"/>
      <c r="K24" s="892">
        <v>43181</v>
      </c>
      <c r="L24" s="704">
        <v>5.4</v>
      </c>
      <c r="M24" s="704">
        <v>23.3</v>
      </c>
      <c r="N24" s="457"/>
      <c r="O24" s="458"/>
      <c r="P24" s="329">
        <v>43212</v>
      </c>
      <c r="Q24" s="704">
        <v>0</v>
      </c>
      <c r="R24" s="718">
        <v>21.7</v>
      </c>
      <c r="S24" s="500"/>
      <c r="T24" s="458"/>
      <c r="U24" s="564">
        <v>43242</v>
      </c>
      <c r="V24" s="693">
        <v>0</v>
      </c>
      <c r="W24" s="695">
        <v>18.5</v>
      </c>
      <c r="X24" s="456"/>
      <c r="Y24" s="458"/>
      <c r="Z24" s="571">
        <v>43273</v>
      </c>
      <c r="AA24" s="724">
        <v>0</v>
      </c>
      <c r="AB24" s="725">
        <v>21.6</v>
      </c>
      <c r="AC24" s="500"/>
      <c r="AD24" s="268"/>
      <c r="AE24" s="164">
        <v>43303</v>
      </c>
      <c r="AF24" s="693">
        <v>0</v>
      </c>
      <c r="AG24" s="695">
        <v>18.899999999999999</v>
      </c>
      <c r="AH24" s="456"/>
      <c r="AI24" s="458"/>
      <c r="AJ24" s="571">
        <v>43334</v>
      </c>
      <c r="AK24" s="693">
        <v>0</v>
      </c>
      <c r="AL24" s="695">
        <v>20.9</v>
      </c>
      <c r="AM24" s="486"/>
      <c r="AN24" s="458"/>
      <c r="AO24" s="564">
        <v>43365</v>
      </c>
      <c r="AP24" s="693">
        <v>0</v>
      </c>
      <c r="AQ24" s="695">
        <v>20.2</v>
      </c>
      <c r="AR24" s="456"/>
      <c r="AS24" s="458"/>
      <c r="AT24" s="108">
        <v>43395</v>
      </c>
      <c r="AU24" s="704">
        <v>0</v>
      </c>
      <c r="AV24" s="695">
        <v>21.8</v>
      </c>
      <c r="AW24" s="456"/>
      <c r="AX24" s="268"/>
      <c r="AY24" s="38">
        <v>43426</v>
      </c>
      <c r="AZ24" s="858">
        <v>0</v>
      </c>
      <c r="BA24" s="859">
        <v>26.1</v>
      </c>
      <c r="BB24" s="523"/>
      <c r="BC24" s="458"/>
      <c r="BD24" s="97">
        <v>43456</v>
      </c>
      <c r="BE24" s="704">
        <v>0</v>
      </c>
      <c r="BF24" s="695">
        <v>28</v>
      </c>
      <c r="BG24" s="456"/>
      <c r="BH24" s="458"/>
    </row>
    <row r="25" spans="1:60" ht="18.75" customHeight="1" x14ac:dyDescent="0.2">
      <c r="A25" s="320">
        <v>43123</v>
      </c>
      <c r="B25" s="704">
        <v>9</v>
      </c>
      <c r="C25" s="704">
        <v>26.3</v>
      </c>
      <c r="D25" s="456"/>
      <c r="E25" s="458"/>
      <c r="F25" s="886">
        <v>43154</v>
      </c>
      <c r="G25" s="702">
        <v>0</v>
      </c>
      <c r="H25" s="702">
        <v>24.4</v>
      </c>
      <c r="I25" s="486"/>
      <c r="J25" s="458"/>
      <c r="K25" s="892">
        <v>43182</v>
      </c>
      <c r="L25" s="704">
        <v>0</v>
      </c>
      <c r="M25" s="704">
        <v>25.1</v>
      </c>
      <c r="N25" s="457"/>
      <c r="O25" s="458"/>
      <c r="P25" s="329">
        <v>43213</v>
      </c>
      <c r="Q25" s="704">
        <v>0</v>
      </c>
      <c r="R25" s="718">
        <v>22.3</v>
      </c>
      <c r="S25" s="500"/>
      <c r="T25" s="458"/>
      <c r="U25" s="564">
        <v>43243</v>
      </c>
      <c r="V25" s="693">
        <v>0</v>
      </c>
      <c r="W25" s="695">
        <v>18</v>
      </c>
      <c r="X25" s="456"/>
      <c r="Y25" s="458"/>
      <c r="Z25" s="571">
        <v>43274</v>
      </c>
      <c r="AA25" s="724">
        <v>0</v>
      </c>
      <c r="AB25" s="725">
        <v>21.9</v>
      </c>
      <c r="AC25" s="500"/>
      <c r="AD25" s="268"/>
      <c r="AE25" s="164">
        <v>43304</v>
      </c>
      <c r="AF25" s="693">
        <v>0</v>
      </c>
      <c r="AG25" s="695">
        <v>20.8</v>
      </c>
      <c r="AH25" s="456"/>
      <c r="AI25" s="458"/>
      <c r="AJ25" s="571">
        <v>43335</v>
      </c>
      <c r="AK25" s="693">
        <v>0</v>
      </c>
      <c r="AL25" s="695">
        <v>23.6</v>
      </c>
      <c r="AM25" s="486"/>
      <c r="AN25" s="458"/>
      <c r="AO25" s="564">
        <v>43366</v>
      </c>
      <c r="AP25" s="693">
        <v>0</v>
      </c>
      <c r="AQ25" s="695">
        <v>21.3</v>
      </c>
      <c r="AR25" s="456"/>
      <c r="AS25" s="458"/>
      <c r="AT25" s="108">
        <v>43396</v>
      </c>
      <c r="AU25" s="704">
        <v>0</v>
      </c>
      <c r="AV25" s="695">
        <v>23.1</v>
      </c>
      <c r="AW25" s="456"/>
      <c r="AX25" s="268"/>
      <c r="AY25" s="38">
        <v>43427</v>
      </c>
      <c r="AZ25" s="858">
        <v>13.1</v>
      </c>
      <c r="BA25" s="859">
        <v>26.5</v>
      </c>
      <c r="BB25" s="523"/>
      <c r="BC25" s="458"/>
      <c r="BD25" s="97">
        <v>43457</v>
      </c>
      <c r="BE25" s="704">
        <v>0.4</v>
      </c>
      <c r="BF25" s="695">
        <v>26.2</v>
      </c>
      <c r="BG25" s="456"/>
      <c r="BH25" s="458"/>
    </row>
    <row r="26" spans="1:60" ht="18.75" customHeight="1" x14ac:dyDescent="0.2">
      <c r="A26" s="320">
        <v>43124</v>
      </c>
      <c r="B26" s="704">
        <v>0</v>
      </c>
      <c r="C26" s="704">
        <v>26.1</v>
      </c>
      <c r="D26" s="456"/>
      <c r="E26" s="458"/>
      <c r="F26" s="886">
        <v>43155</v>
      </c>
      <c r="G26" s="702">
        <v>0</v>
      </c>
      <c r="H26" s="702">
        <v>24</v>
      </c>
      <c r="I26" s="486"/>
      <c r="J26" s="458"/>
      <c r="K26" s="892">
        <v>43183</v>
      </c>
      <c r="L26" s="704">
        <v>0</v>
      </c>
      <c r="M26" s="704">
        <v>26.1</v>
      </c>
      <c r="N26" s="457"/>
      <c r="O26" s="458"/>
      <c r="P26" s="329">
        <v>43214</v>
      </c>
      <c r="Q26" s="704">
        <v>0</v>
      </c>
      <c r="R26" s="718">
        <v>22.9</v>
      </c>
      <c r="S26" s="500"/>
      <c r="T26" s="458"/>
      <c r="U26" s="564">
        <v>43244</v>
      </c>
      <c r="V26" s="693">
        <v>0</v>
      </c>
      <c r="W26" s="695">
        <v>18.7</v>
      </c>
      <c r="X26" s="456"/>
      <c r="Y26" s="458"/>
      <c r="Z26" s="571">
        <v>43275</v>
      </c>
      <c r="AA26" s="724">
        <v>0</v>
      </c>
      <c r="AB26" s="725">
        <v>23.5</v>
      </c>
      <c r="AC26" s="500"/>
      <c r="AD26" s="268"/>
      <c r="AE26" s="164">
        <v>43305</v>
      </c>
      <c r="AF26" s="693">
        <v>0</v>
      </c>
      <c r="AG26" s="695">
        <v>18.100000000000001</v>
      </c>
      <c r="AH26" s="456"/>
      <c r="AI26" s="458"/>
      <c r="AJ26" s="571">
        <v>43336</v>
      </c>
      <c r="AK26" s="693">
        <v>0</v>
      </c>
      <c r="AL26" s="695">
        <v>23.9</v>
      </c>
      <c r="AM26" s="486"/>
      <c r="AN26" s="458"/>
      <c r="AO26" s="564">
        <v>43367</v>
      </c>
      <c r="AP26" s="693">
        <v>0</v>
      </c>
      <c r="AQ26" s="695">
        <v>23.2</v>
      </c>
      <c r="AR26" s="456"/>
      <c r="AS26" s="458"/>
      <c r="AT26" s="108">
        <v>43397</v>
      </c>
      <c r="AU26" s="704">
        <v>3</v>
      </c>
      <c r="AV26" s="695">
        <v>23.6</v>
      </c>
      <c r="AW26" s="456"/>
      <c r="AX26" s="268"/>
      <c r="AY26" s="38">
        <v>43428</v>
      </c>
      <c r="AZ26" s="858">
        <v>9.1999999999999993</v>
      </c>
      <c r="BA26" s="859">
        <v>22.3</v>
      </c>
      <c r="BB26" s="523"/>
      <c r="BC26" s="458"/>
      <c r="BD26" s="97">
        <v>43458</v>
      </c>
      <c r="BE26" s="704">
        <f>18.2+7+0.6</f>
        <v>25.8</v>
      </c>
      <c r="BF26" s="695">
        <v>22.4</v>
      </c>
      <c r="BG26" s="456"/>
      <c r="BH26" s="458"/>
    </row>
    <row r="27" spans="1:60" ht="18.75" customHeight="1" x14ac:dyDescent="0.2">
      <c r="A27" s="320">
        <v>43125</v>
      </c>
      <c r="B27" s="704">
        <v>0</v>
      </c>
      <c r="C27" s="704">
        <v>26.3</v>
      </c>
      <c r="D27" s="456"/>
      <c r="E27" s="458"/>
      <c r="F27" s="886">
        <v>43156</v>
      </c>
      <c r="G27" s="702">
        <v>0</v>
      </c>
      <c r="H27" s="702">
        <v>23.7</v>
      </c>
      <c r="I27" s="486"/>
      <c r="J27" s="458"/>
      <c r="K27" s="892">
        <v>43184</v>
      </c>
      <c r="L27" s="704">
        <v>0</v>
      </c>
      <c r="M27" s="704">
        <v>27.2</v>
      </c>
      <c r="N27" s="457"/>
      <c r="O27" s="458"/>
      <c r="P27" s="329">
        <v>43215</v>
      </c>
      <c r="Q27" s="704">
        <v>0</v>
      </c>
      <c r="R27" s="718">
        <v>23</v>
      </c>
      <c r="S27" s="500"/>
      <c r="T27" s="458"/>
      <c r="U27" s="564">
        <v>43245</v>
      </c>
      <c r="V27" s="693">
        <v>0</v>
      </c>
      <c r="W27" s="695">
        <v>19.2</v>
      </c>
      <c r="X27" s="456"/>
      <c r="Y27" s="458"/>
      <c r="Z27" s="571">
        <v>43276</v>
      </c>
      <c r="AA27" s="724">
        <v>0</v>
      </c>
      <c r="AB27" s="725">
        <v>23</v>
      </c>
      <c r="AC27" s="500"/>
      <c r="AD27" s="268"/>
      <c r="AE27" s="164">
        <v>43306</v>
      </c>
      <c r="AF27" s="693">
        <v>0</v>
      </c>
      <c r="AG27" s="695">
        <v>19.2</v>
      </c>
      <c r="AH27" s="456"/>
      <c r="AI27" s="458"/>
      <c r="AJ27" s="571">
        <v>43337</v>
      </c>
      <c r="AK27" s="693">
        <v>8.4</v>
      </c>
      <c r="AL27" s="695">
        <v>19.399999999999999</v>
      </c>
      <c r="AM27" s="486"/>
      <c r="AN27" s="458"/>
      <c r="AO27" s="564">
        <v>43368</v>
      </c>
      <c r="AP27" s="693">
        <v>0</v>
      </c>
      <c r="AQ27" s="695">
        <v>19.899999999999999</v>
      </c>
      <c r="AR27" s="456"/>
      <c r="AS27" s="458"/>
      <c r="AT27" s="108">
        <v>43398</v>
      </c>
      <c r="AU27" s="704">
        <v>17.600000000000001</v>
      </c>
      <c r="AV27" s="695">
        <v>19.3</v>
      </c>
      <c r="AW27" s="456"/>
      <c r="AX27" s="268"/>
      <c r="AY27" s="38">
        <v>43429</v>
      </c>
      <c r="AZ27" s="858">
        <v>7.1</v>
      </c>
      <c r="BA27" s="859">
        <v>21.1</v>
      </c>
      <c r="BB27" s="523"/>
      <c r="BC27" s="458"/>
      <c r="BD27" s="97">
        <v>43459</v>
      </c>
      <c r="BE27" s="704">
        <v>7</v>
      </c>
      <c r="BF27" s="695">
        <v>21.4</v>
      </c>
      <c r="BG27" s="456"/>
      <c r="BH27" s="458"/>
    </row>
    <row r="28" spans="1:60" ht="18.75" customHeight="1" x14ac:dyDescent="0.2">
      <c r="A28" s="320">
        <v>43126</v>
      </c>
      <c r="B28" s="704">
        <v>0.2</v>
      </c>
      <c r="C28" s="704">
        <v>24.1</v>
      </c>
      <c r="D28" s="456"/>
      <c r="E28" s="458"/>
      <c r="F28" s="886">
        <v>43157</v>
      </c>
      <c r="G28" s="702">
        <v>71.400000000000006</v>
      </c>
      <c r="H28" s="702">
        <v>23</v>
      </c>
      <c r="I28" s="486"/>
      <c r="J28" s="458"/>
      <c r="K28" s="892">
        <v>43185</v>
      </c>
      <c r="L28" s="704">
        <v>0.2</v>
      </c>
      <c r="M28" s="704">
        <v>24.6</v>
      </c>
      <c r="N28" s="457"/>
      <c r="O28" s="458"/>
      <c r="P28" s="329">
        <v>43216</v>
      </c>
      <c r="Q28" s="704">
        <v>0</v>
      </c>
      <c r="R28" s="718">
        <v>23.5</v>
      </c>
      <c r="S28" s="500"/>
      <c r="T28" s="458"/>
      <c r="U28" s="564">
        <v>43246</v>
      </c>
      <c r="V28" s="693">
        <v>0</v>
      </c>
      <c r="W28" s="695">
        <v>19.2</v>
      </c>
      <c r="X28" s="456"/>
      <c r="Y28" s="458"/>
      <c r="Z28" s="571">
        <v>43277</v>
      </c>
      <c r="AA28" s="724">
        <v>0</v>
      </c>
      <c r="AB28" s="725">
        <v>22.4</v>
      </c>
      <c r="AC28" s="500"/>
      <c r="AD28" s="268"/>
      <c r="AE28" s="164">
        <v>43307</v>
      </c>
      <c r="AF28" s="693">
        <v>0</v>
      </c>
      <c r="AG28" s="695">
        <v>20.5</v>
      </c>
      <c r="AH28" s="456"/>
      <c r="AI28" s="458"/>
      <c r="AJ28" s="571">
        <v>43338</v>
      </c>
      <c r="AK28" s="693">
        <v>1</v>
      </c>
      <c r="AL28" s="695">
        <v>14.6</v>
      </c>
      <c r="AM28" s="486"/>
      <c r="AN28" s="458"/>
      <c r="AO28" s="564">
        <v>43369</v>
      </c>
      <c r="AP28" s="693">
        <v>0</v>
      </c>
      <c r="AQ28" s="695">
        <v>21.4</v>
      </c>
      <c r="AR28" s="456"/>
      <c r="AS28" s="458"/>
      <c r="AT28" s="108">
        <v>43399</v>
      </c>
      <c r="AU28" s="704">
        <v>5.7</v>
      </c>
      <c r="AV28" s="695">
        <v>21.5</v>
      </c>
      <c r="AW28" s="456"/>
      <c r="AX28" s="268"/>
      <c r="AY28" s="38">
        <v>43430</v>
      </c>
      <c r="AZ28" s="858">
        <v>3.6</v>
      </c>
      <c r="BA28" s="859">
        <v>18.899999999999999</v>
      </c>
      <c r="BB28" s="523"/>
      <c r="BC28" s="458"/>
      <c r="BD28" s="97">
        <v>43460</v>
      </c>
      <c r="BE28" s="704">
        <v>0.6</v>
      </c>
      <c r="BF28" s="695">
        <v>22.9</v>
      </c>
      <c r="BG28" s="456"/>
      <c r="BH28" s="458"/>
    </row>
    <row r="29" spans="1:60" ht="18.75" customHeight="1" x14ac:dyDescent="0.2">
      <c r="A29" s="320">
        <v>43127</v>
      </c>
      <c r="B29" s="704">
        <v>0.6</v>
      </c>
      <c r="C29" s="704">
        <v>23</v>
      </c>
      <c r="D29" s="456"/>
      <c r="E29" s="458"/>
      <c r="F29" s="886">
        <v>43158</v>
      </c>
      <c r="G29" s="702">
        <v>0.4</v>
      </c>
      <c r="H29" s="702">
        <v>23.8</v>
      </c>
      <c r="I29" s="486"/>
      <c r="J29" s="458"/>
      <c r="K29" s="892">
        <v>43186</v>
      </c>
      <c r="L29" s="704">
        <v>19.2</v>
      </c>
      <c r="M29" s="704">
        <v>23.5</v>
      </c>
      <c r="N29" s="457"/>
      <c r="O29" s="458"/>
      <c r="P29" s="329">
        <v>43217</v>
      </c>
      <c r="Q29" s="704">
        <v>0</v>
      </c>
      <c r="R29" s="718">
        <v>24.2</v>
      </c>
      <c r="S29" s="500"/>
      <c r="T29" s="458"/>
      <c r="U29" s="564">
        <v>43247</v>
      </c>
      <c r="V29" s="693">
        <v>0</v>
      </c>
      <c r="W29" s="695">
        <v>19.3</v>
      </c>
      <c r="X29" s="456"/>
      <c r="Y29" s="458"/>
      <c r="Z29" s="571">
        <v>43278</v>
      </c>
      <c r="AA29" s="724">
        <v>0</v>
      </c>
      <c r="AB29" s="725">
        <v>21</v>
      </c>
      <c r="AC29" s="500"/>
      <c r="AD29" s="268"/>
      <c r="AE29" s="164">
        <v>43308</v>
      </c>
      <c r="AF29" s="693">
        <v>0</v>
      </c>
      <c r="AG29" s="695">
        <v>21.7</v>
      </c>
      <c r="AH29" s="456"/>
      <c r="AI29" s="458"/>
      <c r="AJ29" s="571">
        <v>43339</v>
      </c>
      <c r="AK29" s="693">
        <v>0</v>
      </c>
      <c r="AL29" s="695">
        <v>14.3</v>
      </c>
      <c r="AM29" s="486"/>
      <c r="AN29" s="458"/>
      <c r="AO29" s="564">
        <v>43370</v>
      </c>
      <c r="AP29" s="693">
        <v>2</v>
      </c>
      <c r="AQ29" s="695">
        <v>21.3</v>
      </c>
      <c r="AR29" s="456"/>
      <c r="AS29" s="458"/>
      <c r="AT29" s="108">
        <v>43400</v>
      </c>
      <c r="AU29" s="704">
        <v>0.8</v>
      </c>
      <c r="AV29" s="695">
        <v>22.7</v>
      </c>
      <c r="AW29" s="456"/>
      <c r="AX29" s="268"/>
      <c r="AY29" s="38">
        <v>43431</v>
      </c>
      <c r="AZ29" s="858">
        <v>0</v>
      </c>
      <c r="BA29" s="859">
        <v>22.4</v>
      </c>
      <c r="BB29" s="523"/>
      <c r="BC29" s="458"/>
      <c r="BD29" s="97">
        <v>43461</v>
      </c>
      <c r="BE29" s="649">
        <v>0</v>
      </c>
      <c r="BF29" s="679">
        <v>24.7</v>
      </c>
      <c r="BG29" s="456"/>
      <c r="BH29" s="458"/>
    </row>
    <row r="30" spans="1:60" ht="18.75" customHeight="1" x14ac:dyDescent="0.2">
      <c r="A30" s="320">
        <v>43128</v>
      </c>
      <c r="B30" s="704">
        <v>0</v>
      </c>
      <c r="C30" s="704">
        <v>24.9</v>
      </c>
      <c r="D30" s="456"/>
      <c r="E30" s="458"/>
      <c r="F30" s="886">
        <v>43159</v>
      </c>
      <c r="G30" s="704">
        <v>0</v>
      </c>
      <c r="H30" s="704">
        <v>25.9</v>
      </c>
      <c r="I30" s="486"/>
      <c r="J30" s="458"/>
      <c r="K30" s="892">
        <v>43187</v>
      </c>
      <c r="L30" s="704">
        <v>27</v>
      </c>
      <c r="M30" s="704">
        <v>22.8</v>
      </c>
      <c r="N30" s="457"/>
      <c r="O30" s="458"/>
      <c r="P30" s="329">
        <v>43218</v>
      </c>
      <c r="Q30" s="704">
        <v>0</v>
      </c>
      <c r="R30" s="718">
        <v>24.1</v>
      </c>
      <c r="S30" s="500"/>
      <c r="T30" s="458"/>
      <c r="U30" s="564">
        <v>43248</v>
      </c>
      <c r="V30" s="693">
        <v>0</v>
      </c>
      <c r="W30" s="695">
        <v>18.899999999999999</v>
      </c>
      <c r="X30" s="456"/>
      <c r="Y30" s="458"/>
      <c r="Z30" s="571">
        <v>43279</v>
      </c>
      <c r="AA30" s="724">
        <v>0</v>
      </c>
      <c r="AB30" s="725">
        <v>21.1</v>
      </c>
      <c r="AC30" s="500"/>
      <c r="AD30" s="268"/>
      <c r="AE30" s="164">
        <v>43309</v>
      </c>
      <c r="AF30" s="693">
        <v>0</v>
      </c>
      <c r="AG30" s="695">
        <v>22.9</v>
      </c>
      <c r="AH30" s="456"/>
      <c r="AI30" s="458"/>
      <c r="AJ30" s="571">
        <v>43340</v>
      </c>
      <c r="AK30" s="693">
        <v>0</v>
      </c>
      <c r="AL30" s="695">
        <v>19.2</v>
      </c>
      <c r="AM30" s="486"/>
      <c r="AN30" s="458"/>
      <c r="AO30" s="564">
        <v>43371</v>
      </c>
      <c r="AP30" s="693">
        <v>11.1</v>
      </c>
      <c r="AQ30" s="695">
        <v>20.5</v>
      </c>
      <c r="AR30" s="456"/>
      <c r="AS30" s="458"/>
      <c r="AT30" s="108">
        <v>43401</v>
      </c>
      <c r="AU30" s="704">
        <v>5.2</v>
      </c>
      <c r="AV30" s="695">
        <v>17.100000000000001</v>
      </c>
      <c r="AW30" s="456"/>
      <c r="AX30" s="268"/>
      <c r="AY30" s="38">
        <v>43432</v>
      </c>
      <c r="AZ30" s="858">
        <v>0</v>
      </c>
      <c r="BA30" s="859">
        <v>24.7</v>
      </c>
      <c r="BB30" s="523"/>
      <c r="BC30" s="458"/>
      <c r="BD30" s="97">
        <v>43462</v>
      </c>
      <c r="BE30" s="649">
        <v>0</v>
      </c>
      <c r="BF30" s="679">
        <v>23.6</v>
      </c>
      <c r="BG30" s="456"/>
      <c r="BH30" s="458"/>
    </row>
    <row r="31" spans="1:60" ht="18.75" customHeight="1" x14ac:dyDescent="0.2">
      <c r="A31" s="320">
        <v>43129</v>
      </c>
      <c r="B31" s="704">
        <v>16.2</v>
      </c>
      <c r="C31" s="704">
        <v>24.6</v>
      </c>
      <c r="D31" s="456"/>
      <c r="E31" s="458"/>
      <c r="F31" s="886"/>
      <c r="G31" s="704"/>
      <c r="H31" s="704"/>
      <c r="I31" s="487"/>
      <c r="J31" s="458"/>
      <c r="K31" s="892">
        <v>43188</v>
      </c>
      <c r="L31" s="704">
        <v>1.8</v>
      </c>
      <c r="M31" s="704">
        <v>23.6</v>
      </c>
      <c r="N31" s="457"/>
      <c r="O31" s="458"/>
      <c r="P31" s="329">
        <v>43219</v>
      </c>
      <c r="Q31" s="704">
        <v>0</v>
      </c>
      <c r="R31" s="718">
        <v>23.5</v>
      </c>
      <c r="S31" s="500"/>
      <c r="T31" s="458"/>
      <c r="U31" s="564">
        <v>43249</v>
      </c>
      <c r="V31" s="693">
        <v>0</v>
      </c>
      <c r="W31" s="695">
        <v>19.2</v>
      </c>
      <c r="X31" s="456"/>
      <c r="Y31" s="458"/>
      <c r="Z31" s="571">
        <v>43280</v>
      </c>
      <c r="AA31" s="724">
        <v>0</v>
      </c>
      <c r="AB31" s="725">
        <v>22.1</v>
      </c>
      <c r="AC31" s="500"/>
      <c r="AD31" s="268"/>
      <c r="AE31" s="164">
        <v>43310</v>
      </c>
      <c r="AF31" s="693">
        <v>0</v>
      </c>
      <c r="AG31" s="695">
        <v>23.7</v>
      </c>
      <c r="AH31" s="456"/>
      <c r="AI31" s="458"/>
      <c r="AJ31" s="571">
        <v>43341</v>
      </c>
      <c r="AK31" s="693">
        <v>0</v>
      </c>
      <c r="AL31" s="695">
        <v>20.9</v>
      </c>
      <c r="AM31" s="486"/>
      <c r="AN31" s="458"/>
      <c r="AO31" s="564">
        <v>43372</v>
      </c>
      <c r="AP31" s="693">
        <v>0</v>
      </c>
      <c r="AQ31" s="695">
        <v>21.8</v>
      </c>
      <c r="AR31" s="456"/>
      <c r="AS31" s="458"/>
      <c r="AT31" s="108">
        <v>43402</v>
      </c>
      <c r="AU31" s="704">
        <v>0.1</v>
      </c>
      <c r="AV31" s="695">
        <v>17.2</v>
      </c>
      <c r="AW31" s="456"/>
      <c r="AX31" s="268"/>
      <c r="AY31" s="38">
        <v>43433</v>
      </c>
      <c r="AZ31" s="858">
        <f>0.2+1.8+0.4</f>
        <v>2.4</v>
      </c>
      <c r="BA31" s="859">
        <v>24.5</v>
      </c>
      <c r="BB31" s="523"/>
      <c r="BC31" s="458"/>
      <c r="BD31" s="97">
        <v>43463</v>
      </c>
      <c r="BE31" s="649">
        <v>2.6</v>
      </c>
      <c r="BF31" s="679">
        <v>24.2</v>
      </c>
      <c r="BG31" s="456"/>
      <c r="BH31" s="458"/>
    </row>
    <row r="32" spans="1:60" ht="18.75" customHeight="1" thickBot="1" x14ac:dyDescent="0.25">
      <c r="A32" s="320">
        <v>43130</v>
      </c>
      <c r="B32" s="704">
        <v>39.6</v>
      </c>
      <c r="C32" s="704">
        <v>21.1</v>
      </c>
      <c r="D32" s="456"/>
      <c r="E32" s="458"/>
      <c r="F32" s="104" t="s">
        <v>4</v>
      </c>
      <c r="G32" s="887">
        <f>AVERAGE(G3:G30)</f>
        <v>3.717857142857143</v>
      </c>
      <c r="H32" s="887">
        <f>AVERAGE(H3:H30)</f>
        <v>23.970370370370372</v>
      </c>
      <c r="I32" s="488"/>
      <c r="J32" s="458"/>
      <c r="K32" s="892">
        <v>43189</v>
      </c>
      <c r="L32" s="704">
        <v>7</v>
      </c>
      <c r="M32" s="704">
        <v>23.2</v>
      </c>
      <c r="N32" s="457"/>
      <c r="O32" s="458"/>
      <c r="P32" s="329">
        <v>43220</v>
      </c>
      <c r="Q32" s="704">
        <v>0</v>
      </c>
      <c r="R32" s="718">
        <v>25</v>
      </c>
      <c r="S32" s="500"/>
      <c r="T32" s="458"/>
      <c r="U32" s="564">
        <v>43250</v>
      </c>
      <c r="V32" s="693">
        <v>0</v>
      </c>
      <c r="W32" s="695">
        <v>19.600000000000001</v>
      </c>
      <c r="X32" s="456"/>
      <c r="Y32" s="458"/>
      <c r="Z32" s="571">
        <v>43281</v>
      </c>
      <c r="AA32" s="724">
        <v>0</v>
      </c>
      <c r="AB32" s="725">
        <v>22.6</v>
      </c>
      <c r="AC32" s="500"/>
      <c r="AD32" s="268"/>
      <c r="AE32" s="164">
        <v>43311</v>
      </c>
      <c r="AF32" s="693">
        <v>0</v>
      </c>
      <c r="AG32" s="695">
        <v>20.3</v>
      </c>
      <c r="AH32" s="456"/>
      <c r="AI32" s="458"/>
      <c r="AJ32" s="571">
        <v>43342</v>
      </c>
      <c r="AK32" s="693">
        <v>0</v>
      </c>
      <c r="AL32" s="695">
        <v>23.4</v>
      </c>
      <c r="AM32" s="486"/>
      <c r="AN32" s="458"/>
      <c r="AO32" s="564">
        <v>43373</v>
      </c>
      <c r="AP32" s="693">
        <v>0</v>
      </c>
      <c r="AQ32" s="695">
        <v>20.100000000000001</v>
      </c>
      <c r="AR32" s="456"/>
      <c r="AS32" s="458"/>
      <c r="AT32" s="108">
        <v>43403</v>
      </c>
      <c r="AU32" s="704">
        <v>0</v>
      </c>
      <c r="AV32" s="695">
        <v>21.8</v>
      </c>
      <c r="AW32" s="456"/>
      <c r="AX32" s="268"/>
      <c r="AY32" s="38">
        <v>43434</v>
      </c>
      <c r="AZ32" s="858">
        <v>2</v>
      </c>
      <c r="BA32" s="859">
        <v>22.9</v>
      </c>
      <c r="BB32" s="523"/>
      <c r="BC32" s="458"/>
      <c r="BD32" s="97">
        <v>43464</v>
      </c>
      <c r="BE32" s="649">
        <v>0</v>
      </c>
      <c r="BF32" s="679">
        <v>26.2</v>
      </c>
      <c r="BG32" s="456"/>
      <c r="BH32" s="458"/>
    </row>
    <row r="33" spans="1:60" ht="18.75" customHeight="1" thickBot="1" x14ac:dyDescent="0.25">
      <c r="A33" s="320">
        <v>43131</v>
      </c>
      <c r="B33" s="704">
        <v>0</v>
      </c>
      <c r="C33" s="704">
        <v>22.5</v>
      </c>
      <c r="D33" s="456"/>
      <c r="E33" s="458"/>
      <c r="F33" s="74"/>
      <c r="G33" s="893">
        <f>SUM(G3:G30)</f>
        <v>104.10000000000001</v>
      </c>
      <c r="H33" s="280"/>
      <c r="I33" s="488"/>
      <c r="J33" s="458"/>
      <c r="K33" s="892">
        <v>43190</v>
      </c>
      <c r="L33" s="704">
        <v>7.2</v>
      </c>
      <c r="M33" s="704">
        <v>23.8</v>
      </c>
      <c r="N33" s="457"/>
      <c r="O33" s="458"/>
      <c r="P33" s="104" t="s">
        <v>4</v>
      </c>
      <c r="Q33" s="887">
        <f>AVERAGE(Q3:Q32)</f>
        <v>0.68666666666666676</v>
      </c>
      <c r="R33" s="887">
        <f>AVERAGE(R3:R32)</f>
        <v>23.1</v>
      </c>
      <c r="S33" s="459"/>
      <c r="T33" s="458"/>
      <c r="U33" s="564">
        <v>43251</v>
      </c>
      <c r="V33" s="696">
        <v>0</v>
      </c>
      <c r="W33" s="697">
        <v>20.7</v>
      </c>
      <c r="X33" s="456"/>
      <c r="Y33" s="458"/>
      <c r="Z33" s="202" t="s">
        <v>4</v>
      </c>
      <c r="AA33" s="749">
        <f>AVERAGE(AA3:AA32)</f>
        <v>0.44666666666666671</v>
      </c>
      <c r="AB33" s="749">
        <f>AVERAGE(AB3:AB32)</f>
        <v>19.866666666666667</v>
      </c>
      <c r="AC33" s="459"/>
      <c r="AD33" s="458"/>
      <c r="AE33" s="164">
        <v>43312</v>
      </c>
      <c r="AF33" s="693">
        <v>23.2</v>
      </c>
      <c r="AG33" s="695">
        <v>16.399999999999999</v>
      </c>
      <c r="AH33" s="456"/>
      <c r="AI33" s="458"/>
      <c r="AJ33" s="571">
        <v>43343</v>
      </c>
      <c r="AK33" s="693">
        <v>0</v>
      </c>
      <c r="AL33" s="695">
        <v>25.2</v>
      </c>
      <c r="AM33" s="486"/>
      <c r="AN33" s="458"/>
      <c r="AO33" s="209" t="s">
        <v>4</v>
      </c>
      <c r="AP33" s="246">
        <f>AVERAGE(AP2:AP32)</f>
        <v>2.44</v>
      </c>
      <c r="AQ33" s="635">
        <f>AVERAGE(AQ3:AQ32)</f>
        <v>19.689999999999998</v>
      </c>
      <c r="AR33" s="459"/>
      <c r="AS33" s="458"/>
      <c r="AT33" s="108">
        <v>43404</v>
      </c>
      <c r="AU33" s="704">
        <v>0</v>
      </c>
      <c r="AV33" s="695">
        <v>23.1</v>
      </c>
      <c r="AW33" s="456"/>
      <c r="AX33" s="458"/>
      <c r="AY33" s="41" t="s">
        <v>4</v>
      </c>
      <c r="AZ33" s="864">
        <f>AVERAGE(AZ3:AZ32)</f>
        <v>3.4699999999999998</v>
      </c>
      <c r="BA33" s="864">
        <f>AVERAGE(BA3:BA32)</f>
        <v>22.29666666666667</v>
      </c>
      <c r="BB33" s="523"/>
      <c r="BC33" s="458"/>
      <c r="BD33" s="97">
        <v>43465</v>
      </c>
      <c r="BE33" s="900">
        <v>0</v>
      </c>
      <c r="BF33" s="901">
        <v>24.7</v>
      </c>
      <c r="BG33" s="456"/>
      <c r="BH33" s="458"/>
    </row>
    <row r="34" spans="1:60" ht="18.75" customHeight="1" thickBot="1" x14ac:dyDescent="0.25">
      <c r="A34" s="319" t="s">
        <v>4</v>
      </c>
      <c r="B34" s="884">
        <f>AVERAGE(B3:B33)</f>
        <v>7.4258064516129023</v>
      </c>
      <c r="C34" s="884">
        <f>AVERAGE(C3:C33)</f>
        <v>24.341935483870969</v>
      </c>
      <c r="D34" s="459"/>
      <c r="E34" s="458"/>
      <c r="I34" s="489"/>
      <c r="J34" s="458"/>
      <c r="K34" s="95" t="s">
        <v>4</v>
      </c>
      <c r="L34" s="884">
        <f>AVERAGE(L3:L33)</f>
        <v>7.6322580645161286</v>
      </c>
      <c r="M34" s="884">
        <f>AVERAGE(M3:M33)</f>
        <v>25.045161290322582</v>
      </c>
      <c r="N34" s="280"/>
      <c r="Q34" s="893">
        <f>SUM(Q3:Q32)</f>
        <v>20.6</v>
      </c>
      <c r="R34" s="893"/>
      <c r="U34" s="209" t="s">
        <v>4</v>
      </c>
      <c r="V34" s="635">
        <f>AVERAGE(V3:V33)</f>
        <v>0.4258064516129032</v>
      </c>
      <c r="W34" s="635">
        <f>AVERAGE(W3:W33)</f>
        <v>20.92903225806452</v>
      </c>
      <c r="X34" s="459"/>
      <c r="Y34" s="458"/>
      <c r="AA34" s="819">
        <f>SUM(AA3:AA32)</f>
        <v>13.400000000000002</v>
      </c>
      <c r="AC34" s="489"/>
      <c r="AD34" s="458"/>
      <c r="AE34" s="206" t="s">
        <v>4</v>
      </c>
      <c r="AF34" s="636">
        <f>AVERAGE(AF3:AF33)</f>
        <v>0.75483870967741928</v>
      </c>
      <c r="AG34" s="636">
        <f>AVERAGE(AG3:AG33)</f>
        <v>20.425806451612903</v>
      </c>
      <c r="AH34" s="459"/>
      <c r="AI34" s="458"/>
      <c r="AJ34" s="202" t="s">
        <v>4</v>
      </c>
      <c r="AK34" s="246">
        <f>AVERAGE(AK3:AK33)</f>
        <v>1.5225806451612902</v>
      </c>
      <c r="AL34" s="246">
        <f>AVERAGE(AL3:AL33)</f>
        <v>18.429032258064513</v>
      </c>
      <c r="AM34" s="487"/>
      <c r="AN34" s="458"/>
      <c r="AP34" s="819">
        <f>SUM(AP3:AP32)</f>
        <v>73.2</v>
      </c>
      <c r="AR34" s="522"/>
      <c r="AS34" s="489"/>
      <c r="AT34" s="7" t="s">
        <v>4</v>
      </c>
      <c r="AU34" s="805">
        <f>AVERAGE(AU3:AU33)</f>
        <v>3.8741935483870971</v>
      </c>
      <c r="AV34" s="805">
        <f>AVERAGE(AV3:AV33)</f>
        <v>20.193548387096779</v>
      </c>
      <c r="AW34" s="459"/>
      <c r="AX34" s="458"/>
      <c r="AZ34" s="281">
        <f>SUM(AZ3:AZ32)</f>
        <v>104.1</v>
      </c>
      <c r="BB34" s="459"/>
      <c r="BC34" s="458"/>
      <c r="BD34" s="209" t="s">
        <v>4</v>
      </c>
      <c r="BE34" s="635">
        <f>AVERAGE(BE3:BE33)</f>
        <v>6.8677419354838705</v>
      </c>
      <c r="BF34" s="635">
        <f>AVERAGE(BF3:BF33)</f>
        <v>24.945161290322588</v>
      </c>
      <c r="BG34" s="459"/>
      <c r="BH34" s="458"/>
    </row>
    <row r="35" spans="1:60" x14ac:dyDescent="0.2">
      <c r="B35" s="332">
        <f>SUM(B3:B33)</f>
        <v>230.19999999999996</v>
      </c>
      <c r="L35" s="893">
        <f>SUM(L3:L33)</f>
        <v>236.6</v>
      </c>
      <c r="V35" s="893">
        <f>SUM(V3:V33)</f>
        <v>13.2</v>
      </c>
      <c r="AF35" s="819">
        <f>SUM(AF3:AF33)</f>
        <v>23.4</v>
      </c>
      <c r="AG35" s="819"/>
      <c r="AK35" s="819">
        <f>SUM(AK3:AK33)</f>
        <v>47.199999999999996</v>
      </c>
      <c r="AP35" s="100" t="s">
        <v>343</v>
      </c>
      <c r="AQ35" s="898">
        <v>19.850000000000001</v>
      </c>
      <c r="AU35" s="819">
        <f>SUM(AU3:AU33)</f>
        <v>120.10000000000001</v>
      </c>
      <c r="BB35" s="489"/>
      <c r="BD35" s="154"/>
      <c r="BE35" s="904">
        <f>SUM(BE3:BE33)</f>
        <v>212.89999999999998</v>
      </c>
    </row>
    <row r="36" spans="1:60" x14ac:dyDescent="0.2">
      <c r="A36" s="100" t="s">
        <v>344</v>
      </c>
      <c r="AL36" s="141">
        <v>20.18</v>
      </c>
      <c r="BD36" s="154"/>
      <c r="BE36" s="154"/>
    </row>
    <row r="37" spans="1:60" x14ac:dyDescent="0.2">
      <c r="A37" s="100" t="s">
        <v>341</v>
      </c>
      <c r="BD37" s="154"/>
      <c r="BE37" s="154"/>
    </row>
    <row r="38" spans="1:60" x14ac:dyDescent="0.2">
      <c r="BD38" s="154"/>
      <c r="BE38" s="154"/>
    </row>
    <row r="39" spans="1:60" x14ac:dyDescent="0.2">
      <c r="BD39" s="154"/>
      <c r="BE39" s="154"/>
    </row>
    <row r="40" spans="1:60" x14ac:dyDescent="0.2">
      <c r="T40" s="270"/>
      <c r="U40" s="281"/>
      <c r="V40" s="281"/>
      <c r="BD40" s="154"/>
      <c r="BE40" s="154"/>
    </row>
    <row r="41" spans="1:60" x14ac:dyDescent="0.2">
      <c r="T41" s="270"/>
      <c r="U41" s="281"/>
      <c r="V41" s="281"/>
      <c r="BD41" s="154"/>
      <c r="BE41" s="154"/>
    </row>
    <row r="42" spans="1:60" x14ac:dyDescent="0.2">
      <c r="T42" s="270"/>
      <c r="U42" s="281"/>
      <c r="V42" s="281"/>
      <c r="BD42" s="154"/>
      <c r="BE42" s="154"/>
    </row>
    <row r="43" spans="1:60" x14ac:dyDescent="0.2">
      <c r="T43" s="270"/>
      <c r="U43" s="281"/>
      <c r="V43" s="281"/>
      <c r="AL43" s="281">
        <f>(24.6+21.3)/2</f>
        <v>22.950000000000003</v>
      </c>
      <c r="BD43" s="154"/>
      <c r="BE43" s="154"/>
    </row>
    <row r="44" spans="1:60" x14ac:dyDescent="0.2">
      <c r="T44" s="270"/>
      <c r="U44" s="281"/>
      <c r="V44" s="281"/>
      <c r="BD44" s="154"/>
      <c r="BE44" s="154"/>
    </row>
    <row r="45" spans="1:60" x14ac:dyDescent="0.2">
      <c r="T45" s="270"/>
      <c r="U45" s="281"/>
      <c r="V45" s="281"/>
      <c r="BD45" s="154"/>
      <c r="BE45" s="154"/>
    </row>
    <row r="46" spans="1:60" x14ac:dyDescent="0.2">
      <c r="T46" s="270"/>
      <c r="U46" s="281"/>
      <c r="V46" s="281"/>
      <c r="BD46" s="154"/>
      <c r="BE46" s="154"/>
    </row>
    <row r="47" spans="1:60" x14ac:dyDescent="0.2">
      <c r="T47" s="270"/>
      <c r="U47" s="281"/>
      <c r="V47" s="281"/>
      <c r="BD47" s="154"/>
      <c r="BE47" s="154"/>
    </row>
    <row r="48" spans="1:60" x14ac:dyDescent="0.2">
      <c r="T48" s="270"/>
      <c r="U48" s="281"/>
      <c r="V48" s="281"/>
      <c r="BD48" s="154"/>
      <c r="BE48" s="154"/>
    </row>
    <row r="49" spans="20:57" s="100" customFormat="1" x14ac:dyDescent="0.2">
      <c r="T49" s="270"/>
      <c r="U49" s="281"/>
      <c r="V49" s="281"/>
      <c r="W49" s="275"/>
      <c r="X49" s="275"/>
      <c r="AB49" s="281"/>
      <c r="AC49" s="281"/>
      <c r="AG49" s="275"/>
      <c r="AH49" s="275"/>
      <c r="AL49" s="281"/>
      <c r="AM49" s="281"/>
      <c r="AQ49" s="275"/>
      <c r="AR49" s="275"/>
      <c r="AV49" s="281"/>
      <c r="AW49" s="281"/>
      <c r="BA49" s="281"/>
      <c r="BB49" s="281"/>
      <c r="BD49" s="154"/>
      <c r="BE49" s="154"/>
    </row>
    <row r="50" spans="20:57" s="100" customFormat="1" x14ac:dyDescent="0.2">
      <c r="T50" s="270"/>
      <c r="U50" s="281"/>
      <c r="V50" s="281"/>
      <c r="W50" s="275"/>
      <c r="X50" s="275"/>
      <c r="AB50" s="281"/>
      <c r="AC50" s="281"/>
      <c r="AG50" s="275"/>
      <c r="AH50" s="275"/>
      <c r="AL50" s="281"/>
      <c r="AM50" s="281"/>
      <c r="AQ50" s="275"/>
      <c r="AR50" s="275"/>
      <c r="AV50" s="281"/>
      <c r="AW50" s="281"/>
      <c r="BA50" s="281"/>
      <c r="BB50" s="281"/>
      <c r="BD50" s="154"/>
      <c r="BE50" s="154"/>
    </row>
    <row r="51" spans="20:57" s="100" customFormat="1" x14ac:dyDescent="0.2">
      <c r="T51" s="270"/>
      <c r="U51" s="281"/>
      <c r="V51" s="281"/>
      <c r="W51" s="275"/>
      <c r="X51" s="275"/>
      <c r="AB51" s="281"/>
      <c r="AC51" s="281"/>
      <c r="AG51" s="275"/>
      <c r="AH51" s="275"/>
      <c r="AL51" s="281"/>
      <c r="AM51" s="281"/>
      <c r="AQ51" s="275"/>
      <c r="AR51" s="275"/>
      <c r="AV51" s="281"/>
      <c r="AW51" s="281"/>
      <c r="BA51" s="281"/>
      <c r="BB51" s="281"/>
      <c r="BD51" s="154"/>
      <c r="BE51" s="154"/>
    </row>
    <row r="52" spans="20:57" s="100" customFormat="1" x14ac:dyDescent="0.2">
      <c r="T52" s="270"/>
      <c r="U52" s="281"/>
      <c r="V52" s="281"/>
      <c r="W52" s="275"/>
      <c r="X52" s="275"/>
      <c r="AB52" s="281"/>
      <c r="AC52" s="281"/>
      <c r="AG52" s="275"/>
      <c r="AH52" s="275"/>
      <c r="AL52" s="281"/>
      <c r="AM52" s="281"/>
      <c r="AQ52" s="275"/>
      <c r="AR52" s="275"/>
      <c r="AV52" s="281"/>
      <c r="AW52" s="281"/>
      <c r="BA52" s="281"/>
      <c r="BB52" s="281"/>
      <c r="BD52" s="154"/>
      <c r="BE52" s="154"/>
    </row>
    <row r="53" spans="20:57" s="100" customFormat="1" x14ac:dyDescent="0.2">
      <c r="T53" s="270"/>
      <c r="U53" s="281"/>
      <c r="V53" s="281"/>
      <c r="W53" s="275"/>
      <c r="X53" s="275"/>
      <c r="AB53" s="281"/>
      <c r="AC53" s="281"/>
      <c r="AG53" s="275"/>
      <c r="AH53" s="275"/>
      <c r="AL53" s="281"/>
      <c r="AM53" s="281"/>
      <c r="AQ53" s="275"/>
      <c r="AR53" s="275"/>
      <c r="AV53" s="281"/>
      <c r="AW53" s="281"/>
      <c r="BA53" s="281"/>
      <c r="BB53" s="281"/>
      <c r="BD53" s="154"/>
      <c r="BE53" s="154"/>
    </row>
    <row r="54" spans="20:57" s="100" customFormat="1" x14ac:dyDescent="0.2">
      <c r="T54" s="270"/>
      <c r="U54" s="281"/>
      <c r="V54" s="281"/>
      <c r="W54" s="275"/>
      <c r="X54" s="275"/>
      <c r="AB54" s="281"/>
      <c r="AC54" s="281"/>
      <c r="AG54" s="275"/>
      <c r="AH54" s="275"/>
      <c r="AL54" s="281"/>
      <c r="AM54" s="281"/>
      <c r="AQ54" s="275"/>
      <c r="AR54" s="275"/>
      <c r="AV54" s="281"/>
      <c r="AW54" s="281"/>
      <c r="BA54" s="281"/>
      <c r="BB54" s="281"/>
      <c r="BD54" s="154"/>
      <c r="BE54" s="154"/>
    </row>
    <row r="55" spans="20:57" s="100" customFormat="1" x14ac:dyDescent="0.2">
      <c r="T55" s="270"/>
      <c r="U55" s="141"/>
      <c r="V55" s="141"/>
      <c r="W55" s="275"/>
      <c r="X55" s="275"/>
      <c r="AB55" s="281"/>
      <c r="AC55" s="281"/>
      <c r="AG55" s="275"/>
      <c r="AH55" s="275"/>
      <c r="AL55" s="281"/>
      <c r="AM55" s="281"/>
      <c r="AQ55" s="275"/>
      <c r="AR55" s="275"/>
      <c r="AV55" s="281"/>
      <c r="AW55" s="281"/>
      <c r="BA55" s="281"/>
      <c r="BB55" s="281"/>
      <c r="BD55" s="154"/>
      <c r="BE55" s="154"/>
    </row>
    <row r="56" spans="20:57" s="100" customFormat="1" x14ac:dyDescent="0.2">
      <c r="T56" s="270"/>
      <c r="U56" s="281"/>
      <c r="V56" s="281"/>
      <c r="W56" s="275"/>
      <c r="X56" s="275"/>
      <c r="AB56" s="281"/>
      <c r="AC56" s="281"/>
      <c r="AG56" s="275"/>
      <c r="AH56" s="275"/>
      <c r="AL56" s="281"/>
      <c r="AM56" s="281"/>
      <c r="AQ56" s="275"/>
      <c r="AR56" s="275"/>
      <c r="AV56" s="281"/>
      <c r="AW56" s="281"/>
      <c r="BA56" s="281"/>
      <c r="BB56" s="281"/>
      <c r="BD56" s="154"/>
      <c r="BE56" s="154"/>
    </row>
    <row r="57" spans="20:57" s="100" customFormat="1" x14ac:dyDescent="0.2">
      <c r="T57" s="270"/>
      <c r="U57" s="281"/>
      <c r="V57" s="281"/>
      <c r="W57" s="275"/>
      <c r="X57" s="275"/>
      <c r="AB57" s="281"/>
      <c r="AC57" s="281"/>
      <c r="AG57" s="275"/>
      <c r="AH57" s="275"/>
      <c r="AL57" s="281"/>
      <c r="AM57" s="281"/>
      <c r="AQ57" s="275"/>
      <c r="AR57" s="275"/>
      <c r="AV57" s="281"/>
      <c r="AW57" s="281"/>
      <c r="BA57" s="281"/>
      <c r="BB57" s="281"/>
      <c r="BD57" s="154"/>
      <c r="BE57" s="154"/>
    </row>
    <row r="58" spans="20:57" s="100" customFormat="1" x14ac:dyDescent="0.2">
      <c r="T58" s="270"/>
      <c r="U58" s="281"/>
      <c r="V58" s="281"/>
      <c r="W58" s="275"/>
      <c r="X58" s="275"/>
      <c r="AB58" s="281"/>
      <c r="AC58" s="281"/>
      <c r="AG58" s="275"/>
      <c r="AH58" s="275"/>
      <c r="AL58" s="281"/>
      <c r="AM58" s="281"/>
      <c r="AQ58" s="275"/>
      <c r="AR58" s="275"/>
      <c r="AV58" s="281"/>
      <c r="AW58" s="281"/>
      <c r="BA58" s="281"/>
      <c r="BB58" s="281"/>
      <c r="BD58" s="154"/>
      <c r="BE58" s="154"/>
    </row>
    <row r="59" spans="20:57" s="100" customFormat="1" x14ac:dyDescent="0.2">
      <c r="T59" s="270"/>
      <c r="U59" s="141"/>
      <c r="V59" s="141"/>
      <c r="W59" s="275"/>
      <c r="X59" s="275"/>
      <c r="AB59" s="281"/>
      <c r="AC59" s="281"/>
      <c r="AG59" s="275"/>
      <c r="AH59" s="275"/>
      <c r="AL59" s="281"/>
      <c r="AM59" s="281"/>
      <c r="AQ59" s="275"/>
      <c r="AR59" s="275"/>
      <c r="AV59" s="281"/>
      <c r="AW59" s="281"/>
      <c r="BA59" s="281"/>
      <c r="BB59" s="281"/>
      <c r="BD59" s="154"/>
      <c r="BE59" s="154"/>
    </row>
    <row r="60" spans="20:57" s="100" customFormat="1" x14ac:dyDescent="0.2">
      <c r="T60" s="270"/>
      <c r="W60" s="275"/>
      <c r="X60" s="275"/>
      <c r="AB60" s="281"/>
      <c r="AC60" s="281"/>
      <c r="AG60" s="275"/>
      <c r="AH60" s="275"/>
      <c r="AL60" s="281"/>
      <c r="AM60" s="281"/>
      <c r="AQ60" s="275"/>
      <c r="AR60" s="275"/>
      <c r="AV60" s="281"/>
      <c r="AW60" s="281"/>
      <c r="BA60" s="281"/>
      <c r="BB60" s="281"/>
      <c r="BD60" s="154"/>
      <c r="BE60" s="154"/>
    </row>
    <row r="61" spans="20:57" s="100" customFormat="1" x14ac:dyDescent="0.2">
      <c r="W61" s="275"/>
      <c r="X61" s="275"/>
      <c r="AB61" s="281"/>
      <c r="AC61" s="281"/>
      <c r="AG61" s="275"/>
      <c r="AH61" s="275"/>
      <c r="AL61" s="281"/>
      <c r="AM61" s="281"/>
      <c r="AQ61" s="275"/>
      <c r="AR61" s="275"/>
      <c r="AV61" s="281"/>
      <c r="AW61" s="281"/>
      <c r="BA61" s="281"/>
      <c r="BB61" s="281"/>
      <c r="BD61" s="154"/>
      <c r="BE61" s="154"/>
    </row>
    <row r="62" spans="20:57" s="100" customFormat="1" x14ac:dyDescent="0.2">
      <c r="W62" s="275"/>
      <c r="X62" s="275"/>
      <c r="AB62" s="281"/>
      <c r="AC62" s="281"/>
      <c r="AG62" s="275"/>
      <c r="AH62" s="275"/>
      <c r="AL62" s="281"/>
      <c r="AM62" s="281"/>
      <c r="AQ62" s="275"/>
      <c r="AR62" s="275"/>
      <c r="AV62" s="281"/>
      <c r="AW62" s="281"/>
      <c r="BA62" s="281"/>
      <c r="BB62" s="281"/>
      <c r="BD62" s="154"/>
      <c r="BE62" s="154"/>
    </row>
    <row r="63" spans="20:57" s="100" customFormat="1" x14ac:dyDescent="0.2">
      <c r="W63" s="275"/>
      <c r="X63" s="275"/>
      <c r="AB63" s="281"/>
      <c r="AC63" s="281"/>
      <c r="AG63" s="275"/>
      <c r="AH63" s="275"/>
      <c r="AL63" s="281"/>
      <c r="AM63" s="281"/>
      <c r="AQ63" s="275"/>
      <c r="AR63" s="275"/>
      <c r="AV63" s="281"/>
      <c r="AW63" s="281"/>
      <c r="BA63" s="281"/>
      <c r="BB63" s="281"/>
      <c r="BD63" s="154"/>
      <c r="BE63" s="154"/>
    </row>
    <row r="64" spans="20:57" s="100" customFormat="1" x14ac:dyDescent="0.2">
      <c r="W64" s="275"/>
      <c r="X64" s="275"/>
      <c r="AB64" s="281"/>
      <c r="AC64" s="281"/>
      <c r="AG64" s="275"/>
      <c r="AH64" s="275"/>
      <c r="AL64" s="281"/>
      <c r="AM64" s="281"/>
      <c r="AQ64" s="275"/>
      <c r="AR64" s="275"/>
      <c r="AV64" s="281"/>
      <c r="AW64" s="281"/>
      <c r="BA64" s="281"/>
      <c r="BB64" s="281"/>
      <c r="BD64" s="154"/>
      <c r="BE64" s="154"/>
    </row>
    <row r="65" spans="54:57" s="100" customFormat="1" x14ac:dyDescent="0.2">
      <c r="BB65" s="281"/>
      <c r="BD65" s="154"/>
      <c r="BE65" s="154"/>
    </row>
    <row r="66" spans="54:57" s="100" customFormat="1" x14ac:dyDescent="0.2">
      <c r="BD66" s="154"/>
      <c r="BE66" s="154"/>
    </row>
    <row r="67" spans="54:57" s="100" customFormat="1" x14ac:dyDescent="0.2">
      <c r="BD67" s="154"/>
      <c r="BE67" s="154"/>
    </row>
    <row r="68" spans="54:57" s="100" customFormat="1" x14ac:dyDescent="0.2">
      <c r="BD68" s="154"/>
      <c r="BE68" s="154"/>
    </row>
    <row r="69" spans="54:57" s="100" customFormat="1" x14ac:dyDescent="0.2">
      <c r="BD69" s="154"/>
      <c r="BE69" s="154"/>
    </row>
    <row r="70" spans="54:57" s="100" customFormat="1" x14ac:dyDescent="0.2">
      <c r="BD70" s="154"/>
      <c r="BE70" s="154"/>
    </row>
    <row r="71" spans="54:57" s="100" customFormat="1" x14ac:dyDescent="0.2">
      <c r="BD71" s="154"/>
      <c r="BE71" s="154"/>
    </row>
    <row r="72" spans="54:57" s="100" customFormat="1" x14ac:dyDescent="0.2">
      <c r="BD72" s="154"/>
      <c r="BE72" s="154"/>
    </row>
    <row r="73" spans="54:57" s="100" customFormat="1" x14ac:dyDescent="0.2">
      <c r="BD73" s="154"/>
      <c r="BE73" s="154"/>
    </row>
    <row r="74" spans="54:57" s="100" customFormat="1" x14ac:dyDescent="0.2">
      <c r="BD74" s="154"/>
      <c r="BE74" s="154"/>
    </row>
    <row r="75" spans="54:57" s="100" customFormat="1" x14ac:dyDescent="0.2">
      <c r="BD75" s="154"/>
      <c r="BE75" s="154"/>
    </row>
    <row r="76" spans="54:57" s="100" customFormat="1" x14ac:dyDescent="0.2">
      <c r="BD76" s="154"/>
      <c r="BE76" s="154"/>
    </row>
    <row r="77" spans="54:57" s="100" customFormat="1" x14ac:dyDescent="0.2">
      <c r="BD77" s="154"/>
      <c r="BE77" s="154"/>
    </row>
    <row r="78" spans="54:57" s="100" customFormat="1" x14ac:dyDescent="0.2">
      <c r="BD78" s="154"/>
      <c r="BE78" s="154"/>
    </row>
    <row r="79" spans="54:57" s="100" customFormat="1" x14ac:dyDescent="0.2">
      <c r="BD79" s="154"/>
      <c r="BE79" s="154"/>
    </row>
    <row r="80" spans="54:57" s="100" customFormat="1" x14ac:dyDescent="0.2">
      <c r="BD80" s="154"/>
      <c r="BE80" s="154"/>
    </row>
    <row r="81" spans="56:57" s="100" customFormat="1" x14ac:dyDescent="0.2">
      <c r="BD81" s="154"/>
      <c r="BE81" s="154"/>
    </row>
    <row r="82" spans="56:57" s="100" customFormat="1" x14ac:dyDescent="0.2">
      <c r="BD82" s="154"/>
      <c r="BE82" s="154"/>
    </row>
    <row r="83" spans="56:57" s="100" customFormat="1" x14ac:dyDescent="0.2">
      <c r="BD83" s="154"/>
      <c r="BE83" s="154"/>
    </row>
    <row r="84" spans="56:57" s="100" customFormat="1" x14ac:dyDescent="0.2">
      <c r="BD84" s="154"/>
      <c r="BE84" s="154"/>
    </row>
    <row r="85" spans="56:57" s="100" customFormat="1" x14ac:dyDescent="0.2">
      <c r="BD85" s="154"/>
      <c r="BE85" s="154"/>
    </row>
    <row r="86" spans="56:57" s="100" customFormat="1" x14ac:dyDescent="0.2">
      <c r="BD86" s="154"/>
      <c r="BE86" s="154"/>
    </row>
    <row r="87" spans="56:57" s="100" customFormat="1" x14ac:dyDescent="0.2">
      <c r="BD87" s="154"/>
      <c r="BE87" s="154"/>
    </row>
    <row r="88" spans="56:57" s="100" customFormat="1" x14ac:dyDescent="0.2">
      <c r="BD88" s="154"/>
      <c r="BE88" s="154"/>
    </row>
    <row r="89" spans="56:57" s="100" customFormat="1" x14ac:dyDescent="0.2">
      <c r="BD89" s="154"/>
      <c r="BE89" s="154"/>
    </row>
    <row r="90" spans="56:57" s="100" customFormat="1" x14ac:dyDescent="0.2">
      <c r="BD90" s="154"/>
      <c r="BE90" s="154"/>
    </row>
    <row r="91" spans="56:57" s="100" customFormat="1" x14ac:dyDescent="0.2">
      <c r="BD91" s="154"/>
      <c r="BE91" s="154"/>
    </row>
    <row r="92" spans="56:57" s="100" customFormat="1" x14ac:dyDescent="0.2">
      <c r="BD92" s="154"/>
      <c r="BE92" s="154"/>
    </row>
    <row r="93" spans="56:57" s="100" customFormat="1" x14ac:dyDescent="0.2">
      <c r="BD93" s="154"/>
      <c r="BE93" s="154"/>
    </row>
    <row r="94" spans="56:57" s="100" customFormat="1" x14ac:dyDescent="0.2">
      <c r="BD94" s="154"/>
      <c r="BE94" s="154"/>
    </row>
    <row r="95" spans="56:57" s="100" customFormat="1" x14ac:dyDescent="0.2">
      <c r="BD95" s="154"/>
      <c r="BE95" s="154"/>
    </row>
    <row r="96" spans="56:57" s="100" customFormat="1" x14ac:dyDescent="0.2">
      <c r="BD96" s="154"/>
      <c r="BE96" s="154"/>
    </row>
    <row r="97" spans="56:57" s="100" customFormat="1" x14ac:dyDescent="0.2">
      <c r="BD97" s="154"/>
      <c r="BE97" s="154"/>
    </row>
    <row r="98" spans="56:57" s="100" customFormat="1" x14ac:dyDescent="0.2">
      <c r="BD98" s="154"/>
      <c r="BE98" s="154"/>
    </row>
    <row r="99" spans="56:57" s="100" customFormat="1" x14ac:dyDescent="0.2">
      <c r="BD99" s="154"/>
      <c r="BE99" s="154"/>
    </row>
    <row r="100" spans="56:57" s="100" customFormat="1" x14ac:dyDescent="0.2">
      <c r="BD100" s="154"/>
      <c r="BE100" s="154"/>
    </row>
    <row r="101" spans="56:57" s="100" customFormat="1" x14ac:dyDescent="0.2">
      <c r="BD101" s="154"/>
      <c r="BE101" s="154"/>
    </row>
    <row r="102" spans="56:57" s="100" customFormat="1" x14ac:dyDescent="0.2">
      <c r="BD102" s="154"/>
      <c r="BE102" s="154"/>
    </row>
    <row r="103" spans="56:57" s="100" customFormat="1" x14ac:dyDescent="0.2">
      <c r="BD103" s="154"/>
      <c r="BE103" s="154"/>
    </row>
    <row r="104" spans="56:57" s="100" customFormat="1" x14ac:dyDescent="0.2">
      <c r="BD104" s="154"/>
      <c r="BE104" s="154"/>
    </row>
    <row r="105" spans="56:57" s="100" customFormat="1" x14ac:dyDescent="0.2">
      <c r="BD105" s="154"/>
      <c r="BE105" s="154"/>
    </row>
    <row r="106" spans="56:57" s="100" customFormat="1" x14ac:dyDescent="0.2">
      <c r="BD106" s="154"/>
      <c r="BE106" s="154"/>
    </row>
    <row r="107" spans="56:57" s="100" customFormat="1" x14ac:dyDescent="0.2">
      <c r="BD107" s="154"/>
      <c r="BE107" s="154"/>
    </row>
    <row r="108" spans="56:57" s="100" customFormat="1" x14ac:dyDescent="0.2">
      <c r="BD108" s="154"/>
      <c r="BE108" s="154"/>
    </row>
    <row r="109" spans="56:57" s="100" customFormat="1" x14ac:dyDescent="0.2">
      <c r="BD109" s="154"/>
      <c r="BE109" s="154"/>
    </row>
    <row r="110" spans="56:57" s="100" customFormat="1" x14ac:dyDescent="0.2">
      <c r="BD110" s="154"/>
      <c r="BE110" s="154"/>
    </row>
    <row r="111" spans="56:57" s="100" customFormat="1" x14ac:dyDescent="0.2">
      <c r="BD111" s="154"/>
      <c r="BE111" s="154"/>
    </row>
    <row r="112" spans="56:57" s="100" customFormat="1" x14ac:dyDescent="0.2">
      <c r="BD112" s="154"/>
      <c r="BE112" s="154"/>
    </row>
    <row r="113" spans="56:57" s="100" customFormat="1" x14ac:dyDescent="0.2">
      <c r="BD113" s="154"/>
      <c r="BE113" s="154"/>
    </row>
    <row r="114" spans="56:57" s="100" customFormat="1" x14ac:dyDescent="0.2">
      <c r="BD114" s="154"/>
      <c r="BE114" s="154"/>
    </row>
    <row r="115" spans="56:57" s="100" customFormat="1" x14ac:dyDescent="0.2">
      <c r="BD115" s="154"/>
      <c r="BE115" s="154"/>
    </row>
    <row r="116" spans="56:57" s="100" customFormat="1" x14ac:dyDescent="0.2">
      <c r="BD116" s="154"/>
      <c r="BE116" s="154"/>
    </row>
    <row r="117" spans="56:57" s="100" customFormat="1" x14ac:dyDescent="0.2">
      <c r="BD117" s="154"/>
      <c r="BE117" s="154"/>
    </row>
    <row r="118" spans="56:57" s="100" customFormat="1" x14ac:dyDescent="0.2">
      <c r="BD118" s="154"/>
      <c r="BE118" s="154"/>
    </row>
    <row r="119" spans="56:57" s="100" customFormat="1" x14ac:dyDescent="0.2">
      <c r="BD119" s="154"/>
      <c r="BE119" s="154"/>
    </row>
    <row r="120" spans="56:57" s="100" customFormat="1" x14ac:dyDescent="0.2">
      <c r="BD120" s="154"/>
      <c r="BE120" s="154"/>
    </row>
    <row r="121" spans="56:57" s="100" customFormat="1" x14ac:dyDescent="0.2">
      <c r="BD121" s="154"/>
      <c r="BE121" s="154"/>
    </row>
    <row r="122" spans="56:57" s="100" customFormat="1" x14ac:dyDescent="0.2">
      <c r="BD122" s="154"/>
      <c r="BE122" s="154"/>
    </row>
    <row r="123" spans="56:57" s="100" customFormat="1" x14ac:dyDescent="0.2">
      <c r="BD123" s="154"/>
      <c r="BE123" s="154"/>
    </row>
    <row r="124" spans="56:57" s="100" customFormat="1" x14ac:dyDescent="0.2">
      <c r="BD124" s="154"/>
      <c r="BE124" s="154"/>
    </row>
    <row r="125" spans="56:57" s="100" customFormat="1" x14ac:dyDescent="0.2">
      <c r="BD125" s="154"/>
      <c r="BE125" s="154"/>
    </row>
    <row r="126" spans="56:57" s="100" customFormat="1" x14ac:dyDescent="0.2">
      <c r="BD126" s="154"/>
      <c r="BE126" s="154"/>
    </row>
    <row r="127" spans="56:57" s="100" customFormat="1" x14ac:dyDescent="0.2">
      <c r="BD127" s="154"/>
      <c r="BE127" s="154"/>
    </row>
    <row r="128" spans="56:57" s="100" customFormat="1" x14ac:dyDescent="0.2">
      <c r="BD128" s="154"/>
      <c r="BE128" s="154"/>
    </row>
    <row r="129" spans="56:57" s="100" customFormat="1" x14ac:dyDescent="0.2">
      <c r="BD129" s="154"/>
      <c r="BE129" s="154"/>
    </row>
    <row r="130" spans="56:57" s="100" customFormat="1" x14ac:dyDescent="0.2">
      <c r="BD130" s="154"/>
      <c r="BE130" s="154"/>
    </row>
    <row r="131" spans="56:57" s="100" customFormat="1" x14ac:dyDescent="0.2">
      <c r="BD131" s="154"/>
      <c r="BE131" s="154"/>
    </row>
    <row r="132" spans="56:57" s="100" customFormat="1" x14ac:dyDescent="0.2">
      <c r="BD132" s="154"/>
      <c r="BE132" s="154"/>
    </row>
    <row r="133" spans="56:57" s="100" customFormat="1" x14ac:dyDescent="0.2">
      <c r="BD133" s="154"/>
      <c r="BE133" s="154"/>
    </row>
    <row r="134" spans="56:57" s="100" customFormat="1" x14ac:dyDescent="0.2">
      <c r="BD134" s="154"/>
      <c r="BE134" s="154"/>
    </row>
    <row r="135" spans="56:57" s="100" customFormat="1" x14ac:dyDescent="0.2">
      <c r="BD135" s="154"/>
      <c r="BE135" s="154"/>
    </row>
    <row r="136" spans="56:57" s="100" customFormat="1" x14ac:dyDescent="0.2">
      <c r="BD136" s="154"/>
      <c r="BE136" s="154"/>
    </row>
    <row r="137" spans="56:57" s="100" customFormat="1" x14ac:dyDescent="0.2">
      <c r="BD137" s="154"/>
      <c r="BE137" s="154"/>
    </row>
    <row r="138" spans="56:57" s="100" customFormat="1" x14ac:dyDescent="0.2">
      <c r="BD138" s="154"/>
      <c r="BE138" s="154"/>
    </row>
    <row r="139" spans="56:57" s="100" customFormat="1" x14ac:dyDescent="0.2">
      <c r="BD139" s="154"/>
      <c r="BE139" s="154"/>
    </row>
    <row r="140" spans="56:57" s="100" customFormat="1" x14ac:dyDescent="0.2">
      <c r="BD140" s="154"/>
      <c r="BE140" s="154"/>
    </row>
    <row r="141" spans="56:57" s="100" customFormat="1" x14ac:dyDescent="0.2">
      <c r="BD141" s="154"/>
      <c r="BE141" s="154"/>
    </row>
    <row r="142" spans="56:57" s="100" customFormat="1" x14ac:dyDescent="0.2">
      <c r="BD142" s="154"/>
      <c r="BE142" s="154"/>
    </row>
    <row r="143" spans="56:57" s="100" customFormat="1" x14ac:dyDescent="0.2">
      <c r="BD143" s="154"/>
      <c r="BE143" s="154"/>
    </row>
    <row r="144" spans="56:57" s="100" customFormat="1" x14ac:dyDescent="0.2">
      <c r="BD144" s="154"/>
      <c r="BE144" s="154"/>
    </row>
    <row r="145" spans="56:57" s="100" customFormat="1" x14ac:dyDescent="0.2">
      <c r="BD145" s="154"/>
      <c r="BE145" s="154"/>
    </row>
    <row r="146" spans="56:57" s="100" customFormat="1" x14ac:dyDescent="0.2">
      <c r="BD146" s="154"/>
      <c r="BE146" s="154"/>
    </row>
    <row r="147" spans="56:57" s="100" customFormat="1" x14ac:dyDescent="0.2">
      <c r="BD147" s="154"/>
      <c r="BE147" s="154"/>
    </row>
    <row r="148" spans="56:57" s="100" customFormat="1" x14ac:dyDescent="0.2">
      <c r="BD148" s="154"/>
      <c r="BE148" s="154"/>
    </row>
    <row r="149" spans="56:57" s="100" customFormat="1" x14ac:dyDescent="0.2">
      <c r="BD149" s="154"/>
      <c r="BE149" s="154"/>
    </row>
    <row r="150" spans="56:57" s="100" customFormat="1" x14ac:dyDescent="0.2">
      <c r="BD150" s="154"/>
      <c r="BE150" s="154"/>
    </row>
    <row r="151" spans="56:57" s="100" customFormat="1" x14ac:dyDescent="0.2">
      <c r="BD151" s="154"/>
      <c r="BE151" s="154"/>
    </row>
    <row r="152" spans="56:57" s="100" customFormat="1" x14ac:dyDescent="0.2">
      <c r="BD152" s="154"/>
      <c r="BE152" s="154"/>
    </row>
    <row r="153" spans="56:57" s="100" customFormat="1" x14ac:dyDescent="0.2">
      <c r="BD153" s="154"/>
      <c r="BE153" s="154"/>
    </row>
    <row r="154" spans="56:57" s="100" customFormat="1" x14ac:dyDescent="0.2">
      <c r="BD154" s="154"/>
      <c r="BE154" s="154"/>
    </row>
    <row r="155" spans="56:57" s="100" customFormat="1" x14ac:dyDescent="0.2">
      <c r="BD155" s="154"/>
      <c r="BE155" s="154"/>
    </row>
    <row r="156" spans="56:57" s="100" customFormat="1" x14ac:dyDescent="0.2">
      <c r="BD156" s="154"/>
      <c r="BE156" s="154"/>
    </row>
    <row r="157" spans="56:57" s="100" customFormat="1" x14ac:dyDescent="0.2">
      <c r="BD157" s="154"/>
      <c r="BE157" s="154"/>
    </row>
    <row r="158" spans="56:57" s="100" customFormat="1" x14ac:dyDescent="0.2">
      <c r="BD158" s="154"/>
      <c r="BE158" s="154"/>
    </row>
    <row r="159" spans="56:57" s="100" customFormat="1" x14ac:dyDescent="0.2">
      <c r="BD159" s="154"/>
      <c r="BE159" s="154"/>
    </row>
    <row r="160" spans="56:57" s="100" customFormat="1" x14ac:dyDescent="0.2">
      <c r="BD160" s="154"/>
      <c r="BE160" s="154"/>
    </row>
    <row r="161" spans="56:57" s="100" customFormat="1" x14ac:dyDescent="0.2">
      <c r="BD161" s="154"/>
      <c r="BE161" s="154"/>
    </row>
    <row r="162" spans="56:57" s="100" customFormat="1" x14ac:dyDescent="0.2">
      <c r="BD162" s="154"/>
      <c r="BE162" s="154"/>
    </row>
    <row r="163" spans="56:57" s="100" customFormat="1" x14ac:dyDescent="0.2">
      <c r="BD163" s="154"/>
      <c r="BE163" s="154"/>
    </row>
    <row r="164" spans="56:57" s="100" customFormat="1" x14ac:dyDescent="0.2">
      <c r="BD164" s="154"/>
      <c r="BE164" s="154"/>
    </row>
    <row r="165" spans="56:57" s="100" customFormat="1" x14ac:dyDescent="0.2">
      <c r="BD165" s="154"/>
      <c r="BE165" s="154"/>
    </row>
    <row r="166" spans="56:57" s="100" customFormat="1" x14ac:dyDescent="0.2">
      <c r="BD166" s="154"/>
      <c r="BE166" s="154"/>
    </row>
    <row r="167" spans="56:57" s="100" customFormat="1" x14ac:dyDescent="0.2">
      <c r="BD167" s="154"/>
      <c r="BE167" s="154"/>
    </row>
    <row r="168" spans="56:57" s="100" customFormat="1" x14ac:dyDescent="0.2">
      <c r="BD168" s="154"/>
      <c r="BE168" s="154"/>
    </row>
    <row r="169" spans="56:57" s="100" customFormat="1" x14ac:dyDescent="0.2">
      <c r="BD169" s="154"/>
      <c r="BE169" s="154"/>
    </row>
    <row r="170" spans="56:57" s="100" customFormat="1" x14ac:dyDescent="0.2">
      <c r="BD170" s="154"/>
      <c r="BE170" s="154"/>
    </row>
    <row r="171" spans="56:57" s="100" customFormat="1" x14ac:dyDescent="0.2">
      <c r="BD171" s="154"/>
      <c r="BE171" s="154"/>
    </row>
    <row r="172" spans="56:57" s="100" customFormat="1" x14ac:dyDescent="0.2">
      <c r="BD172" s="154"/>
      <c r="BE172" s="154"/>
    </row>
    <row r="173" spans="56:57" s="100" customFormat="1" x14ac:dyDescent="0.2">
      <c r="BD173" s="154"/>
      <c r="BE173" s="154"/>
    </row>
    <row r="174" spans="56:57" s="100" customFormat="1" x14ac:dyDescent="0.2">
      <c r="BD174" s="154"/>
      <c r="BE174" s="154"/>
    </row>
    <row r="175" spans="56:57" s="100" customFormat="1" x14ac:dyDescent="0.2">
      <c r="BD175" s="154"/>
      <c r="BE175" s="154"/>
    </row>
    <row r="176" spans="56:57" s="100" customFormat="1" x14ac:dyDescent="0.2">
      <c r="BD176" s="154"/>
      <c r="BE176" s="154"/>
    </row>
    <row r="177" spans="56:57" s="100" customFormat="1" x14ac:dyDescent="0.2">
      <c r="BD177" s="154"/>
      <c r="BE177" s="154"/>
    </row>
    <row r="178" spans="56:57" s="100" customFormat="1" x14ac:dyDescent="0.2">
      <c r="BD178" s="154"/>
      <c r="BE178" s="154"/>
    </row>
    <row r="179" spans="56:57" s="100" customFormat="1" x14ac:dyDescent="0.2">
      <c r="BD179" s="154"/>
      <c r="BE179" s="154"/>
    </row>
    <row r="180" spans="56:57" s="100" customFormat="1" x14ac:dyDescent="0.2">
      <c r="BD180" s="154"/>
      <c r="BE180" s="154"/>
    </row>
    <row r="181" spans="56:57" s="100" customFormat="1" x14ac:dyDescent="0.2">
      <c r="BD181" s="154"/>
      <c r="BE181" s="154"/>
    </row>
    <row r="182" spans="56:57" s="100" customFormat="1" x14ac:dyDescent="0.2">
      <c r="BD182" s="154"/>
      <c r="BE182" s="154"/>
    </row>
    <row r="183" spans="56:57" s="100" customFormat="1" x14ac:dyDescent="0.2">
      <c r="BD183" s="154"/>
      <c r="BE183" s="154"/>
    </row>
    <row r="184" spans="56:57" s="100" customFormat="1" x14ac:dyDescent="0.2">
      <c r="BD184" s="154"/>
      <c r="BE184" s="154"/>
    </row>
    <row r="185" spans="56:57" s="100" customFormat="1" x14ac:dyDescent="0.2">
      <c r="BD185" s="154"/>
      <c r="BE185" s="154"/>
    </row>
    <row r="186" spans="56:57" s="100" customFormat="1" x14ac:dyDescent="0.2">
      <c r="BD186" s="154"/>
      <c r="BE186" s="154"/>
    </row>
    <row r="187" spans="56:57" s="100" customFormat="1" x14ac:dyDescent="0.2">
      <c r="BD187" s="154"/>
      <c r="BE187" s="154"/>
    </row>
    <row r="188" spans="56:57" s="100" customFormat="1" x14ac:dyDescent="0.2">
      <c r="BD188" s="154"/>
      <c r="BE188" s="154"/>
    </row>
    <row r="189" spans="56:57" s="100" customFormat="1" x14ac:dyDescent="0.2">
      <c r="BD189" s="154"/>
      <c r="BE189" s="154"/>
    </row>
    <row r="190" spans="56:57" s="100" customFormat="1" x14ac:dyDescent="0.2">
      <c r="BD190" s="154"/>
      <c r="BE190" s="154"/>
    </row>
    <row r="191" spans="56:57" s="100" customFormat="1" x14ac:dyDescent="0.2">
      <c r="BD191" s="154"/>
      <c r="BE191" s="154"/>
    </row>
    <row r="192" spans="56:57" s="100" customFormat="1" x14ac:dyDescent="0.2">
      <c r="BD192" s="154"/>
      <c r="BE192" s="154"/>
    </row>
    <row r="193" spans="56:57" s="100" customFormat="1" x14ac:dyDescent="0.2">
      <c r="BD193" s="154"/>
      <c r="BE193" s="154"/>
    </row>
    <row r="194" spans="56:57" s="100" customFormat="1" x14ac:dyDescent="0.2">
      <c r="BD194" s="154"/>
      <c r="BE194" s="154"/>
    </row>
    <row r="195" spans="56:57" s="100" customFormat="1" x14ac:dyDescent="0.2">
      <c r="BD195" s="154"/>
      <c r="BE195" s="154"/>
    </row>
    <row r="196" spans="56:57" s="100" customFormat="1" x14ac:dyDescent="0.2">
      <c r="BD196" s="154"/>
      <c r="BE196" s="154"/>
    </row>
    <row r="197" spans="56:57" s="100" customFormat="1" x14ac:dyDescent="0.2">
      <c r="BD197" s="154"/>
      <c r="BE197" s="154"/>
    </row>
    <row r="198" spans="56:57" s="100" customFormat="1" x14ac:dyDescent="0.2">
      <c r="BD198" s="154"/>
      <c r="BE198" s="154"/>
    </row>
    <row r="199" spans="56:57" s="100" customFormat="1" x14ac:dyDescent="0.2">
      <c r="BD199" s="154"/>
      <c r="BE199" s="154"/>
    </row>
    <row r="200" spans="56:57" s="100" customFormat="1" x14ac:dyDescent="0.2">
      <c r="BD200" s="154"/>
      <c r="BE200" s="154"/>
    </row>
    <row r="201" spans="56:57" s="100" customFormat="1" x14ac:dyDescent="0.2">
      <c r="BD201" s="154"/>
      <c r="BE201" s="154"/>
    </row>
    <row r="202" spans="56:57" s="100" customFormat="1" x14ac:dyDescent="0.2">
      <c r="BD202" s="154"/>
      <c r="BE202" s="154"/>
    </row>
    <row r="203" spans="56:57" s="100" customFormat="1" x14ac:dyDescent="0.2">
      <c r="BD203" s="154"/>
      <c r="BE203" s="154"/>
    </row>
    <row r="204" spans="56:57" s="100" customFormat="1" x14ac:dyDescent="0.2">
      <c r="BD204" s="154"/>
      <c r="BE204" s="154"/>
    </row>
    <row r="205" spans="56:57" s="100" customFormat="1" x14ac:dyDescent="0.2">
      <c r="BD205" s="154"/>
      <c r="BE205" s="154"/>
    </row>
    <row r="206" spans="56:57" s="100" customFormat="1" x14ac:dyDescent="0.2">
      <c r="BD206" s="154"/>
      <c r="BE206" s="154"/>
    </row>
    <row r="207" spans="56:57" s="100" customFormat="1" x14ac:dyDescent="0.2">
      <c r="BD207" s="154"/>
      <c r="BE207" s="154"/>
    </row>
    <row r="208" spans="56:57" s="100" customFormat="1" x14ac:dyDescent="0.2">
      <c r="BD208" s="154"/>
      <c r="BE208" s="154"/>
    </row>
    <row r="209" spans="56:57" s="100" customFormat="1" x14ac:dyDescent="0.2">
      <c r="BD209" s="154"/>
      <c r="BE209" s="154"/>
    </row>
    <row r="210" spans="56:57" s="100" customFormat="1" x14ac:dyDescent="0.2">
      <c r="BD210" s="154"/>
      <c r="BE210" s="154"/>
    </row>
    <row r="211" spans="56:57" s="100" customFormat="1" x14ac:dyDescent="0.2">
      <c r="BD211" s="154"/>
      <c r="BE211" s="154"/>
    </row>
    <row r="212" spans="56:57" s="100" customFormat="1" x14ac:dyDescent="0.2">
      <c r="BD212" s="154"/>
      <c r="BE212" s="154"/>
    </row>
    <row r="213" spans="56:57" s="100" customFormat="1" x14ac:dyDescent="0.2">
      <c r="BD213" s="154"/>
      <c r="BE213" s="154"/>
    </row>
    <row r="214" spans="56:57" s="100" customFormat="1" x14ac:dyDescent="0.2">
      <c r="BD214" s="154"/>
      <c r="BE214" s="154"/>
    </row>
    <row r="215" spans="56:57" s="100" customFormat="1" x14ac:dyDescent="0.2">
      <c r="BD215" s="154"/>
      <c r="BE215" s="154"/>
    </row>
    <row r="216" spans="56:57" s="100" customFormat="1" x14ac:dyDescent="0.2">
      <c r="BD216" s="154"/>
      <c r="BE216" s="154"/>
    </row>
    <row r="217" spans="56:57" s="100" customFormat="1" x14ac:dyDescent="0.2">
      <c r="BD217" s="154"/>
      <c r="BE217" s="154"/>
    </row>
    <row r="218" spans="56:57" s="100" customFormat="1" x14ac:dyDescent="0.2">
      <c r="BD218" s="154"/>
      <c r="BE218" s="154"/>
    </row>
    <row r="219" spans="56:57" s="100" customFormat="1" x14ac:dyDescent="0.2">
      <c r="BD219" s="154"/>
      <c r="BE219" s="154"/>
    </row>
    <row r="220" spans="56:57" s="100" customFormat="1" x14ac:dyDescent="0.2">
      <c r="BD220" s="154"/>
      <c r="BE220" s="154"/>
    </row>
    <row r="221" spans="56:57" s="100" customFormat="1" x14ac:dyDescent="0.2">
      <c r="BD221" s="154"/>
      <c r="BE221" s="154"/>
    </row>
    <row r="222" spans="56:57" s="100" customFormat="1" x14ac:dyDescent="0.2">
      <c r="BD222" s="154"/>
      <c r="BE222" s="154"/>
    </row>
    <row r="223" spans="56:57" s="100" customFormat="1" x14ac:dyDescent="0.2">
      <c r="BD223" s="154"/>
      <c r="BE223" s="154"/>
    </row>
    <row r="224" spans="56:57" s="100" customFormat="1" x14ac:dyDescent="0.2">
      <c r="BD224" s="154"/>
      <c r="BE224" s="154"/>
    </row>
    <row r="225" spans="56:57" s="100" customFormat="1" x14ac:dyDescent="0.2">
      <c r="BD225" s="154"/>
      <c r="BE225" s="154"/>
    </row>
    <row r="226" spans="56:57" s="100" customFormat="1" x14ac:dyDescent="0.2">
      <c r="BD226" s="154"/>
      <c r="BE226" s="154"/>
    </row>
    <row r="227" spans="56:57" s="100" customFormat="1" x14ac:dyDescent="0.2">
      <c r="BD227" s="154"/>
      <c r="BE227" s="154"/>
    </row>
    <row r="228" spans="56:57" s="100" customFormat="1" x14ac:dyDescent="0.2">
      <c r="BD228" s="154"/>
      <c r="BE228" s="154"/>
    </row>
    <row r="229" spans="56:57" s="100" customFormat="1" x14ac:dyDescent="0.2">
      <c r="BD229" s="154"/>
      <c r="BE229" s="154"/>
    </row>
    <row r="230" spans="56:57" s="100" customFormat="1" x14ac:dyDescent="0.2">
      <c r="BD230" s="154"/>
      <c r="BE230" s="154"/>
    </row>
    <row r="231" spans="56:57" s="100" customFormat="1" x14ac:dyDescent="0.2">
      <c r="BD231" s="154"/>
      <c r="BE231" s="154"/>
    </row>
    <row r="232" spans="56:57" s="100" customFormat="1" x14ac:dyDescent="0.2">
      <c r="BD232" s="154"/>
      <c r="BE232" s="154"/>
    </row>
    <row r="233" spans="56:57" s="100" customFormat="1" x14ac:dyDescent="0.2">
      <c r="BD233" s="154"/>
      <c r="BE233" s="154"/>
    </row>
    <row r="234" spans="56:57" s="100" customFormat="1" x14ac:dyDescent="0.2">
      <c r="BD234" s="154"/>
      <c r="BE234" s="154"/>
    </row>
    <row r="235" spans="56:57" s="100" customFormat="1" x14ac:dyDescent="0.2">
      <c r="BD235" s="154"/>
      <c r="BE235" s="154"/>
    </row>
    <row r="236" spans="56:57" s="100" customFormat="1" x14ac:dyDescent="0.2">
      <c r="BD236" s="154"/>
      <c r="BE236" s="154"/>
    </row>
    <row r="237" spans="56:57" s="100" customFormat="1" x14ac:dyDescent="0.2">
      <c r="BD237" s="154"/>
      <c r="BE237" s="154"/>
    </row>
    <row r="238" spans="56:57" s="100" customFormat="1" x14ac:dyDescent="0.2">
      <c r="BD238" s="154"/>
      <c r="BE238" s="154"/>
    </row>
    <row r="239" spans="56:57" s="100" customFormat="1" x14ac:dyDescent="0.2">
      <c r="BD239" s="154"/>
      <c r="BE239" s="154"/>
    </row>
    <row r="240" spans="56:57" s="100" customFormat="1" x14ac:dyDescent="0.2">
      <c r="BD240" s="154"/>
      <c r="BE240" s="154"/>
    </row>
    <row r="241" spans="56:57" s="100" customFormat="1" x14ac:dyDescent="0.2">
      <c r="BD241" s="154"/>
      <c r="BE241" s="154"/>
    </row>
    <row r="242" spans="56:57" s="100" customFormat="1" x14ac:dyDescent="0.2">
      <c r="BD242" s="154"/>
      <c r="BE242" s="154"/>
    </row>
    <row r="243" spans="56:57" s="100" customFormat="1" x14ac:dyDescent="0.2">
      <c r="BD243" s="154"/>
      <c r="BE243" s="154"/>
    </row>
    <row r="244" spans="56:57" s="100" customFormat="1" x14ac:dyDescent="0.2">
      <c r="BD244" s="154"/>
      <c r="BE244" s="154"/>
    </row>
    <row r="245" spans="56:57" s="100" customFormat="1" x14ac:dyDescent="0.2">
      <c r="BD245" s="154"/>
      <c r="BE245" s="154"/>
    </row>
    <row r="246" spans="56:57" s="100" customFormat="1" x14ac:dyDescent="0.2">
      <c r="BD246" s="154"/>
      <c r="BE246" s="154"/>
    </row>
    <row r="247" spans="56:57" s="100" customFormat="1" x14ac:dyDescent="0.2">
      <c r="BD247" s="154"/>
      <c r="BE247" s="154"/>
    </row>
    <row r="248" spans="56:57" s="100" customFormat="1" x14ac:dyDescent="0.2">
      <c r="BD248" s="154"/>
      <c r="BE248" s="154"/>
    </row>
    <row r="249" spans="56:57" s="100" customFormat="1" x14ac:dyDescent="0.2">
      <c r="BD249" s="154"/>
      <c r="BE249" s="154"/>
    </row>
    <row r="250" spans="56:57" s="100" customFormat="1" x14ac:dyDescent="0.2">
      <c r="BD250" s="154"/>
      <c r="BE250" s="154"/>
    </row>
    <row r="251" spans="56:57" s="100" customFormat="1" x14ac:dyDescent="0.2">
      <c r="BD251" s="154"/>
      <c r="BE251" s="154"/>
    </row>
    <row r="252" spans="56:57" s="100" customFormat="1" x14ac:dyDescent="0.2">
      <c r="BD252" s="154"/>
      <c r="BE252" s="154"/>
    </row>
    <row r="253" spans="56:57" s="100" customFormat="1" x14ac:dyDescent="0.2">
      <c r="BD253" s="154"/>
      <c r="BE253" s="154"/>
    </row>
    <row r="254" spans="56:57" s="100" customFormat="1" x14ac:dyDescent="0.2">
      <c r="BD254" s="154"/>
      <c r="BE254" s="154"/>
    </row>
    <row r="255" spans="56:57" s="100" customFormat="1" x14ac:dyDescent="0.2">
      <c r="BD255" s="154"/>
      <c r="BE255" s="154"/>
    </row>
    <row r="256" spans="56:57" s="100" customFormat="1" x14ac:dyDescent="0.2">
      <c r="BD256" s="154"/>
      <c r="BE256" s="154"/>
    </row>
    <row r="257" spans="56:57" s="100" customFormat="1" x14ac:dyDescent="0.2">
      <c r="BD257" s="154"/>
      <c r="BE257" s="154"/>
    </row>
    <row r="258" spans="56:57" s="100" customFormat="1" x14ac:dyDescent="0.2">
      <c r="BD258" s="154"/>
      <c r="BE258" s="154"/>
    </row>
    <row r="259" spans="56:57" s="100" customFormat="1" x14ac:dyDescent="0.2">
      <c r="BD259" s="154"/>
      <c r="BE259" s="154"/>
    </row>
    <row r="260" spans="56:57" s="100" customFormat="1" x14ac:dyDescent="0.2">
      <c r="BD260" s="154"/>
      <c r="BE260" s="154"/>
    </row>
    <row r="261" spans="56:57" s="100" customFormat="1" x14ac:dyDescent="0.2">
      <c r="BD261" s="154"/>
      <c r="BE261" s="154"/>
    </row>
    <row r="262" spans="56:57" s="100" customFormat="1" x14ac:dyDescent="0.2">
      <c r="BD262" s="154"/>
      <c r="BE262" s="154"/>
    </row>
    <row r="263" spans="56:57" s="100" customFormat="1" x14ac:dyDescent="0.2">
      <c r="BD263" s="154"/>
      <c r="BE263" s="154"/>
    </row>
    <row r="264" spans="56:57" s="100" customFormat="1" x14ac:dyDescent="0.2">
      <c r="BD264" s="154"/>
      <c r="BE264" s="154"/>
    </row>
    <row r="265" spans="56:57" s="100" customFormat="1" x14ac:dyDescent="0.2">
      <c r="BD265" s="154"/>
      <c r="BE265" s="154"/>
    </row>
    <row r="266" spans="56:57" s="100" customFormat="1" x14ac:dyDescent="0.2">
      <c r="BD266" s="154"/>
      <c r="BE266" s="154"/>
    </row>
    <row r="267" spans="56:57" s="100" customFormat="1" x14ac:dyDescent="0.2">
      <c r="BD267" s="154"/>
      <c r="BE267" s="154"/>
    </row>
    <row r="268" spans="56:57" s="100" customFormat="1" x14ac:dyDescent="0.2">
      <c r="BD268" s="154"/>
      <c r="BE268" s="154"/>
    </row>
    <row r="269" spans="56:57" s="100" customFormat="1" x14ac:dyDescent="0.2">
      <c r="BD269" s="154"/>
      <c r="BE269" s="154"/>
    </row>
    <row r="270" spans="56:57" s="100" customFormat="1" x14ac:dyDescent="0.2">
      <c r="BD270" s="154"/>
      <c r="BE270" s="154"/>
    </row>
    <row r="271" spans="56:57" s="100" customFormat="1" x14ac:dyDescent="0.2">
      <c r="BD271" s="154"/>
      <c r="BE271" s="154"/>
    </row>
    <row r="272" spans="56:57" s="100" customFormat="1" x14ac:dyDescent="0.2">
      <c r="BD272" s="154"/>
      <c r="BE272" s="154"/>
    </row>
    <row r="273" spans="56:57" s="100" customFormat="1" x14ac:dyDescent="0.2">
      <c r="BD273" s="154"/>
      <c r="BE273" s="154"/>
    </row>
    <row r="274" spans="56:57" s="100" customFormat="1" x14ac:dyDescent="0.2">
      <c r="BD274" s="154"/>
      <c r="BE274" s="154"/>
    </row>
    <row r="275" spans="56:57" s="100" customFormat="1" x14ac:dyDescent="0.2">
      <c r="BD275" s="154"/>
      <c r="BE275" s="154"/>
    </row>
    <row r="276" spans="56:57" s="100" customFormat="1" x14ac:dyDescent="0.2">
      <c r="BD276" s="154"/>
      <c r="BE276" s="154"/>
    </row>
    <row r="277" spans="56:57" s="100" customFormat="1" x14ac:dyDescent="0.2">
      <c r="BD277" s="154"/>
      <c r="BE277" s="154"/>
    </row>
    <row r="278" spans="56:57" s="100" customFormat="1" x14ac:dyDescent="0.2">
      <c r="BD278" s="154"/>
      <c r="BE278" s="154"/>
    </row>
    <row r="279" spans="56:57" s="100" customFormat="1" x14ac:dyDescent="0.2">
      <c r="BD279" s="154"/>
      <c r="BE279" s="154"/>
    </row>
    <row r="280" spans="56:57" s="100" customFormat="1" x14ac:dyDescent="0.2">
      <c r="BD280" s="154"/>
      <c r="BE280" s="154"/>
    </row>
    <row r="281" spans="56:57" s="100" customFormat="1" x14ac:dyDescent="0.2">
      <c r="BD281" s="154"/>
      <c r="BE281" s="154"/>
    </row>
    <row r="282" spans="56:57" s="100" customFormat="1" x14ac:dyDescent="0.2">
      <c r="BD282" s="154"/>
      <c r="BE282" s="154"/>
    </row>
    <row r="283" spans="56:57" s="100" customFormat="1" x14ac:dyDescent="0.2">
      <c r="BD283" s="154"/>
      <c r="BE283" s="154"/>
    </row>
    <row r="284" spans="56:57" s="100" customFormat="1" x14ac:dyDescent="0.2">
      <c r="BD284" s="154"/>
      <c r="BE284" s="154"/>
    </row>
    <row r="285" spans="56:57" s="100" customFormat="1" x14ac:dyDescent="0.2">
      <c r="BD285" s="154"/>
      <c r="BE285" s="154"/>
    </row>
    <row r="286" spans="56:57" s="100" customFormat="1" x14ac:dyDescent="0.2">
      <c r="BD286" s="154"/>
      <c r="BE286" s="154"/>
    </row>
    <row r="287" spans="56:57" s="100" customFormat="1" x14ac:dyDescent="0.2">
      <c r="BD287" s="154"/>
      <c r="BE287" s="154"/>
    </row>
    <row r="288" spans="56:57" s="100" customFormat="1" x14ac:dyDescent="0.2">
      <c r="BD288" s="154"/>
      <c r="BE288" s="154"/>
    </row>
    <row r="289" spans="54:57" s="100" customFormat="1" x14ac:dyDescent="0.2">
      <c r="BD289" s="154"/>
      <c r="BE289" s="154"/>
    </row>
    <row r="290" spans="54:57" x14ac:dyDescent="0.2">
      <c r="BB290" s="100"/>
    </row>
  </sheetData>
  <mergeCells count="24">
    <mergeCell ref="BG1:BH1"/>
    <mergeCell ref="AE1:AG1"/>
    <mergeCell ref="AH1:AI1"/>
    <mergeCell ref="AJ1:AL1"/>
    <mergeCell ref="AM1:AN1"/>
    <mergeCell ref="AO1:AQ1"/>
    <mergeCell ref="AR1:AS1"/>
    <mergeCell ref="AT1:AV1"/>
    <mergeCell ref="AW1:AX1"/>
    <mergeCell ref="AY1:BA1"/>
    <mergeCell ref="BB1:BC1"/>
    <mergeCell ref="BD1:BF1"/>
    <mergeCell ref="AC1:AD1"/>
    <mergeCell ref="A1:C1"/>
    <mergeCell ref="D1:E1"/>
    <mergeCell ref="F1:H1"/>
    <mergeCell ref="I1:J1"/>
    <mergeCell ref="K1:M1"/>
    <mergeCell ref="N1:O1"/>
    <mergeCell ref="P1:R1"/>
    <mergeCell ref="S1:T1"/>
    <mergeCell ref="U1:W1"/>
    <mergeCell ref="X1:Y1"/>
    <mergeCell ref="Z1:AB1"/>
  </mergeCells>
  <pageMargins left="0.51181102362204722" right="0.51181102362204722" top="0.57999999999999996" bottom="0.28999999999999998" header="0.31496062992125984" footer="0.17"/>
  <pageSetup paperSize="9" scale="81" orientation="landscape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4"/>
  <sheetViews>
    <sheetView zoomScale="80" workbookViewId="0">
      <selection activeCell="AG34" sqref="AG34"/>
    </sheetView>
  </sheetViews>
  <sheetFormatPr defaultRowHeight="12.75" x14ac:dyDescent="0.2"/>
  <cols>
    <col min="1" max="1" width="10.85546875" bestFit="1" customWidth="1"/>
    <col min="6" max="6" width="10.85546875" bestFit="1" customWidth="1"/>
    <col min="11" max="11" width="10.85546875" bestFit="1" customWidth="1"/>
    <col min="16" max="16" width="10.85546875" bestFit="1" customWidth="1"/>
    <col min="21" max="21" width="10.85546875" bestFit="1" customWidth="1"/>
    <col min="26" max="26" width="10.85546875" bestFit="1" customWidth="1"/>
    <col min="31" max="31" width="10.85546875" style="3" bestFit="1" customWidth="1"/>
    <col min="32" max="35" width="9.140625" style="3"/>
    <col min="36" max="36" width="10.85546875" style="3" bestFit="1" customWidth="1"/>
    <col min="37" max="40" width="9.140625" style="3"/>
    <col min="41" max="41" width="10.85546875" style="3" bestFit="1" customWidth="1"/>
    <col min="42" max="45" width="9.140625" style="3"/>
    <col min="46" max="46" width="10.85546875" style="3" bestFit="1" customWidth="1"/>
    <col min="47" max="50" width="9.140625" style="3"/>
    <col min="51" max="51" width="10.85546875" style="3" bestFit="1" customWidth="1"/>
    <col min="52" max="55" width="9.140625" style="3"/>
    <col min="56" max="56" width="10.85546875" style="3" bestFit="1" customWidth="1"/>
    <col min="57" max="59" width="9.5703125" style="3" bestFit="1" customWidth="1"/>
    <col min="60" max="82" width="9.140625" style="3"/>
  </cols>
  <sheetData>
    <row r="1" spans="1:59" ht="17.25" customHeight="1" x14ac:dyDescent="0.2">
      <c r="A1" s="953">
        <v>36892</v>
      </c>
      <c r="B1" s="954"/>
      <c r="C1" s="954"/>
      <c r="D1" s="955"/>
      <c r="F1" s="947" t="s">
        <v>16</v>
      </c>
      <c r="G1" s="948"/>
      <c r="H1" s="948"/>
      <c r="I1" s="949"/>
      <c r="K1" s="950" t="s">
        <v>17</v>
      </c>
      <c r="L1" s="951"/>
      <c r="M1" s="951"/>
      <c r="N1" s="952"/>
      <c r="P1" s="941" t="s">
        <v>18</v>
      </c>
      <c r="Q1" s="942"/>
      <c r="R1" s="942"/>
      <c r="S1" s="943"/>
      <c r="U1" s="944" t="s">
        <v>19</v>
      </c>
      <c r="V1" s="945"/>
      <c r="W1" s="945"/>
      <c r="X1" s="946"/>
      <c r="Z1" s="950" t="s">
        <v>20</v>
      </c>
      <c r="AA1" s="951"/>
      <c r="AB1" s="951"/>
      <c r="AC1" s="952"/>
      <c r="AE1" s="941" t="s">
        <v>21</v>
      </c>
      <c r="AF1" s="942"/>
      <c r="AG1" s="942"/>
      <c r="AH1" s="943"/>
      <c r="AJ1" s="947" t="s">
        <v>22</v>
      </c>
      <c r="AK1" s="948"/>
      <c r="AL1" s="948"/>
      <c r="AM1" s="949"/>
      <c r="AO1" s="950" t="s">
        <v>23</v>
      </c>
      <c r="AP1" s="951"/>
      <c r="AQ1" s="951"/>
      <c r="AR1" s="952"/>
      <c r="AT1" s="947" t="s">
        <v>24</v>
      </c>
      <c r="AU1" s="948"/>
      <c r="AV1" s="948"/>
      <c r="AW1" s="949"/>
      <c r="AY1" s="941" t="s">
        <v>25</v>
      </c>
      <c r="AZ1" s="942"/>
      <c r="BA1" s="942"/>
      <c r="BB1" s="943"/>
      <c r="BD1" s="950" t="s">
        <v>26</v>
      </c>
      <c r="BE1" s="951"/>
      <c r="BF1" s="951"/>
      <c r="BG1" s="952"/>
    </row>
    <row r="2" spans="1:59" x14ac:dyDescent="0.2">
      <c r="A2" s="47" t="s">
        <v>0</v>
      </c>
      <c r="B2" s="48" t="s">
        <v>1</v>
      </c>
      <c r="C2" s="48" t="s">
        <v>2</v>
      </c>
      <c r="D2" s="49" t="s">
        <v>3</v>
      </c>
      <c r="F2" s="52" t="s">
        <v>0</v>
      </c>
      <c r="G2" s="53" t="s">
        <v>1</v>
      </c>
      <c r="H2" s="53" t="s">
        <v>2</v>
      </c>
      <c r="I2" s="54" t="s">
        <v>3</v>
      </c>
      <c r="K2" s="60" t="s">
        <v>0</v>
      </c>
      <c r="L2" s="61" t="s">
        <v>1</v>
      </c>
      <c r="M2" s="61" t="s">
        <v>2</v>
      </c>
      <c r="N2" s="62" t="s">
        <v>3</v>
      </c>
      <c r="P2" s="47" t="s">
        <v>0</v>
      </c>
      <c r="Q2" s="48" t="s">
        <v>1</v>
      </c>
      <c r="R2" s="48" t="s">
        <v>2</v>
      </c>
      <c r="S2" s="49" t="s">
        <v>3</v>
      </c>
      <c r="U2" s="63" t="s">
        <v>0</v>
      </c>
      <c r="V2" s="64" t="s">
        <v>1</v>
      </c>
      <c r="W2" s="64" t="s">
        <v>2</v>
      </c>
      <c r="X2" s="65" t="s">
        <v>3</v>
      </c>
      <c r="Z2" s="60" t="s">
        <v>0</v>
      </c>
      <c r="AA2" s="61" t="s">
        <v>1</v>
      </c>
      <c r="AB2" s="61" t="s">
        <v>2</v>
      </c>
      <c r="AC2" s="62" t="s">
        <v>3</v>
      </c>
      <c r="AE2" s="47" t="s">
        <v>0</v>
      </c>
      <c r="AF2" s="48" t="s">
        <v>1</v>
      </c>
      <c r="AG2" s="48" t="s">
        <v>2</v>
      </c>
      <c r="AH2" s="49" t="s">
        <v>3</v>
      </c>
      <c r="AJ2" s="52" t="s">
        <v>0</v>
      </c>
      <c r="AK2" s="53" t="s">
        <v>1</v>
      </c>
      <c r="AL2" s="53" t="s">
        <v>2</v>
      </c>
      <c r="AM2" s="54" t="s">
        <v>3</v>
      </c>
      <c r="AO2" s="60" t="s">
        <v>0</v>
      </c>
      <c r="AP2" s="61" t="s">
        <v>1</v>
      </c>
      <c r="AQ2" s="61" t="s">
        <v>2</v>
      </c>
      <c r="AR2" s="62" t="s">
        <v>3</v>
      </c>
      <c r="AT2" s="52" t="s">
        <v>0</v>
      </c>
      <c r="AU2" s="53" t="s">
        <v>1</v>
      </c>
      <c r="AV2" s="53" t="s">
        <v>2</v>
      </c>
      <c r="AW2" s="54" t="s">
        <v>3</v>
      </c>
      <c r="AY2" s="47" t="s">
        <v>0</v>
      </c>
      <c r="AZ2" s="48" t="s">
        <v>1</v>
      </c>
      <c r="BA2" s="48" t="s">
        <v>2</v>
      </c>
      <c r="BB2" s="49" t="s">
        <v>3</v>
      </c>
      <c r="BD2" s="60" t="s">
        <v>0</v>
      </c>
      <c r="BE2" s="61" t="s">
        <v>1</v>
      </c>
      <c r="BF2" s="61" t="s">
        <v>2</v>
      </c>
      <c r="BG2" s="62" t="s">
        <v>3</v>
      </c>
    </row>
    <row r="3" spans="1:59" x14ac:dyDescent="0.2">
      <c r="A3" s="44">
        <v>36892</v>
      </c>
      <c r="B3" s="45">
        <v>17.79</v>
      </c>
      <c r="C3" s="45">
        <v>21.27</v>
      </c>
      <c r="D3" s="46">
        <v>26.7</v>
      </c>
      <c r="F3" s="55">
        <v>36923</v>
      </c>
      <c r="G3" s="56">
        <v>20</v>
      </c>
      <c r="H3" s="56">
        <v>23.92</v>
      </c>
      <c r="I3" s="57">
        <v>30.41</v>
      </c>
      <c r="K3" s="38">
        <v>36951</v>
      </c>
      <c r="L3" s="39">
        <v>19.329999999999998</v>
      </c>
      <c r="M3" s="39">
        <v>24.02</v>
      </c>
      <c r="N3" s="40">
        <v>31.16</v>
      </c>
      <c r="P3" s="44">
        <v>36982</v>
      </c>
      <c r="Q3" s="45">
        <v>18.329999999999998</v>
      </c>
      <c r="R3" s="45">
        <v>22.26</v>
      </c>
      <c r="S3" s="46">
        <v>29.62</v>
      </c>
      <c r="U3" s="66">
        <v>37012</v>
      </c>
      <c r="V3" s="67">
        <v>18</v>
      </c>
      <c r="W3" s="67">
        <v>23.37</v>
      </c>
      <c r="X3" s="68">
        <v>29.54</v>
      </c>
      <c r="Z3" s="38">
        <v>37043</v>
      </c>
      <c r="AA3" s="39">
        <v>17</v>
      </c>
      <c r="AB3" s="39">
        <v>21.54</v>
      </c>
      <c r="AC3" s="40">
        <v>27.95</v>
      </c>
      <c r="AE3" s="44">
        <v>37073</v>
      </c>
      <c r="AF3" s="45">
        <v>11</v>
      </c>
      <c r="AG3" s="45">
        <v>16.329999999999998</v>
      </c>
      <c r="AH3" s="46">
        <v>23.95</v>
      </c>
      <c r="AJ3" s="55">
        <v>37104</v>
      </c>
      <c r="AK3" s="56">
        <v>14.58</v>
      </c>
      <c r="AL3" s="56">
        <v>20.04</v>
      </c>
      <c r="AM3" s="57">
        <v>27.08</v>
      </c>
      <c r="AO3" s="38">
        <v>37135</v>
      </c>
      <c r="AP3" s="39">
        <v>18.16</v>
      </c>
      <c r="AQ3" s="39">
        <v>23.83</v>
      </c>
      <c r="AR3" s="40">
        <v>31.37</v>
      </c>
      <c r="AT3" s="55">
        <v>37165</v>
      </c>
      <c r="AU3" s="79">
        <v>16.79</v>
      </c>
      <c r="AV3" s="79">
        <v>19.41</v>
      </c>
      <c r="AW3" s="80">
        <v>21.5</v>
      </c>
      <c r="AY3" s="19">
        <v>37196</v>
      </c>
      <c r="AZ3" s="81">
        <v>17.91</v>
      </c>
      <c r="BA3" s="81">
        <v>21.19</v>
      </c>
      <c r="BB3" s="82">
        <v>28.91</v>
      </c>
      <c r="BD3" s="38">
        <v>37226</v>
      </c>
      <c r="BE3" s="83">
        <v>18.079999999999998</v>
      </c>
      <c r="BF3" s="83">
        <v>21.14</v>
      </c>
      <c r="BG3" s="84">
        <v>25.33</v>
      </c>
    </row>
    <row r="4" spans="1:59" x14ac:dyDescent="0.2">
      <c r="A4" s="44">
        <v>36893</v>
      </c>
      <c r="B4" s="45">
        <v>16.87</v>
      </c>
      <c r="C4" s="45">
        <v>22.33</v>
      </c>
      <c r="D4" s="46">
        <v>28.33</v>
      </c>
      <c r="F4" s="55">
        <v>36924</v>
      </c>
      <c r="G4" s="56">
        <v>21.45</v>
      </c>
      <c r="H4" s="56">
        <v>26.15</v>
      </c>
      <c r="I4" s="57">
        <v>31.91</v>
      </c>
      <c r="K4" s="38">
        <v>36952</v>
      </c>
      <c r="L4" s="39">
        <v>14.41</v>
      </c>
      <c r="M4" s="39">
        <v>22.09</v>
      </c>
      <c r="N4" s="40">
        <v>32.08</v>
      </c>
      <c r="P4" s="44">
        <v>36983</v>
      </c>
      <c r="Q4" s="45">
        <v>18.41</v>
      </c>
      <c r="R4" s="45">
        <v>20.45</v>
      </c>
      <c r="S4" s="46">
        <v>23.08</v>
      </c>
      <c r="U4" s="66">
        <v>37013</v>
      </c>
      <c r="V4" s="67">
        <v>19.91</v>
      </c>
      <c r="W4" s="67">
        <v>24.28</v>
      </c>
      <c r="X4" s="68">
        <v>30.04</v>
      </c>
      <c r="Z4" s="38">
        <v>37044</v>
      </c>
      <c r="AA4" s="39">
        <v>16.95</v>
      </c>
      <c r="AB4" s="39">
        <v>21.46</v>
      </c>
      <c r="AC4" s="40">
        <v>28</v>
      </c>
      <c r="AE4" s="44">
        <v>37074</v>
      </c>
      <c r="AF4" s="45">
        <v>12.41</v>
      </c>
      <c r="AG4" s="45">
        <v>18.32</v>
      </c>
      <c r="AH4" s="46">
        <v>26.62</v>
      </c>
      <c r="AJ4" s="55">
        <v>37105</v>
      </c>
      <c r="AK4" s="56">
        <v>13.66</v>
      </c>
      <c r="AL4" s="56">
        <v>19.57</v>
      </c>
      <c r="AM4" s="57">
        <v>27.08</v>
      </c>
      <c r="AO4" s="38">
        <v>37136</v>
      </c>
      <c r="AP4" s="39">
        <v>18.2</v>
      </c>
      <c r="AQ4" s="39">
        <v>23.51</v>
      </c>
      <c r="AR4" s="40">
        <v>29.87</v>
      </c>
      <c r="AT4" s="55">
        <v>37166</v>
      </c>
      <c r="AU4" s="79">
        <v>16.75</v>
      </c>
      <c r="AV4" s="79">
        <v>20</v>
      </c>
      <c r="AW4" s="80">
        <v>24.45</v>
      </c>
      <c r="AY4" s="19">
        <v>37197</v>
      </c>
      <c r="AZ4" s="81">
        <v>15.5</v>
      </c>
      <c r="BA4" s="81">
        <v>18.89</v>
      </c>
      <c r="BB4" s="82">
        <v>23.79</v>
      </c>
      <c r="BD4" s="38">
        <v>37227</v>
      </c>
      <c r="BE4" s="83">
        <v>15.5</v>
      </c>
      <c r="BF4" s="83">
        <v>21.27</v>
      </c>
      <c r="BG4" s="84">
        <v>44</v>
      </c>
    </row>
    <row r="5" spans="1:59" x14ac:dyDescent="0.2">
      <c r="A5" s="44">
        <v>36894</v>
      </c>
      <c r="B5" s="45">
        <v>19</v>
      </c>
      <c r="C5" s="45">
        <v>22.12</v>
      </c>
      <c r="D5" s="46">
        <v>28.66</v>
      </c>
      <c r="F5" s="55">
        <v>36925</v>
      </c>
      <c r="G5" s="56">
        <v>23</v>
      </c>
      <c r="H5" s="56">
        <v>26.78</v>
      </c>
      <c r="I5" s="57">
        <v>30.83</v>
      </c>
      <c r="K5" s="38">
        <v>36953</v>
      </c>
      <c r="L5" s="39">
        <v>17.54</v>
      </c>
      <c r="M5" s="39">
        <v>22.79</v>
      </c>
      <c r="N5" s="40">
        <v>30.7</v>
      </c>
      <c r="P5" s="44">
        <v>36984</v>
      </c>
      <c r="Q5" s="45">
        <v>18.75</v>
      </c>
      <c r="R5" s="45">
        <v>22</v>
      </c>
      <c r="S5" s="46">
        <v>27.66</v>
      </c>
      <c r="U5" s="66">
        <v>37014</v>
      </c>
      <c r="V5" s="67">
        <v>21</v>
      </c>
      <c r="W5" s="67">
        <v>25.19</v>
      </c>
      <c r="X5" s="68">
        <v>31.5</v>
      </c>
      <c r="Z5" s="38">
        <v>37045</v>
      </c>
      <c r="AA5" s="39">
        <v>16.41</v>
      </c>
      <c r="AB5" s="39">
        <v>21.11</v>
      </c>
      <c r="AC5" s="40">
        <v>27.62</v>
      </c>
      <c r="AE5" s="44">
        <v>37075</v>
      </c>
      <c r="AF5" s="45">
        <v>13.7</v>
      </c>
      <c r="AG5" s="45">
        <v>19.579999999999998</v>
      </c>
      <c r="AH5" s="46">
        <v>26.91</v>
      </c>
      <c r="AJ5" s="55">
        <v>37106</v>
      </c>
      <c r="AK5" s="56">
        <v>14.7</v>
      </c>
      <c r="AL5" s="56">
        <v>19.11</v>
      </c>
      <c r="AM5" s="57">
        <v>27</v>
      </c>
      <c r="AO5" s="38">
        <v>37137</v>
      </c>
      <c r="AP5" s="39">
        <v>18.45</v>
      </c>
      <c r="AQ5" s="39">
        <v>23.94</v>
      </c>
      <c r="AR5" s="40">
        <v>30.16</v>
      </c>
      <c r="AT5" s="55">
        <v>37167</v>
      </c>
      <c r="AU5" s="79">
        <v>14.04</v>
      </c>
      <c r="AV5" s="79">
        <v>19.11</v>
      </c>
      <c r="AW5" s="80">
        <v>24.04</v>
      </c>
      <c r="AY5" s="19">
        <v>37198</v>
      </c>
      <c r="AZ5" s="81">
        <v>15.41</v>
      </c>
      <c r="BA5" s="81">
        <v>16.39</v>
      </c>
      <c r="BB5" s="82">
        <v>18.5</v>
      </c>
      <c r="BD5" s="38">
        <v>37228</v>
      </c>
      <c r="BE5" s="83">
        <v>15.5</v>
      </c>
      <c r="BF5" s="83">
        <v>21.28</v>
      </c>
      <c r="BG5" s="84">
        <v>29.41</v>
      </c>
    </row>
    <row r="6" spans="1:59" x14ac:dyDescent="0.2">
      <c r="A6" s="44">
        <v>36895</v>
      </c>
      <c r="B6" s="45">
        <v>20.25</v>
      </c>
      <c r="C6" s="45">
        <v>24.52</v>
      </c>
      <c r="D6" s="46">
        <v>31.75</v>
      </c>
      <c r="F6" s="55">
        <v>36926</v>
      </c>
      <c r="G6" s="56">
        <v>22</v>
      </c>
      <c r="H6" s="56">
        <v>25.84</v>
      </c>
      <c r="I6" s="57">
        <v>32.909999999999997</v>
      </c>
      <c r="K6" s="38">
        <v>36954</v>
      </c>
      <c r="L6" s="39">
        <v>18.29</v>
      </c>
      <c r="M6" s="39">
        <v>24.08</v>
      </c>
      <c r="N6" s="40">
        <v>30.79</v>
      </c>
      <c r="P6" s="44">
        <v>36985</v>
      </c>
      <c r="Q6" s="45">
        <v>17.75</v>
      </c>
      <c r="R6" s="45">
        <v>22.4</v>
      </c>
      <c r="S6" s="46">
        <v>29.25</v>
      </c>
      <c r="U6" s="66">
        <v>37015</v>
      </c>
      <c r="V6" s="67">
        <v>19.62</v>
      </c>
      <c r="W6" s="67">
        <v>22.19</v>
      </c>
      <c r="X6" s="68">
        <v>27.66</v>
      </c>
      <c r="Z6" s="38">
        <v>37046</v>
      </c>
      <c r="AA6" s="39">
        <v>17.5</v>
      </c>
      <c r="AB6" s="39">
        <v>21.99</v>
      </c>
      <c r="AC6" s="40">
        <v>28.2</v>
      </c>
      <c r="AE6" s="44">
        <v>37076</v>
      </c>
      <c r="AF6" s="45">
        <v>14.37</v>
      </c>
      <c r="AG6" s="45">
        <v>20.36</v>
      </c>
      <c r="AH6" s="46">
        <v>28.16</v>
      </c>
      <c r="AJ6" s="55">
        <v>37107</v>
      </c>
      <c r="AK6" s="56">
        <v>14.75</v>
      </c>
      <c r="AL6" s="56">
        <v>19.510000000000002</v>
      </c>
      <c r="AM6" s="57">
        <v>27.95</v>
      </c>
      <c r="AO6" s="38">
        <v>37138</v>
      </c>
      <c r="AP6" s="39">
        <v>18.75</v>
      </c>
      <c r="AQ6" s="39">
        <v>24.18</v>
      </c>
      <c r="AR6" s="40">
        <v>31.75</v>
      </c>
      <c r="AT6" s="55">
        <v>37168</v>
      </c>
      <c r="AU6" s="79">
        <v>15.41</v>
      </c>
      <c r="AV6" s="79">
        <v>21.39</v>
      </c>
      <c r="AW6" s="80">
        <v>27.45</v>
      </c>
      <c r="AY6" s="19">
        <v>37199</v>
      </c>
      <c r="AZ6" s="81">
        <v>14.87</v>
      </c>
      <c r="BA6" s="81">
        <v>15.92</v>
      </c>
      <c r="BB6" s="82">
        <v>18.04</v>
      </c>
      <c r="BD6" s="38">
        <v>37229</v>
      </c>
      <c r="BE6" s="83">
        <v>16.75</v>
      </c>
      <c r="BF6" s="83">
        <v>21.58</v>
      </c>
      <c r="BG6" s="84">
        <v>29.7</v>
      </c>
    </row>
    <row r="7" spans="1:59" x14ac:dyDescent="0.2">
      <c r="A7" s="44">
        <v>36896</v>
      </c>
      <c r="B7" s="45">
        <v>19.2</v>
      </c>
      <c r="C7" s="45">
        <v>24.92</v>
      </c>
      <c r="D7" s="46">
        <v>31.5</v>
      </c>
      <c r="F7" s="55">
        <v>36927</v>
      </c>
      <c r="G7" s="56">
        <v>20.7</v>
      </c>
      <c r="H7" s="56">
        <v>24.04</v>
      </c>
      <c r="I7" s="57">
        <v>31.16</v>
      </c>
      <c r="K7" s="38">
        <v>36955</v>
      </c>
      <c r="L7" s="39">
        <v>20.04</v>
      </c>
      <c r="M7" s="39">
        <v>24.09</v>
      </c>
      <c r="N7" s="40">
        <v>31.37</v>
      </c>
      <c r="P7" s="44">
        <v>36986</v>
      </c>
      <c r="Q7" s="45">
        <v>19.29</v>
      </c>
      <c r="R7" s="45">
        <v>23.64</v>
      </c>
      <c r="S7" s="46">
        <v>30.04</v>
      </c>
      <c r="U7" s="66">
        <v>37016</v>
      </c>
      <c r="V7" s="67">
        <v>13.75</v>
      </c>
      <c r="W7" s="67">
        <v>16.82</v>
      </c>
      <c r="X7" s="68">
        <v>19.75</v>
      </c>
      <c r="Z7" s="38">
        <v>37047</v>
      </c>
      <c r="AA7" s="39">
        <v>17.91</v>
      </c>
      <c r="AB7" s="39">
        <v>22.65</v>
      </c>
      <c r="AC7" s="40">
        <v>28.04</v>
      </c>
      <c r="AE7" s="44">
        <v>37077</v>
      </c>
      <c r="AF7" s="45">
        <v>14.87</v>
      </c>
      <c r="AG7" s="45">
        <v>19.920000000000002</v>
      </c>
      <c r="AH7" s="46">
        <v>27.66</v>
      </c>
      <c r="AJ7" s="55">
        <v>37108</v>
      </c>
      <c r="AK7" s="56">
        <v>13.5</v>
      </c>
      <c r="AL7" s="56">
        <v>17.760000000000002</v>
      </c>
      <c r="AM7" s="57">
        <v>25.29</v>
      </c>
      <c r="AO7" s="38">
        <v>37139</v>
      </c>
      <c r="AP7" s="39">
        <v>17.7</v>
      </c>
      <c r="AQ7" s="39">
        <v>20.63</v>
      </c>
      <c r="AR7" s="40">
        <v>26</v>
      </c>
      <c r="AT7" s="55">
        <v>37169</v>
      </c>
      <c r="AU7" s="79">
        <v>14.7</v>
      </c>
      <c r="AV7" s="79">
        <v>21.01</v>
      </c>
      <c r="AW7" s="80">
        <v>29.2</v>
      </c>
      <c r="AY7" s="19">
        <v>37200</v>
      </c>
      <c r="AZ7" s="81">
        <v>15.16</v>
      </c>
      <c r="BA7" s="81">
        <v>20.27</v>
      </c>
      <c r="BB7" s="82">
        <v>29.12</v>
      </c>
      <c r="BD7" s="38">
        <v>37230</v>
      </c>
      <c r="BE7" s="83">
        <v>17.25</v>
      </c>
      <c r="BF7" s="83">
        <v>23.85</v>
      </c>
      <c r="BG7" s="84">
        <v>30.91</v>
      </c>
    </row>
    <row r="8" spans="1:59" x14ac:dyDescent="0.2">
      <c r="A8" s="44">
        <v>36897</v>
      </c>
      <c r="B8" s="45">
        <v>22.08</v>
      </c>
      <c r="C8" s="45">
        <v>26.68</v>
      </c>
      <c r="D8" s="46">
        <v>33.869999999999997</v>
      </c>
      <c r="F8" s="55">
        <v>36928</v>
      </c>
      <c r="G8" s="56">
        <v>20.25</v>
      </c>
      <c r="H8" s="56">
        <v>22.96</v>
      </c>
      <c r="I8" s="57">
        <v>29.11</v>
      </c>
      <c r="K8" s="38">
        <v>36956</v>
      </c>
      <c r="L8" s="39">
        <v>19.37</v>
      </c>
      <c r="M8" s="39">
        <v>23.47</v>
      </c>
      <c r="N8" s="40">
        <v>29.04</v>
      </c>
      <c r="P8" s="44">
        <v>36987</v>
      </c>
      <c r="Q8" s="45">
        <v>20.75</v>
      </c>
      <c r="R8" s="45">
        <v>25.51</v>
      </c>
      <c r="S8" s="46">
        <v>31.25</v>
      </c>
      <c r="U8" s="66">
        <v>37017</v>
      </c>
      <c r="V8" s="67">
        <v>11.25</v>
      </c>
      <c r="W8" s="67">
        <v>15.66</v>
      </c>
      <c r="X8" s="68">
        <v>21.83</v>
      </c>
      <c r="Z8" s="38">
        <v>37048</v>
      </c>
      <c r="AA8" s="39">
        <v>17.41</v>
      </c>
      <c r="AB8" s="39">
        <v>21.9</v>
      </c>
      <c r="AC8" s="40">
        <v>26.75</v>
      </c>
      <c r="AE8" s="44">
        <v>37078</v>
      </c>
      <c r="AF8" s="45">
        <v>15.87</v>
      </c>
      <c r="AG8" s="45">
        <v>18.739999999999998</v>
      </c>
      <c r="AH8" s="46">
        <v>23.83</v>
      </c>
      <c r="AJ8" s="55">
        <v>37109</v>
      </c>
      <c r="AK8" s="56">
        <v>13.04</v>
      </c>
      <c r="AL8" s="56">
        <v>17.62</v>
      </c>
      <c r="AM8" s="57">
        <v>26.25</v>
      </c>
      <c r="AO8" s="38">
        <v>37140</v>
      </c>
      <c r="AP8" s="39">
        <v>15.75</v>
      </c>
      <c r="AQ8" s="39">
        <v>18.16</v>
      </c>
      <c r="AR8" s="40">
        <v>21</v>
      </c>
      <c r="AT8" s="55">
        <v>37170</v>
      </c>
      <c r="AU8" s="79">
        <v>15.16</v>
      </c>
      <c r="AV8" s="79">
        <v>19.59</v>
      </c>
      <c r="AW8" s="80">
        <v>27.33</v>
      </c>
      <c r="AY8" s="19">
        <v>37201</v>
      </c>
      <c r="AZ8" s="81">
        <v>16.79</v>
      </c>
      <c r="BA8" s="81">
        <v>22.19</v>
      </c>
      <c r="BB8" s="82">
        <v>32.369999999999997</v>
      </c>
      <c r="BD8" s="38">
        <v>37231</v>
      </c>
      <c r="BE8" s="83">
        <v>20.62</v>
      </c>
      <c r="BF8" s="83">
        <v>22.44</v>
      </c>
      <c r="BG8" s="84">
        <v>24.83</v>
      </c>
    </row>
    <row r="9" spans="1:59" x14ac:dyDescent="0.2">
      <c r="A9" s="44">
        <v>36898</v>
      </c>
      <c r="B9" s="45">
        <v>22.62</v>
      </c>
      <c r="C9" s="45">
        <v>26.68</v>
      </c>
      <c r="D9" s="46">
        <v>32.619999999999997</v>
      </c>
      <c r="F9" s="55">
        <v>36929</v>
      </c>
      <c r="G9" s="56">
        <v>20.91</v>
      </c>
      <c r="H9" s="56">
        <v>23.55</v>
      </c>
      <c r="I9" s="57">
        <v>28.16</v>
      </c>
      <c r="K9" s="38">
        <v>36957</v>
      </c>
      <c r="L9" s="39">
        <v>22.29</v>
      </c>
      <c r="M9" s="39">
        <v>25.23</v>
      </c>
      <c r="N9" s="40">
        <v>30</v>
      </c>
      <c r="P9" s="44">
        <v>36988</v>
      </c>
      <c r="Q9" s="45">
        <v>21.25</v>
      </c>
      <c r="R9" s="45">
        <v>24.62</v>
      </c>
      <c r="S9" s="46">
        <v>30.41</v>
      </c>
      <c r="U9" s="66">
        <v>37018</v>
      </c>
      <c r="V9" s="67">
        <v>13.83</v>
      </c>
      <c r="W9" s="67">
        <v>16.28</v>
      </c>
      <c r="X9" s="68">
        <v>20.04</v>
      </c>
      <c r="Z9" s="38">
        <v>37049</v>
      </c>
      <c r="AA9" s="39">
        <v>17.79</v>
      </c>
      <c r="AB9" s="39">
        <v>19.600000000000001</v>
      </c>
      <c r="AC9" s="40">
        <v>24.66</v>
      </c>
      <c r="AE9" s="44">
        <v>37079</v>
      </c>
      <c r="AF9" s="45">
        <v>14.79</v>
      </c>
      <c r="AG9" s="45">
        <v>18.350000000000001</v>
      </c>
      <c r="AH9" s="46">
        <v>24.37</v>
      </c>
      <c r="AJ9" s="55">
        <v>37110</v>
      </c>
      <c r="AK9" s="56">
        <v>12.75</v>
      </c>
      <c r="AL9" s="56">
        <v>18.829999999999998</v>
      </c>
      <c r="AM9" s="57">
        <v>26.66</v>
      </c>
      <c r="AO9" s="38">
        <v>37141</v>
      </c>
      <c r="AP9" s="39">
        <v>14.75</v>
      </c>
      <c r="AQ9" s="39">
        <v>17.55</v>
      </c>
      <c r="AR9" s="40">
        <v>22.54</v>
      </c>
      <c r="AT9" s="55">
        <v>37171</v>
      </c>
      <c r="AU9" s="79">
        <v>15.37</v>
      </c>
      <c r="AV9" s="79">
        <v>19.54</v>
      </c>
      <c r="AW9" s="80">
        <v>26.54</v>
      </c>
      <c r="AY9" s="19">
        <v>37202</v>
      </c>
      <c r="AZ9" s="81">
        <v>17.75</v>
      </c>
      <c r="BA9" s="81">
        <v>25.05</v>
      </c>
      <c r="BB9" s="82">
        <v>33.159999999999997</v>
      </c>
      <c r="BD9" s="38">
        <v>37232</v>
      </c>
      <c r="BE9" s="83">
        <v>20.66</v>
      </c>
      <c r="BF9" s="83">
        <v>24.47</v>
      </c>
      <c r="BG9" s="84">
        <v>30.25</v>
      </c>
    </row>
    <row r="10" spans="1:59" x14ac:dyDescent="0.2">
      <c r="A10" s="44">
        <v>36899</v>
      </c>
      <c r="B10" s="45">
        <v>21.2</v>
      </c>
      <c r="C10" s="45">
        <v>26.4</v>
      </c>
      <c r="D10" s="46">
        <v>35.33</v>
      </c>
      <c r="F10" s="55">
        <v>36930</v>
      </c>
      <c r="G10" s="56">
        <v>21.37</v>
      </c>
      <c r="H10" s="56">
        <v>25.29</v>
      </c>
      <c r="I10" s="57">
        <v>32.25</v>
      </c>
      <c r="K10" s="38">
        <v>36958</v>
      </c>
      <c r="L10" s="39">
        <v>20.37</v>
      </c>
      <c r="M10" s="39">
        <v>21.3</v>
      </c>
      <c r="N10" s="40">
        <v>22.83</v>
      </c>
      <c r="P10" s="44">
        <v>36989</v>
      </c>
      <c r="Q10" s="45">
        <v>20.45</v>
      </c>
      <c r="R10" s="45">
        <v>23</v>
      </c>
      <c r="S10" s="46">
        <v>28.66</v>
      </c>
      <c r="U10" s="66">
        <v>37019</v>
      </c>
      <c r="V10" s="67">
        <v>14.16</v>
      </c>
      <c r="W10" s="67">
        <v>16.899999999999999</v>
      </c>
      <c r="X10" s="68">
        <v>21.79</v>
      </c>
      <c r="Z10" s="38">
        <v>37050</v>
      </c>
      <c r="AA10" s="39">
        <v>17.579999999999998</v>
      </c>
      <c r="AB10" s="39">
        <v>19.53</v>
      </c>
      <c r="AC10" s="40">
        <v>23.37</v>
      </c>
      <c r="AE10" s="44">
        <v>37080</v>
      </c>
      <c r="AF10" s="45">
        <v>14.12</v>
      </c>
      <c r="AG10" s="45">
        <v>19.53</v>
      </c>
      <c r="AH10" s="46">
        <v>26.66</v>
      </c>
      <c r="AJ10" s="55">
        <v>37111</v>
      </c>
      <c r="AK10" s="56">
        <v>14.33</v>
      </c>
      <c r="AL10" s="56">
        <v>17.3</v>
      </c>
      <c r="AM10" s="57">
        <v>22.04</v>
      </c>
      <c r="AO10" s="38">
        <v>37142</v>
      </c>
      <c r="AP10" s="39">
        <v>13</v>
      </c>
      <c r="AQ10" s="39">
        <v>19.62</v>
      </c>
      <c r="AR10" s="40">
        <v>29.33</v>
      </c>
      <c r="AT10" s="55">
        <v>37172</v>
      </c>
      <c r="AU10" s="79">
        <v>15.75</v>
      </c>
      <c r="AV10" s="79">
        <v>16.93</v>
      </c>
      <c r="AW10" s="80">
        <v>18.7</v>
      </c>
      <c r="AY10" s="19">
        <v>37203</v>
      </c>
      <c r="AZ10" s="81">
        <v>19.12</v>
      </c>
      <c r="BA10" s="81">
        <v>25.65</v>
      </c>
      <c r="BB10" s="82">
        <v>34.04</v>
      </c>
      <c r="BD10" s="38">
        <v>37233</v>
      </c>
      <c r="BE10" s="83">
        <v>20.37</v>
      </c>
      <c r="BF10" s="83">
        <v>25.19</v>
      </c>
      <c r="BG10" s="84">
        <v>32.369999999999997</v>
      </c>
    </row>
    <row r="11" spans="1:59" x14ac:dyDescent="0.2">
      <c r="A11" s="44">
        <v>36900</v>
      </c>
      <c r="B11" s="45">
        <v>20.58</v>
      </c>
      <c r="C11" s="45">
        <v>25.06</v>
      </c>
      <c r="D11" s="46">
        <v>33.25</v>
      </c>
      <c r="F11" s="55">
        <v>36931</v>
      </c>
      <c r="G11" s="56">
        <v>21.75</v>
      </c>
      <c r="H11" s="56">
        <v>22.88</v>
      </c>
      <c r="I11" s="57">
        <v>24.29</v>
      </c>
      <c r="K11" s="38">
        <v>36959</v>
      </c>
      <c r="L11" s="39">
        <v>19.95</v>
      </c>
      <c r="M11" s="39">
        <v>22.45</v>
      </c>
      <c r="N11" s="40">
        <v>25.45</v>
      </c>
      <c r="P11" s="44">
        <v>36990</v>
      </c>
      <c r="Q11" s="45">
        <v>19.91</v>
      </c>
      <c r="R11" s="45">
        <v>23.75</v>
      </c>
      <c r="S11" s="46">
        <v>28.7</v>
      </c>
      <c r="U11" s="66">
        <v>37020</v>
      </c>
      <c r="V11" s="67">
        <v>12.66</v>
      </c>
      <c r="W11" s="67">
        <v>19.36</v>
      </c>
      <c r="X11" s="68">
        <v>26.37</v>
      </c>
      <c r="Z11" s="38">
        <v>37051</v>
      </c>
      <c r="AA11" s="39">
        <v>17.75</v>
      </c>
      <c r="AB11" s="39">
        <v>20.07</v>
      </c>
      <c r="AC11" s="40">
        <v>25.66</v>
      </c>
      <c r="AE11" s="44">
        <v>37081</v>
      </c>
      <c r="AF11" s="45">
        <v>15.37</v>
      </c>
      <c r="AG11" s="45">
        <v>20.05</v>
      </c>
      <c r="AH11" s="46">
        <v>26.12</v>
      </c>
      <c r="AJ11" s="55">
        <v>37112</v>
      </c>
      <c r="AK11" s="56">
        <v>12.41</v>
      </c>
      <c r="AL11" s="56">
        <v>17</v>
      </c>
      <c r="AM11" s="57">
        <v>24.33</v>
      </c>
      <c r="AO11" s="38">
        <v>37143</v>
      </c>
      <c r="AP11" s="39">
        <v>16.329999999999998</v>
      </c>
      <c r="AQ11" s="39">
        <v>21.67</v>
      </c>
      <c r="AR11" s="40">
        <v>29.66</v>
      </c>
      <c r="AT11" s="55">
        <v>37173</v>
      </c>
      <c r="AU11" s="79">
        <v>15.62</v>
      </c>
      <c r="AV11" s="79">
        <v>17.850000000000001</v>
      </c>
      <c r="AW11" s="80">
        <v>21.2</v>
      </c>
      <c r="AY11" s="19">
        <v>37204</v>
      </c>
      <c r="AZ11" s="81">
        <v>19.37</v>
      </c>
      <c r="BA11" s="81">
        <v>22.5</v>
      </c>
      <c r="BB11" s="82">
        <v>29.29</v>
      </c>
      <c r="BD11" s="38">
        <v>37234</v>
      </c>
      <c r="BE11" s="83">
        <v>17.79</v>
      </c>
      <c r="BF11" s="83">
        <v>21.19</v>
      </c>
      <c r="BG11" s="84">
        <v>26.08</v>
      </c>
    </row>
    <row r="12" spans="1:59" x14ac:dyDescent="0.2">
      <c r="A12" s="44">
        <v>36901</v>
      </c>
      <c r="B12" s="45">
        <v>20.75</v>
      </c>
      <c r="C12" s="45">
        <v>24.48</v>
      </c>
      <c r="D12" s="46">
        <v>29.58</v>
      </c>
      <c r="F12" s="55">
        <v>36932</v>
      </c>
      <c r="G12" s="56">
        <v>20.66</v>
      </c>
      <c r="H12" s="56">
        <v>22.56</v>
      </c>
      <c r="I12" s="57">
        <v>27.04</v>
      </c>
      <c r="K12" s="38">
        <v>36960</v>
      </c>
      <c r="L12" s="39">
        <v>20.25</v>
      </c>
      <c r="M12" s="39">
        <v>22.46</v>
      </c>
      <c r="N12" s="40">
        <v>26.08</v>
      </c>
      <c r="P12" s="44">
        <v>36991</v>
      </c>
      <c r="Q12" s="45">
        <v>21.29</v>
      </c>
      <c r="R12" s="45">
        <v>24.98</v>
      </c>
      <c r="S12" s="46">
        <v>29.33</v>
      </c>
      <c r="U12" s="66">
        <v>37021</v>
      </c>
      <c r="V12" s="67">
        <v>16.75</v>
      </c>
      <c r="W12" s="67">
        <v>22.36</v>
      </c>
      <c r="X12" s="68">
        <v>27.12</v>
      </c>
      <c r="Z12" s="38">
        <v>37052</v>
      </c>
      <c r="AA12" s="39">
        <v>16.7</v>
      </c>
      <c r="AB12" s="39">
        <v>19.37</v>
      </c>
      <c r="AC12" s="40">
        <v>24.83</v>
      </c>
      <c r="AE12" s="44">
        <v>37082</v>
      </c>
      <c r="AF12" s="45">
        <v>15.2</v>
      </c>
      <c r="AG12" s="45">
        <v>20.190000000000001</v>
      </c>
      <c r="AH12" s="46">
        <v>26.54</v>
      </c>
      <c r="AJ12" s="55">
        <v>37113</v>
      </c>
      <c r="AK12" s="56">
        <v>11.75</v>
      </c>
      <c r="AL12" s="56">
        <v>16.48</v>
      </c>
      <c r="AM12" s="57">
        <v>23.75</v>
      </c>
      <c r="AO12" s="38">
        <v>37144</v>
      </c>
      <c r="AP12" s="39">
        <v>16.04</v>
      </c>
      <c r="AQ12" s="39">
        <v>21.02</v>
      </c>
      <c r="AR12" s="40">
        <v>29.83</v>
      </c>
      <c r="AT12" s="55">
        <v>37174</v>
      </c>
      <c r="AU12" s="79">
        <v>16.25</v>
      </c>
      <c r="AV12" s="79">
        <v>21.14</v>
      </c>
      <c r="AW12" s="80">
        <v>29.04</v>
      </c>
      <c r="AY12" s="19">
        <v>37205</v>
      </c>
      <c r="AZ12" s="81">
        <v>19.079999999999998</v>
      </c>
      <c r="BA12" s="81">
        <v>23.67</v>
      </c>
      <c r="BB12" s="82">
        <v>31</v>
      </c>
      <c r="BD12" s="38">
        <v>37235</v>
      </c>
      <c r="BE12" s="83">
        <v>18.45</v>
      </c>
      <c r="BF12" s="83">
        <v>20.99</v>
      </c>
      <c r="BG12" s="84">
        <v>27.2</v>
      </c>
    </row>
    <row r="13" spans="1:59" x14ac:dyDescent="0.2">
      <c r="A13" s="44">
        <v>36902</v>
      </c>
      <c r="B13" s="45">
        <v>20.87</v>
      </c>
      <c r="C13" s="45">
        <v>25</v>
      </c>
      <c r="D13" s="46">
        <v>30.54</v>
      </c>
      <c r="F13" s="55">
        <v>36933</v>
      </c>
      <c r="G13" s="56">
        <v>20.54</v>
      </c>
      <c r="H13" s="56">
        <v>24.38</v>
      </c>
      <c r="I13" s="57">
        <v>29.7</v>
      </c>
      <c r="K13" s="38">
        <v>36961</v>
      </c>
      <c r="L13" s="39">
        <v>19.79</v>
      </c>
      <c r="M13" s="39">
        <v>23.27</v>
      </c>
      <c r="N13" s="40">
        <v>30.16</v>
      </c>
      <c r="P13" s="44">
        <v>36992</v>
      </c>
      <c r="Q13" s="45">
        <v>20.83</v>
      </c>
      <c r="R13" s="45">
        <v>24.85</v>
      </c>
      <c r="S13" s="46">
        <v>30.7</v>
      </c>
      <c r="U13" s="66">
        <v>37022</v>
      </c>
      <c r="V13" s="67">
        <v>16.12</v>
      </c>
      <c r="W13" s="67">
        <v>18.59</v>
      </c>
      <c r="X13" s="68">
        <v>20.45</v>
      </c>
      <c r="Z13" s="38">
        <v>37053</v>
      </c>
      <c r="AA13" s="39">
        <v>16.5</v>
      </c>
      <c r="AB13" s="39">
        <v>18.57</v>
      </c>
      <c r="AC13" s="40">
        <v>22.87</v>
      </c>
      <c r="AE13" s="44">
        <v>37083</v>
      </c>
      <c r="AF13" s="45">
        <v>15.5</v>
      </c>
      <c r="AG13" s="45">
        <v>20.89</v>
      </c>
      <c r="AH13" s="46">
        <v>26.16</v>
      </c>
      <c r="AJ13" s="55">
        <v>37114</v>
      </c>
      <c r="AK13" s="56">
        <v>14.5</v>
      </c>
      <c r="AL13" s="56">
        <v>17.579999999999998</v>
      </c>
      <c r="AM13" s="57">
        <v>23.12</v>
      </c>
      <c r="AO13" s="38">
        <v>37145</v>
      </c>
      <c r="AP13" s="39">
        <v>13.08</v>
      </c>
      <c r="AQ13" s="39">
        <v>17.07</v>
      </c>
      <c r="AR13" s="40">
        <v>19.04</v>
      </c>
      <c r="AT13" s="55">
        <v>37175</v>
      </c>
      <c r="AU13" s="79">
        <v>17.91</v>
      </c>
      <c r="AV13" s="79">
        <v>20.56</v>
      </c>
      <c r="AW13" s="80">
        <v>28.25</v>
      </c>
      <c r="AY13" s="19">
        <v>37206</v>
      </c>
      <c r="AZ13" s="81">
        <v>18.25</v>
      </c>
      <c r="BA13" s="81">
        <v>21.52</v>
      </c>
      <c r="BB13" s="82">
        <v>25.2</v>
      </c>
      <c r="BD13" s="38">
        <v>37236</v>
      </c>
      <c r="BE13" s="83">
        <v>18.75</v>
      </c>
      <c r="BF13" s="83">
        <v>21.72</v>
      </c>
      <c r="BG13" s="84">
        <v>27.58</v>
      </c>
    </row>
    <row r="14" spans="1:59" x14ac:dyDescent="0.2">
      <c r="A14" s="44">
        <v>36903</v>
      </c>
      <c r="B14" s="45">
        <v>21.54</v>
      </c>
      <c r="C14" s="45">
        <v>24.33</v>
      </c>
      <c r="D14" s="46">
        <v>30.08</v>
      </c>
      <c r="F14" s="55">
        <v>36934</v>
      </c>
      <c r="G14" s="56">
        <v>21.04</v>
      </c>
      <c r="H14" s="56">
        <v>24.62</v>
      </c>
      <c r="I14" s="57">
        <v>31.95</v>
      </c>
      <c r="K14" s="38">
        <v>36962</v>
      </c>
      <c r="L14" s="39">
        <v>19.41</v>
      </c>
      <c r="M14" s="39">
        <v>23.24</v>
      </c>
      <c r="N14" s="40">
        <v>29.7</v>
      </c>
      <c r="P14" s="44">
        <v>36993</v>
      </c>
      <c r="Q14" s="45">
        <v>18.5</v>
      </c>
      <c r="R14" s="45">
        <v>22.53</v>
      </c>
      <c r="S14" s="46">
        <v>28</v>
      </c>
      <c r="U14" s="66">
        <v>37023</v>
      </c>
      <c r="V14" s="67">
        <v>15.5</v>
      </c>
      <c r="W14" s="67">
        <v>16.61</v>
      </c>
      <c r="X14" s="68">
        <v>18.25</v>
      </c>
      <c r="Z14" s="38">
        <v>37054</v>
      </c>
      <c r="AA14" s="39">
        <v>15.37</v>
      </c>
      <c r="AB14" s="39">
        <v>18.77</v>
      </c>
      <c r="AC14" s="40">
        <v>24.29</v>
      </c>
      <c r="AE14" s="44">
        <v>37084</v>
      </c>
      <c r="AF14" s="45">
        <v>11.08</v>
      </c>
      <c r="AG14" s="45">
        <v>13.08</v>
      </c>
      <c r="AH14" s="46">
        <v>15</v>
      </c>
      <c r="AJ14" s="55">
        <v>37115</v>
      </c>
      <c r="AK14" s="56">
        <v>13.75</v>
      </c>
      <c r="AL14" s="56">
        <v>17.82</v>
      </c>
      <c r="AM14" s="57">
        <v>24.95</v>
      </c>
      <c r="AO14" s="38">
        <v>37146</v>
      </c>
      <c r="AP14" s="39">
        <v>11.45</v>
      </c>
      <c r="AQ14" s="39">
        <v>15.56</v>
      </c>
      <c r="AR14" s="40">
        <v>21.16</v>
      </c>
      <c r="AT14" s="55">
        <v>37176</v>
      </c>
      <c r="AU14" s="79">
        <v>16.25</v>
      </c>
      <c r="AV14" s="79">
        <v>19.79</v>
      </c>
      <c r="AW14" s="80">
        <v>27.08</v>
      </c>
      <c r="AY14" s="19">
        <v>37207</v>
      </c>
      <c r="AZ14" s="81">
        <v>18.079999999999998</v>
      </c>
      <c r="BA14" s="81">
        <v>20.29</v>
      </c>
      <c r="BB14" s="82">
        <v>24.5</v>
      </c>
      <c r="BD14" s="38">
        <v>37237</v>
      </c>
      <c r="BE14" s="83">
        <v>19.45</v>
      </c>
      <c r="BF14" s="83">
        <v>23.38</v>
      </c>
      <c r="BG14" s="84">
        <v>29.08</v>
      </c>
    </row>
    <row r="15" spans="1:59" x14ac:dyDescent="0.2">
      <c r="A15" s="44">
        <v>36904</v>
      </c>
      <c r="B15" s="45">
        <v>18.79</v>
      </c>
      <c r="C15" s="45">
        <v>22.81</v>
      </c>
      <c r="D15" s="46">
        <v>31.45</v>
      </c>
      <c r="F15" s="55">
        <v>36935</v>
      </c>
      <c r="G15" s="56">
        <v>20.25</v>
      </c>
      <c r="H15" s="56">
        <v>22.88</v>
      </c>
      <c r="I15" s="57">
        <v>26.87</v>
      </c>
      <c r="K15" s="38">
        <v>36963</v>
      </c>
      <c r="L15" s="39">
        <v>20.5</v>
      </c>
      <c r="M15" s="39">
        <v>25.19</v>
      </c>
      <c r="N15" s="40">
        <v>32.200000000000003</v>
      </c>
      <c r="P15" s="44">
        <v>36994</v>
      </c>
      <c r="Q15" s="45">
        <v>16.91</v>
      </c>
      <c r="R15" s="45">
        <v>20.78</v>
      </c>
      <c r="S15" s="46">
        <v>26.12</v>
      </c>
      <c r="U15" s="66">
        <v>37024</v>
      </c>
      <c r="V15" s="67">
        <v>14.16</v>
      </c>
      <c r="W15" s="67">
        <v>15.22</v>
      </c>
      <c r="X15" s="68">
        <v>17</v>
      </c>
      <c r="Z15" s="38">
        <v>37055</v>
      </c>
      <c r="AA15" s="39">
        <v>14.62</v>
      </c>
      <c r="AB15" s="39">
        <v>19.03</v>
      </c>
      <c r="AC15" s="40">
        <v>25.08</v>
      </c>
      <c r="AE15" s="44">
        <v>37085</v>
      </c>
      <c r="AF15" s="45">
        <v>10</v>
      </c>
      <c r="AG15" s="45">
        <v>11.8</v>
      </c>
      <c r="AH15" s="46">
        <v>14.5</v>
      </c>
      <c r="AJ15" s="55">
        <v>37116</v>
      </c>
      <c r="AK15" s="56">
        <v>13.5</v>
      </c>
      <c r="AL15" s="56">
        <v>18.03</v>
      </c>
      <c r="AM15" s="57">
        <v>25.5</v>
      </c>
      <c r="AO15" s="38">
        <v>37147</v>
      </c>
      <c r="AP15" s="39">
        <v>13</v>
      </c>
      <c r="AQ15" s="39">
        <v>20.03</v>
      </c>
      <c r="AR15" s="40">
        <v>28.95</v>
      </c>
      <c r="AT15" s="55">
        <v>37177</v>
      </c>
      <c r="AU15" s="79">
        <v>16.79</v>
      </c>
      <c r="AV15" s="79">
        <v>22.22</v>
      </c>
      <c r="AW15" s="80">
        <v>28.5</v>
      </c>
      <c r="AY15" s="19">
        <v>37208</v>
      </c>
      <c r="AZ15" s="81">
        <v>17.45</v>
      </c>
      <c r="BA15" s="81">
        <v>20.2</v>
      </c>
      <c r="BB15" s="82">
        <v>25.58</v>
      </c>
      <c r="BD15" s="38">
        <v>37238</v>
      </c>
      <c r="BE15" s="83">
        <v>19.25</v>
      </c>
      <c r="BF15" s="83">
        <v>21.1</v>
      </c>
      <c r="BG15" s="84">
        <v>23.37</v>
      </c>
    </row>
    <row r="16" spans="1:59" x14ac:dyDescent="0.2">
      <c r="A16" s="44">
        <v>36905</v>
      </c>
      <c r="B16" s="45">
        <v>18.87</v>
      </c>
      <c r="C16" s="45">
        <v>22.18</v>
      </c>
      <c r="D16" s="46">
        <v>30.12</v>
      </c>
      <c r="F16" s="55">
        <v>36936</v>
      </c>
      <c r="G16" s="56">
        <v>20.83</v>
      </c>
      <c r="H16" s="56">
        <v>23.5</v>
      </c>
      <c r="I16" s="57">
        <v>28.25</v>
      </c>
      <c r="K16" s="38">
        <v>36964</v>
      </c>
      <c r="L16" s="39">
        <v>21.37</v>
      </c>
      <c r="M16" s="39">
        <v>25.8</v>
      </c>
      <c r="N16" s="40">
        <v>32.909999999999997</v>
      </c>
      <c r="P16" s="44">
        <v>36995</v>
      </c>
      <c r="Q16" s="45">
        <v>16.29</v>
      </c>
      <c r="R16" s="45">
        <v>20.79</v>
      </c>
      <c r="S16" s="46">
        <v>27.7</v>
      </c>
      <c r="U16" s="66">
        <v>37025</v>
      </c>
      <c r="V16" s="67">
        <v>12.58</v>
      </c>
      <c r="W16" s="67">
        <v>13.68</v>
      </c>
      <c r="X16" s="68">
        <v>15.45</v>
      </c>
      <c r="Z16" s="38">
        <v>37056</v>
      </c>
      <c r="AA16" s="39">
        <v>14.37</v>
      </c>
      <c r="AB16" s="39">
        <v>19.77</v>
      </c>
      <c r="AC16" s="40">
        <v>25.58</v>
      </c>
      <c r="AE16" s="44">
        <v>37086</v>
      </c>
      <c r="AF16" s="45">
        <v>10.58</v>
      </c>
      <c r="AG16" s="45">
        <v>14.75</v>
      </c>
      <c r="AH16" s="46">
        <v>21.25</v>
      </c>
      <c r="AJ16" s="55">
        <v>37117</v>
      </c>
      <c r="AK16" s="56">
        <v>13.75</v>
      </c>
      <c r="AL16" s="56">
        <v>18.18</v>
      </c>
      <c r="AM16" s="57">
        <v>24.66</v>
      </c>
      <c r="AO16" s="38">
        <v>37148</v>
      </c>
      <c r="AP16" s="39">
        <v>16.95</v>
      </c>
      <c r="AQ16" s="39">
        <v>17.829999999999998</v>
      </c>
      <c r="AR16" s="40">
        <v>19.25</v>
      </c>
      <c r="AT16" s="55">
        <v>37178</v>
      </c>
      <c r="AU16" s="79">
        <v>14.75</v>
      </c>
      <c r="AV16" s="79">
        <v>20.59</v>
      </c>
      <c r="AW16" s="80">
        <v>28.87</v>
      </c>
      <c r="AY16" s="19">
        <v>37209</v>
      </c>
      <c r="AZ16" s="81">
        <v>17.75</v>
      </c>
      <c r="BA16" s="81">
        <v>20.55</v>
      </c>
      <c r="BB16" s="82">
        <v>25.5</v>
      </c>
      <c r="BD16" s="38">
        <v>37239</v>
      </c>
      <c r="BE16" s="83">
        <v>18.5</v>
      </c>
      <c r="BF16" s="83">
        <v>19.95</v>
      </c>
      <c r="BG16" s="84">
        <v>21.75</v>
      </c>
    </row>
    <row r="17" spans="1:59" x14ac:dyDescent="0.2">
      <c r="A17" s="44">
        <v>36906</v>
      </c>
      <c r="B17" s="45">
        <v>19.079999999999998</v>
      </c>
      <c r="C17" s="45">
        <v>22.83</v>
      </c>
      <c r="D17" s="46">
        <v>28.91</v>
      </c>
      <c r="F17" s="55">
        <v>36937</v>
      </c>
      <c r="G17" s="56">
        <v>20.45</v>
      </c>
      <c r="H17" s="56">
        <v>23.55</v>
      </c>
      <c r="I17" s="57">
        <v>28.41</v>
      </c>
      <c r="K17" s="38">
        <v>36965</v>
      </c>
      <c r="L17" s="39">
        <v>21.83</v>
      </c>
      <c r="M17" s="39">
        <v>25.01</v>
      </c>
      <c r="N17" s="40">
        <v>31.7</v>
      </c>
      <c r="P17" s="44">
        <v>36996</v>
      </c>
      <c r="Q17" s="45">
        <v>17.62</v>
      </c>
      <c r="R17" s="45">
        <v>22</v>
      </c>
      <c r="S17" s="46">
        <v>28.41</v>
      </c>
      <c r="U17" s="66">
        <v>37026</v>
      </c>
      <c r="V17" s="67">
        <v>11.79</v>
      </c>
      <c r="W17" s="67">
        <v>14.31</v>
      </c>
      <c r="X17" s="68">
        <v>17.91</v>
      </c>
      <c r="Z17" s="38">
        <v>37057</v>
      </c>
      <c r="AA17" s="39">
        <v>15.91</v>
      </c>
      <c r="AB17" s="39">
        <v>20.96</v>
      </c>
      <c r="AC17" s="40">
        <v>26.12</v>
      </c>
      <c r="AE17" s="44">
        <v>37087</v>
      </c>
      <c r="AF17" s="45">
        <v>11.33</v>
      </c>
      <c r="AG17" s="45">
        <v>17.2</v>
      </c>
      <c r="AH17" s="46">
        <v>25.2</v>
      </c>
      <c r="AJ17" s="55">
        <v>37118</v>
      </c>
      <c r="AK17" s="56">
        <v>13.29</v>
      </c>
      <c r="AL17" s="56">
        <v>18.21</v>
      </c>
      <c r="AM17" s="57">
        <v>25.29</v>
      </c>
      <c r="AO17" s="38">
        <v>37149</v>
      </c>
      <c r="AP17" s="39">
        <v>15.04</v>
      </c>
      <c r="AQ17" s="39">
        <v>18.21</v>
      </c>
      <c r="AR17" s="40">
        <v>22.2</v>
      </c>
      <c r="AT17" s="55">
        <v>37179</v>
      </c>
      <c r="AU17" s="79">
        <v>14.66</v>
      </c>
      <c r="AV17" s="79">
        <v>20.69</v>
      </c>
      <c r="AW17" s="80">
        <v>29.7</v>
      </c>
      <c r="AY17" s="19">
        <v>37210</v>
      </c>
      <c r="AZ17" s="81">
        <v>19.579999999999998</v>
      </c>
      <c r="BA17" s="81">
        <v>21.44</v>
      </c>
      <c r="BB17" s="82">
        <v>25</v>
      </c>
      <c r="BD17" s="38">
        <v>37240</v>
      </c>
      <c r="BE17" s="83">
        <v>18.45</v>
      </c>
      <c r="BF17" s="83">
        <v>19.7</v>
      </c>
      <c r="BG17" s="84">
        <v>22.16</v>
      </c>
    </row>
    <row r="18" spans="1:59" x14ac:dyDescent="0.2">
      <c r="A18" s="44">
        <v>36907</v>
      </c>
      <c r="B18" s="45">
        <v>20</v>
      </c>
      <c r="C18" s="45">
        <v>25.07</v>
      </c>
      <c r="D18" s="46">
        <v>32.409999999999997</v>
      </c>
      <c r="F18" s="55">
        <v>36938</v>
      </c>
      <c r="G18" s="56">
        <v>19.87</v>
      </c>
      <c r="H18" s="56">
        <v>23.26</v>
      </c>
      <c r="I18" s="57">
        <v>30.5</v>
      </c>
      <c r="K18" s="38">
        <v>36966</v>
      </c>
      <c r="L18" s="39">
        <v>21.41</v>
      </c>
      <c r="M18" s="39">
        <v>26</v>
      </c>
      <c r="N18" s="40">
        <v>31.16</v>
      </c>
      <c r="P18" s="44">
        <v>36997</v>
      </c>
      <c r="Q18" s="45">
        <v>16.75</v>
      </c>
      <c r="R18" s="45">
        <v>21.59</v>
      </c>
      <c r="S18" s="46">
        <v>28.58</v>
      </c>
      <c r="U18" s="66">
        <v>37027</v>
      </c>
      <c r="V18" s="67">
        <v>13.79</v>
      </c>
      <c r="W18" s="67">
        <v>14.68</v>
      </c>
      <c r="X18" s="68">
        <v>15.29</v>
      </c>
      <c r="Z18" s="38">
        <v>37058</v>
      </c>
      <c r="AA18" s="39">
        <v>17.41</v>
      </c>
      <c r="AB18" s="39">
        <v>21.75</v>
      </c>
      <c r="AC18" s="40">
        <v>26.79</v>
      </c>
      <c r="AE18" s="44">
        <v>37088</v>
      </c>
      <c r="AF18" s="45">
        <v>10.58</v>
      </c>
      <c r="AG18" s="45">
        <v>19.760000000000002</v>
      </c>
      <c r="AH18" s="46">
        <v>26.5</v>
      </c>
      <c r="AJ18" s="55">
        <v>37119</v>
      </c>
      <c r="AK18" s="56">
        <v>13.91</v>
      </c>
      <c r="AL18" s="56">
        <v>18</v>
      </c>
      <c r="AM18" s="57">
        <v>24.91</v>
      </c>
      <c r="AO18" s="38">
        <v>37150</v>
      </c>
      <c r="AP18" s="39">
        <v>9.75</v>
      </c>
      <c r="AQ18" s="39">
        <v>14.42</v>
      </c>
      <c r="AR18" s="40">
        <v>21.29</v>
      </c>
      <c r="AT18" s="55">
        <v>37180</v>
      </c>
      <c r="AU18" s="79">
        <v>15.75</v>
      </c>
      <c r="AV18" s="79">
        <v>19.989999999999998</v>
      </c>
      <c r="AW18" s="80">
        <v>27.45</v>
      </c>
      <c r="AY18" s="19">
        <v>37211</v>
      </c>
      <c r="AZ18" s="81">
        <v>18.75</v>
      </c>
      <c r="BA18" s="81">
        <v>20.49</v>
      </c>
      <c r="BB18" s="82">
        <v>23.16</v>
      </c>
      <c r="BD18" s="38">
        <v>37241</v>
      </c>
      <c r="BE18" s="83">
        <v>18.29</v>
      </c>
      <c r="BF18" s="83">
        <v>20.16</v>
      </c>
      <c r="BG18" s="84">
        <v>25.16</v>
      </c>
    </row>
    <row r="19" spans="1:59" x14ac:dyDescent="0.2">
      <c r="A19" s="44">
        <v>36908</v>
      </c>
      <c r="B19" s="45">
        <v>21.08</v>
      </c>
      <c r="C19" s="45">
        <v>24.96</v>
      </c>
      <c r="D19" s="46">
        <v>32.159999999999997</v>
      </c>
      <c r="F19" s="55">
        <v>36939</v>
      </c>
      <c r="G19" s="56">
        <v>20.62</v>
      </c>
      <c r="H19" s="56">
        <v>23.4</v>
      </c>
      <c r="I19" s="57">
        <v>30.04</v>
      </c>
      <c r="K19" s="38">
        <v>36967</v>
      </c>
      <c r="L19" s="39">
        <v>20.25</v>
      </c>
      <c r="M19" s="39">
        <v>24.02</v>
      </c>
      <c r="N19" s="40">
        <v>31.58</v>
      </c>
      <c r="P19" s="44">
        <v>36998</v>
      </c>
      <c r="Q19" s="45">
        <v>16.75</v>
      </c>
      <c r="R19" s="45">
        <v>21.21</v>
      </c>
      <c r="S19" s="46">
        <v>27.83</v>
      </c>
      <c r="U19" s="66">
        <v>37028</v>
      </c>
      <c r="V19" s="67">
        <v>12.5</v>
      </c>
      <c r="W19" s="67">
        <v>15.85</v>
      </c>
      <c r="X19" s="68">
        <v>19.79</v>
      </c>
      <c r="Z19" s="38">
        <v>37059</v>
      </c>
      <c r="AA19" s="39">
        <v>16.45</v>
      </c>
      <c r="AB19" s="39">
        <v>20.94</v>
      </c>
      <c r="AC19" s="40">
        <v>24.75</v>
      </c>
      <c r="AE19" s="44">
        <v>37089</v>
      </c>
      <c r="AF19" s="45">
        <v>15.16</v>
      </c>
      <c r="AG19" s="45">
        <v>20.5</v>
      </c>
      <c r="AH19" s="46">
        <v>26.16</v>
      </c>
      <c r="AJ19" s="55">
        <v>37120</v>
      </c>
      <c r="AK19" s="56">
        <v>13.16</v>
      </c>
      <c r="AL19" s="56">
        <v>18.95</v>
      </c>
      <c r="AM19" s="57">
        <v>25.29</v>
      </c>
      <c r="AO19" s="38">
        <v>37151</v>
      </c>
      <c r="AP19" s="39">
        <v>8.6199999999999992</v>
      </c>
      <c r="AQ19" s="39">
        <v>11.92</v>
      </c>
      <c r="AR19" s="40">
        <v>15.87</v>
      </c>
      <c r="AT19" s="55">
        <v>37181</v>
      </c>
      <c r="AU19" s="79">
        <v>16.04</v>
      </c>
      <c r="AV19" s="79">
        <v>20.079999999999998</v>
      </c>
      <c r="AW19" s="80">
        <v>26.79</v>
      </c>
      <c r="AY19" s="19">
        <v>37212</v>
      </c>
      <c r="AZ19" s="81">
        <v>17.45</v>
      </c>
      <c r="BA19" s="81">
        <v>19.690000000000001</v>
      </c>
      <c r="BB19" s="82">
        <v>23.83</v>
      </c>
      <c r="BD19" s="38">
        <v>37242</v>
      </c>
      <c r="BE19" s="83">
        <v>17.95</v>
      </c>
      <c r="BF19" s="83">
        <v>23.29</v>
      </c>
      <c r="BG19" s="84">
        <v>29.04</v>
      </c>
    </row>
    <row r="20" spans="1:59" x14ac:dyDescent="0.2">
      <c r="A20" s="44">
        <v>36909</v>
      </c>
      <c r="B20" s="45">
        <v>20.25</v>
      </c>
      <c r="C20" s="45">
        <v>25.72</v>
      </c>
      <c r="D20" s="46">
        <v>33.950000000000003</v>
      </c>
      <c r="F20" s="55">
        <v>36940</v>
      </c>
      <c r="G20" s="56">
        <v>20.37</v>
      </c>
      <c r="H20" s="56">
        <v>24.51</v>
      </c>
      <c r="I20" s="57">
        <v>31.25</v>
      </c>
      <c r="K20" s="38">
        <v>36968</v>
      </c>
      <c r="L20" s="39">
        <v>20.54</v>
      </c>
      <c r="M20" s="39">
        <v>21.07</v>
      </c>
      <c r="N20" s="40">
        <v>21.41</v>
      </c>
      <c r="P20" s="44">
        <v>36999</v>
      </c>
      <c r="Q20" s="45">
        <v>17.87</v>
      </c>
      <c r="R20" s="45">
        <v>21.96</v>
      </c>
      <c r="S20" s="46">
        <v>28.12</v>
      </c>
      <c r="U20" s="66">
        <v>37029</v>
      </c>
      <c r="V20" s="67">
        <v>8.58</v>
      </c>
      <c r="W20" s="67">
        <v>13.69</v>
      </c>
      <c r="X20" s="68">
        <v>19.62</v>
      </c>
      <c r="Z20" s="38">
        <v>37060</v>
      </c>
      <c r="AA20" s="39">
        <v>11.75</v>
      </c>
      <c r="AB20" s="39">
        <v>12.99</v>
      </c>
      <c r="AC20" s="40">
        <v>16.37</v>
      </c>
      <c r="AE20" s="44">
        <v>37090</v>
      </c>
      <c r="AF20" s="45">
        <v>15.79</v>
      </c>
      <c r="AG20" s="45">
        <v>21.76</v>
      </c>
      <c r="AH20" s="46">
        <v>27.2</v>
      </c>
      <c r="AJ20" s="55">
        <v>37121</v>
      </c>
      <c r="AK20" s="56">
        <v>14.54</v>
      </c>
      <c r="AL20" s="56">
        <v>20.69</v>
      </c>
      <c r="AM20" s="57">
        <v>27.25</v>
      </c>
      <c r="AO20" s="38">
        <v>37152</v>
      </c>
      <c r="AP20" s="39">
        <v>11</v>
      </c>
      <c r="AQ20" s="39">
        <v>13.93</v>
      </c>
      <c r="AR20" s="40">
        <v>18.95</v>
      </c>
      <c r="AT20" s="55">
        <v>37182</v>
      </c>
      <c r="AU20" s="79">
        <v>16.66</v>
      </c>
      <c r="AV20" s="79">
        <v>19.93</v>
      </c>
      <c r="AW20" s="80">
        <v>26.87</v>
      </c>
      <c r="AY20" s="19">
        <v>37213</v>
      </c>
      <c r="AZ20" s="81">
        <v>16.79</v>
      </c>
      <c r="BA20" s="81">
        <v>19.87</v>
      </c>
      <c r="BB20" s="82">
        <v>25.62</v>
      </c>
      <c r="BD20" s="38">
        <v>37243</v>
      </c>
      <c r="BE20" s="83">
        <v>19.95</v>
      </c>
      <c r="BF20" s="83">
        <v>25.12</v>
      </c>
      <c r="BG20" s="84">
        <v>31.33</v>
      </c>
    </row>
    <row r="21" spans="1:59" x14ac:dyDescent="0.2">
      <c r="A21" s="44">
        <v>36910</v>
      </c>
      <c r="B21" s="45">
        <v>21.79</v>
      </c>
      <c r="C21" s="45">
        <v>26.78</v>
      </c>
      <c r="D21" s="46">
        <v>32.5</v>
      </c>
      <c r="F21" s="55">
        <v>36941</v>
      </c>
      <c r="G21" s="56">
        <v>21.33</v>
      </c>
      <c r="H21" s="56">
        <v>26.44</v>
      </c>
      <c r="I21" s="57">
        <v>33.450000000000003</v>
      </c>
      <c r="K21" s="38">
        <v>36969</v>
      </c>
      <c r="L21" s="39">
        <v>0</v>
      </c>
      <c r="M21" s="39">
        <v>0</v>
      </c>
      <c r="N21" s="40">
        <v>0</v>
      </c>
      <c r="P21" s="44">
        <v>37000</v>
      </c>
      <c r="Q21" s="45">
        <v>17.079999999999998</v>
      </c>
      <c r="R21" s="45">
        <v>22.49</v>
      </c>
      <c r="S21" s="46">
        <v>28.12</v>
      </c>
      <c r="U21" s="66">
        <v>37030</v>
      </c>
      <c r="V21" s="67">
        <v>12.7</v>
      </c>
      <c r="W21" s="67">
        <v>15.93</v>
      </c>
      <c r="X21" s="68">
        <v>21.2</v>
      </c>
      <c r="Z21" s="38">
        <v>37061</v>
      </c>
      <c r="AA21" s="39">
        <v>12.16</v>
      </c>
      <c r="AB21" s="39">
        <v>14.49</v>
      </c>
      <c r="AC21" s="40">
        <v>17</v>
      </c>
      <c r="AE21" s="44">
        <v>37091</v>
      </c>
      <c r="AF21" s="45">
        <v>16.66</v>
      </c>
      <c r="AG21" s="45">
        <v>20.309999999999999</v>
      </c>
      <c r="AH21" s="46">
        <v>25.45</v>
      </c>
      <c r="AJ21" s="55">
        <v>37122</v>
      </c>
      <c r="AK21" s="56">
        <v>16.04</v>
      </c>
      <c r="AL21" s="56">
        <v>21.92</v>
      </c>
      <c r="AM21" s="57">
        <v>28.83</v>
      </c>
      <c r="AO21" s="38">
        <v>37153</v>
      </c>
      <c r="AP21" s="39">
        <v>10.25</v>
      </c>
      <c r="AQ21" s="39">
        <v>15.78</v>
      </c>
      <c r="AR21" s="40">
        <v>24.25</v>
      </c>
      <c r="AT21" s="55">
        <v>37183</v>
      </c>
      <c r="AU21" s="79">
        <v>16.329999999999998</v>
      </c>
      <c r="AV21" s="79">
        <v>19.28</v>
      </c>
      <c r="AW21" s="80">
        <v>27.75</v>
      </c>
      <c r="AY21" s="19">
        <v>37214</v>
      </c>
      <c r="AZ21" s="81">
        <v>18.7</v>
      </c>
      <c r="BA21" s="81">
        <v>21.74</v>
      </c>
      <c r="BB21" s="82">
        <v>28.66</v>
      </c>
      <c r="BD21" s="38">
        <v>37244</v>
      </c>
      <c r="BE21" s="83">
        <v>20.79</v>
      </c>
      <c r="BF21" s="83">
        <v>26.07</v>
      </c>
      <c r="BG21" s="84">
        <v>32.950000000000003</v>
      </c>
    </row>
    <row r="22" spans="1:59" x14ac:dyDescent="0.2">
      <c r="A22" s="44">
        <v>36913</v>
      </c>
      <c r="B22" s="45">
        <v>20.25</v>
      </c>
      <c r="C22" s="45">
        <v>23.25</v>
      </c>
      <c r="D22" s="46">
        <v>28.83</v>
      </c>
      <c r="F22" s="55">
        <v>36942</v>
      </c>
      <c r="G22" s="56">
        <v>22.33</v>
      </c>
      <c r="H22" s="56">
        <v>23.59</v>
      </c>
      <c r="I22" s="57">
        <v>26.79</v>
      </c>
      <c r="K22" s="38">
        <v>36972</v>
      </c>
      <c r="L22" s="39">
        <v>21.41</v>
      </c>
      <c r="M22" s="39">
        <v>25.9</v>
      </c>
      <c r="N22" s="40">
        <v>32.83</v>
      </c>
      <c r="P22" s="44">
        <v>37001</v>
      </c>
      <c r="Q22" s="45">
        <v>18.25</v>
      </c>
      <c r="R22" s="45">
        <v>23.83</v>
      </c>
      <c r="S22" s="46">
        <v>29</v>
      </c>
      <c r="U22" s="66">
        <v>37031</v>
      </c>
      <c r="V22" s="67">
        <v>13.2</v>
      </c>
      <c r="W22" s="67">
        <v>17.46</v>
      </c>
      <c r="X22" s="68">
        <v>23.08</v>
      </c>
      <c r="Z22" s="38">
        <v>37062</v>
      </c>
      <c r="AA22" s="39">
        <v>8.6999999999999993</v>
      </c>
      <c r="AB22" s="39">
        <v>13.05</v>
      </c>
      <c r="AC22" s="40">
        <v>14.91</v>
      </c>
      <c r="AE22" s="44">
        <v>37092</v>
      </c>
      <c r="AF22" s="45">
        <v>18.54</v>
      </c>
      <c r="AG22" s="45">
        <v>23.44</v>
      </c>
      <c r="AH22" s="46">
        <v>28.75</v>
      </c>
      <c r="AJ22" s="55">
        <v>37123</v>
      </c>
      <c r="AK22" s="56">
        <v>16.75</v>
      </c>
      <c r="AL22" s="56">
        <v>20.53</v>
      </c>
      <c r="AM22" s="57">
        <v>28.91</v>
      </c>
      <c r="AO22" s="38">
        <v>37154</v>
      </c>
      <c r="AP22" s="39">
        <v>12.16</v>
      </c>
      <c r="AQ22" s="39">
        <v>17.72</v>
      </c>
      <c r="AR22" s="40">
        <v>25.91</v>
      </c>
      <c r="AT22" s="55">
        <v>37184</v>
      </c>
      <c r="AU22" s="79">
        <v>15.95</v>
      </c>
      <c r="AV22" s="79">
        <v>19</v>
      </c>
      <c r="AW22" s="80">
        <v>24.62</v>
      </c>
      <c r="AY22" s="19">
        <v>37215</v>
      </c>
      <c r="AZ22" s="81">
        <v>18.87</v>
      </c>
      <c r="BA22" s="81">
        <v>22.87</v>
      </c>
      <c r="BB22" s="82">
        <v>29.5</v>
      </c>
      <c r="BD22" s="38">
        <v>37245</v>
      </c>
      <c r="BE22" s="83">
        <v>21</v>
      </c>
      <c r="BF22" s="83">
        <v>25.17</v>
      </c>
      <c r="BG22" s="84">
        <v>32.58</v>
      </c>
    </row>
    <row r="23" spans="1:59" x14ac:dyDescent="0.2">
      <c r="A23" s="44">
        <v>36914</v>
      </c>
      <c r="B23" s="45">
        <v>0</v>
      </c>
      <c r="C23" s="45">
        <v>6.8</v>
      </c>
      <c r="D23" s="46">
        <v>22.75</v>
      </c>
      <c r="F23" s="55">
        <v>36943</v>
      </c>
      <c r="G23" s="56">
        <v>19.829999999999998</v>
      </c>
      <c r="H23" s="56">
        <v>25.05</v>
      </c>
      <c r="I23" s="57">
        <v>32.159999999999997</v>
      </c>
      <c r="K23" s="38">
        <v>36973</v>
      </c>
      <c r="L23" s="39">
        <v>22.25</v>
      </c>
      <c r="M23" s="39">
        <v>26.53</v>
      </c>
      <c r="N23" s="40">
        <v>32.54</v>
      </c>
      <c r="P23" s="44">
        <v>37002</v>
      </c>
      <c r="Q23" s="45">
        <v>18.91</v>
      </c>
      <c r="R23" s="45">
        <v>24.13</v>
      </c>
      <c r="S23" s="46">
        <v>30.54</v>
      </c>
      <c r="U23" s="66">
        <v>37032</v>
      </c>
      <c r="V23" s="67">
        <v>14.16</v>
      </c>
      <c r="W23" s="67">
        <v>17.989999999999998</v>
      </c>
      <c r="X23" s="68">
        <v>23.7</v>
      </c>
      <c r="Z23" s="38">
        <v>37063</v>
      </c>
      <c r="AA23" s="39">
        <v>6</v>
      </c>
      <c r="AB23" s="39">
        <v>10.43</v>
      </c>
      <c r="AC23" s="40">
        <v>15.83</v>
      </c>
      <c r="AE23" s="44">
        <v>37093</v>
      </c>
      <c r="AF23" s="45">
        <v>17.25</v>
      </c>
      <c r="AG23" s="45">
        <v>22.42</v>
      </c>
      <c r="AH23" s="46">
        <v>28.5</v>
      </c>
      <c r="AJ23" s="55">
        <v>37124</v>
      </c>
      <c r="AK23" s="56">
        <v>15.25</v>
      </c>
      <c r="AL23" s="56">
        <v>18.579999999999998</v>
      </c>
      <c r="AM23" s="57">
        <v>24.75</v>
      </c>
      <c r="AO23" s="38">
        <v>37155</v>
      </c>
      <c r="AP23" s="39">
        <v>13.58</v>
      </c>
      <c r="AQ23" s="39">
        <v>18.309999999999999</v>
      </c>
      <c r="AR23" s="40">
        <v>25.33</v>
      </c>
      <c r="AT23" s="55">
        <v>37185</v>
      </c>
      <c r="AU23" s="79">
        <v>15.95</v>
      </c>
      <c r="AV23" s="79">
        <v>22.11</v>
      </c>
      <c r="AW23" s="80">
        <v>29.79</v>
      </c>
      <c r="AY23" s="19">
        <v>37216</v>
      </c>
      <c r="AZ23" s="81">
        <v>19.579999999999998</v>
      </c>
      <c r="BA23" s="81">
        <v>23.44</v>
      </c>
      <c r="BB23" s="82">
        <v>31.04</v>
      </c>
      <c r="BD23" s="38">
        <v>37246</v>
      </c>
      <c r="BE23" s="83">
        <v>21.04</v>
      </c>
      <c r="BF23" s="83">
        <v>24.56</v>
      </c>
      <c r="BG23" s="84">
        <v>30.33</v>
      </c>
    </row>
    <row r="24" spans="1:59" x14ac:dyDescent="0.2">
      <c r="A24" s="44">
        <v>36915</v>
      </c>
      <c r="B24" s="45">
        <v>20.079999999999998</v>
      </c>
      <c r="C24" s="45">
        <v>22.08</v>
      </c>
      <c r="D24" s="46">
        <v>27.5</v>
      </c>
      <c r="F24" s="55">
        <v>36944</v>
      </c>
      <c r="G24" s="56">
        <v>21.25</v>
      </c>
      <c r="H24" s="56">
        <v>25.07</v>
      </c>
      <c r="I24" s="57">
        <v>31.54</v>
      </c>
      <c r="K24" s="38">
        <v>36974</v>
      </c>
      <c r="L24" s="39">
        <v>22.12</v>
      </c>
      <c r="M24" s="39">
        <v>25.04</v>
      </c>
      <c r="N24" s="40">
        <v>32.58</v>
      </c>
      <c r="P24" s="44">
        <v>37003</v>
      </c>
      <c r="Q24" s="45">
        <v>20.87</v>
      </c>
      <c r="R24" s="45">
        <v>23.04</v>
      </c>
      <c r="S24" s="46">
        <v>27.25</v>
      </c>
      <c r="U24" s="66">
        <v>37033</v>
      </c>
      <c r="V24" s="67">
        <v>16.12</v>
      </c>
      <c r="W24" s="67">
        <v>18.29</v>
      </c>
      <c r="X24" s="68">
        <v>22.25</v>
      </c>
      <c r="Z24" s="38">
        <v>37064</v>
      </c>
      <c r="AA24" s="39">
        <v>8.5</v>
      </c>
      <c r="AB24" s="39">
        <v>12.35</v>
      </c>
      <c r="AC24" s="40">
        <v>16.75</v>
      </c>
      <c r="AE24" s="44">
        <v>37094</v>
      </c>
      <c r="AF24" s="45">
        <v>12.87</v>
      </c>
      <c r="AG24" s="45">
        <v>15.23</v>
      </c>
      <c r="AH24" s="46">
        <v>17</v>
      </c>
      <c r="AJ24" s="55">
        <v>37125</v>
      </c>
      <c r="AK24" s="56">
        <v>13.75</v>
      </c>
      <c r="AL24" s="56">
        <v>15.55</v>
      </c>
      <c r="AM24" s="57">
        <v>19.5</v>
      </c>
      <c r="AO24" s="38">
        <v>37156</v>
      </c>
      <c r="AP24" s="39">
        <v>15.5</v>
      </c>
      <c r="AQ24" s="39">
        <v>16.22</v>
      </c>
      <c r="AR24" s="40">
        <v>17.2</v>
      </c>
      <c r="AT24" s="55">
        <v>37186</v>
      </c>
      <c r="AU24" s="79">
        <v>16.75</v>
      </c>
      <c r="AV24" s="79">
        <v>18.920000000000002</v>
      </c>
      <c r="AW24" s="80">
        <v>23.58</v>
      </c>
      <c r="AY24" s="19">
        <v>37217</v>
      </c>
      <c r="AZ24" s="81">
        <v>19.829999999999998</v>
      </c>
      <c r="BA24" s="81">
        <v>23.86</v>
      </c>
      <c r="BB24" s="82">
        <v>31.62</v>
      </c>
      <c r="BD24" s="38">
        <v>37247</v>
      </c>
      <c r="BE24" s="83">
        <v>20.12</v>
      </c>
      <c r="BF24" s="83">
        <v>23.38</v>
      </c>
      <c r="BG24" s="84">
        <v>29.54</v>
      </c>
    </row>
    <row r="25" spans="1:59" x14ac:dyDescent="0.2">
      <c r="A25" s="44">
        <v>36916</v>
      </c>
      <c r="B25" s="45">
        <v>19.54</v>
      </c>
      <c r="C25" s="45">
        <v>23.27</v>
      </c>
      <c r="D25" s="46">
        <v>29.45</v>
      </c>
      <c r="F25" s="55">
        <v>36945</v>
      </c>
      <c r="G25" s="56">
        <v>20.83</v>
      </c>
      <c r="H25" s="56">
        <v>23.81</v>
      </c>
      <c r="I25" s="57">
        <v>31.41</v>
      </c>
      <c r="K25" s="38">
        <v>36975</v>
      </c>
      <c r="L25" s="39">
        <v>19.29</v>
      </c>
      <c r="M25" s="39">
        <v>23.56</v>
      </c>
      <c r="N25" s="40">
        <v>31.87</v>
      </c>
      <c r="P25" s="44">
        <v>37004</v>
      </c>
      <c r="Q25" s="45">
        <v>20.37</v>
      </c>
      <c r="R25" s="45">
        <v>24.8</v>
      </c>
      <c r="S25" s="46">
        <v>29.75</v>
      </c>
      <c r="U25" s="66">
        <v>37034</v>
      </c>
      <c r="V25" s="67">
        <v>14.2</v>
      </c>
      <c r="W25" s="67">
        <v>17.82</v>
      </c>
      <c r="X25" s="68">
        <v>22.08</v>
      </c>
      <c r="Z25" s="38">
        <v>37065</v>
      </c>
      <c r="AA25" s="39">
        <v>10.95</v>
      </c>
      <c r="AB25" s="39">
        <v>15.02</v>
      </c>
      <c r="AC25" s="40">
        <v>23.45</v>
      </c>
      <c r="AE25" s="44">
        <v>37095</v>
      </c>
      <c r="AF25" s="45">
        <v>11.79</v>
      </c>
      <c r="AG25" s="45">
        <v>12.79</v>
      </c>
      <c r="AH25" s="46">
        <v>14</v>
      </c>
      <c r="AJ25" s="55">
        <v>37126</v>
      </c>
      <c r="AK25" s="56">
        <v>13.25</v>
      </c>
      <c r="AL25" s="56">
        <v>16.170000000000002</v>
      </c>
      <c r="AM25" s="57">
        <v>19.45</v>
      </c>
      <c r="AO25" s="38">
        <v>37157</v>
      </c>
      <c r="AP25" s="39">
        <v>14.79</v>
      </c>
      <c r="AQ25" s="39">
        <v>17.39</v>
      </c>
      <c r="AR25" s="40">
        <v>22.54</v>
      </c>
      <c r="AT25" s="55">
        <v>37187</v>
      </c>
      <c r="AU25" s="79">
        <v>16.66</v>
      </c>
      <c r="AV25" s="79">
        <v>20.51</v>
      </c>
      <c r="AW25" s="80">
        <v>28.04</v>
      </c>
      <c r="AY25" s="19">
        <v>37218</v>
      </c>
      <c r="AZ25" s="81">
        <v>18.66</v>
      </c>
      <c r="BA25" s="81">
        <v>24.47</v>
      </c>
      <c r="BB25" s="82">
        <v>31.16</v>
      </c>
      <c r="BD25" s="38">
        <v>37248</v>
      </c>
      <c r="BE25" s="83">
        <v>15.75</v>
      </c>
      <c r="BF25" s="83">
        <v>19.690000000000001</v>
      </c>
      <c r="BG25" s="84">
        <v>21.75</v>
      </c>
    </row>
    <row r="26" spans="1:59" x14ac:dyDescent="0.2">
      <c r="A26" s="44">
        <v>36917</v>
      </c>
      <c r="B26" s="45">
        <v>21</v>
      </c>
      <c r="C26" s="45">
        <v>24.56</v>
      </c>
      <c r="D26" s="46">
        <v>29.04</v>
      </c>
      <c r="F26" s="55">
        <v>36946</v>
      </c>
      <c r="G26" s="56">
        <v>18.95</v>
      </c>
      <c r="H26" s="56">
        <v>23.08</v>
      </c>
      <c r="I26" s="57">
        <v>31.25</v>
      </c>
      <c r="K26" s="38">
        <v>36976</v>
      </c>
      <c r="L26" s="39">
        <v>19.2</v>
      </c>
      <c r="M26" s="39">
        <v>24.11</v>
      </c>
      <c r="N26" s="40">
        <v>31.29</v>
      </c>
      <c r="P26" s="44">
        <v>37005</v>
      </c>
      <c r="Q26" s="45">
        <v>21.41</v>
      </c>
      <c r="R26" s="45">
        <v>25.29</v>
      </c>
      <c r="S26" s="46">
        <v>30.33</v>
      </c>
      <c r="U26" s="66">
        <v>37035</v>
      </c>
      <c r="V26" s="67">
        <v>15.5</v>
      </c>
      <c r="W26" s="67">
        <v>17.440000000000001</v>
      </c>
      <c r="X26" s="68">
        <v>21.66</v>
      </c>
      <c r="Z26" s="38">
        <v>37066</v>
      </c>
      <c r="AA26" s="39">
        <v>14.08</v>
      </c>
      <c r="AB26" s="39">
        <v>16.600000000000001</v>
      </c>
      <c r="AC26" s="40">
        <v>21.75</v>
      </c>
      <c r="AE26" s="44">
        <v>37096</v>
      </c>
      <c r="AF26" s="45">
        <v>13</v>
      </c>
      <c r="AG26" s="45">
        <v>14.78</v>
      </c>
      <c r="AH26" s="46">
        <v>18</v>
      </c>
      <c r="AJ26" s="55">
        <v>37127</v>
      </c>
      <c r="AK26" s="56">
        <v>14.45</v>
      </c>
      <c r="AL26" s="56">
        <v>17.78</v>
      </c>
      <c r="AM26" s="57">
        <v>24.16</v>
      </c>
      <c r="AO26" s="38">
        <v>37158</v>
      </c>
      <c r="AP26" s="39">
        <v>14.83</v>
      </c>
      <c r="AQ26" s="39">
        <v>19.899999999999999</v>
      </c>
      <c r="AR26" s="40">
        <v>27.83</v>
      </c>
      <c r="AT26" s="55">
        <v>37188</v>
      </c>
      <c r="AU26" s="79">
        <v>14.79</v>
      </c>
      <c r="AV26" s="79">
        <v>19.510000000000002</v>
      </c>
      <c r="AW26" s="80">
        <v>26.54</v>
      </c>
      <c r="AY26" s="19">
        <v>37219</v>
      </c>
      <c r="AZ26" s="81">
        <v>21.54</v>
      </c>
      <c r="BA26" s="81">
        <v>25.89</v>
      </c>
      <c r="BB26" s="82">
        <v>32.75</v>
      </c>
      <c r="BD26" s="38">
        <v>37249</v>
      </c>
      <c r="BE26" s="83">
        <v>15.25</v>
      </c>
      <c r="BF26" s="83">
        <v>17.239999999999998</v>
      </c>
      <c r="BG26" s="84">
        <v>20.58</v>
      </c>
    </row>
    <row r="27" spans="1:59" x14ac:dyDescent="0.2">
      <c r="A27" s="44">
        <v>36918</v>
      </c>
      <c r="B27" s="45">
        <v>21.83</v>
      </c>
      <c r="C27" s="45">
        <v>25.81</v>
      </c>
      <c r="D27" s="46">
        <v>33.409999999999997</v>
      </c>
      <c r="F27" s="55">
        <v>36947</v>
      </c>
      <c r="G27" s="56">
        <v>20</v>
      </c>
      <c r="H27" s="56">
        <v>24.02</v>
      </c>
      <c r="I27" s="57">
        <v>31.41</v>
      </c>
      <c r="K27" s="38">
        <v>36977</v>
      </c>
      <c r="L27" s="39">
        <v>19</v>
      </c>
      <c r="M27" s="39">
        <v>23.12</v>
      </c>
      <c r="N27" s="40">
        <v>29.7</v>
      </c>
      <c r="P27" s="44">
        <v>37006</v>
      </c>
      <c r="Q27" s="45">
        <v>20.58</v>
      </c>
      <c r="R27" s="45">
        <v>23.78</v>
      </c>
      <c r="S27" s="46">
        <v>30.2</v>
      </c>
      <c r="U27" s="66">
        <v>37036</v>
      </c>
      <c r="V27" s="67">
        <v>15.58</v>
      </c>
      <c r="W27" s="67">
        <v>18.14</v>
      </c>
      <c r="X27" s="68">
        <v>23.95</v>
      </c>
      <c r="Z27" s="38">
        <v>37067</v>
      </c>
      <c r="AA27" s="39">
        <v>15.58</v>
      </c>
      <c r="AB27" s="39">
        <v>20.079999999999998</v>
      </c>
      <c r="AC27" s="40">
        <v>26.5</v>
      </c>
      <c r="AE27" s="44">
        <v>37097</v>
      </c>
      <c r="AF27" s="45">
        <v>13.87</v>
      </c>
      <c r="AG27" s="45">
        <v>17.649999999999999</v>
      </c>
      <c r="AH27" s="46">
        <v>23.75</v>
      </c>
      <c r="AJ27" s="55">
        <v>37128</v>
      </c>
      <c r="AK27" s="56">
        <v>15.66</v>
      </c>
      <c r="AL27" s="56">
        <v>21.18</v>
      </c>
      <c r="AM27" s="57">
        <v>27.45</v>
      </c>
      <c r="AO27" s="38">
        <v>37159</v>
      </c>
      <c r="AP27" s="39">
        <v>16.91</v>
      </c>
      <c r="AQ27" s="39">
        <v>20.34</v>
      </c>
      <c r="AR27" s="40">
        <v>25.7</v>
      </c>
      <c r="AT27" s="55">
        <v>37189</v>
      </c>
      <c r="AU27" s="79">
        <v>15.95</v>
      </c>
      <c r="AV27" s="79">
        <v>20.440000000000001</v>
      </c>
      <c r="AW27" s="80">
        <v>28.7</v>
      </c>
      <c r="AY27" s="19">
        <v>37220</v>
      </c>
      <c r="AZ27" s="81">
        <v>20.7</v>
      </c>
      <c r="BA27" s="81">
        <v>24.71</v>
      </c>
      <c r="BB27" s="82">
        <v>30.54</v>
      </c>
      <c r="BD27" s="38">
        <v>37250</v>
      </c>
      <c r="BE27" s="83">
        <v>15.75</v>
      </c>
      <c r="BF27" s="83">
        <v>19.16</v>
      </c>
      <c r="BG27" s="84">
        <v>24.75</v>
      </c>
    </row>
    <row r="28" spans="1:59" x14ac:dyDescent="0.2">
      <c r="A28" s="44">
        <v>36919</v>
      </c>
      <c r="B28" s="45">
        <v>20.45</v>
      </c>
      <c r="C28" s="45">
        <v>26.32</v>
      </c>
      <c r="D28" s="46">
        <v>33.79</v>
      </c>
      <c r="F28" s="55">
        <v>36948</v>
      </c>
      <c r="G28" s="56">
        <v>20.41</v>
      </c>
      <c r="H28" s="56">
        <v>24.8</v>
      </c>
      <c r="I28" s="57">
        <v>32.119999999999997</v>
      </c>
      <c r="K28" s="38">
        <v>36978</v>
      </c>
      <c r="L28" s="39">
        <v>19.62</v>
      </c>
      <c r="M28" s="39">
        <v>21.99</v>
      </c>
      <c r="N28" s="40">
        <v>29</v>
      </c>
      <c r="P28" s="44">
        <v>37007</v>
      </c>
      <c r="Q28" s="45">
        <v>17.579999999999998</v>
      </c>
      <c r="R28" s="45">
        <v>23.37</v>
      </c>
      <c r="S28" s="46">
        <v>29.16</v>
      </c>
      <c r="U28" s="66">
        <v>37037</v>
      </c>
      <c r="V28" s="67">
        <v>16.2</v>
      </c>
      <c r="W28" s="67">
        <v>18.899999999999999</v>
      </c>
      <c r="X28" s="68">
        <v>23.66</v>
      </c>
      <c r="Z28" s="38">
        <v>37068</v>
      </c>
      <c r="AA28" s="39">
        <v>9.9499999999999993</v>
      </c>
      <c r="AB28" s="39">
        <v>15.57</v>
      </c>
      <c r="AC28" s="40">
        <v>21.41</v>
      </c>
      <c r="AE28" s="44">
        <v>37098</v>
      </c>
      <c r="AF28" s="45">
        <v>15.75</v>
      </c>
      <c r="AG28" s="45">
        <v>18.64</v>
      </c>
      <c r="AH28" s="46">
        <v>23.66</v>
      </c>
      <c r="AJ28" s="55">
        <v>37129</v>
      </c>
      <c r="AK28" s="56">
        <v>16.62</v>
      </c>
      <c r="AL28" s="56">
        <v>20.87</v>
      </c>
      <c r="AM28" s="57">
        <v>26.08</v>
      </c>
      <c r="AO28" s="38">
        <v>37160</v>
      </c>
      <c r="AP28" s="39">
        <v>18.579999999999998</v>
      </c>
      <c r="AQ28" s="39">
        <v>21.42</v>
      </c>
      <c r="AR28" s="40">
        <v>25.54</v>
      </c>
      <c r="AT28" s="55">
        <v>37190</v>
      </c>
      <c r="AU28" s="79">
        <v>14.41</v>
      </c>
      <c r="AV28" s="79">
        <v>20.059999999999999</v>
      </c>
      <c r="AW28" s="80">
        <v>28.91</v>
      </c>
      <c r="AY28" s="19">
        <v>37221</v>
      </c>
      <c r="AZ28" s="81">
        <v>19.91</v>
      </c>
      <c r="BA28" s="81">
        <v>24.9</v>
      </c>
      <c r="BB28" s="82">
        <v>32.5</v>
      </c>
      <c r="BD28" s="38">
        <v>37251</v>
      </c>
      <c r="BE28" s="83">
        <v>16.62</v>
      </c>
      <c r="BF28" s="83">
        <v>20.09</v>
      </c>
      <c r="BG28" s="84">
        <v>25.08</v>
      </c>
    </row>
    <row r="29" spans="1:59" x14ac:dyDescent="0.2">
      <c r="A29" s="44">
        <v>36920</v>
      </c>
      <c r="B29" s="45">
        <v>19.75</v>
      </c>
      <c r="C29" s="45">
        <v>24.93</v>
      </c>
      <c r="D29" s="46">
        <v>31.29</v>
      </c>
      <c r="F29" s="55">
        <v>36949</v>
      </c>
      <c r="G29" s="56">
        <v>19.79</v>
      </c>
      <c r="H29" s="56">
        <v>23.73</v>
      </c>
      <c r="I29" s="57">
        <v>29.87</v>
      </c>
      <c r="K29" s="38">
        <v>36979</v>
      </c>
      <c r="L29" s="39">
        <v>19.5</v>
      </c>
      <c r="M29" s="39">
        <v>21.61</v>
      </c>
      <c r="N29" s="40">
        <v>27</v>
      </c>
      <c r="P29" s="44">
        <v>37008</v>
      </c>
      <c r="Q29" s="45">
        <v>19.04</v>
      </c>
      <c r="R29" s="45">
        <v>24.8</v>
      </c>
      <c r="S29" s="46">
        <v>30.54</v>
      </c>
      <c r="U29" s="66">
        <v>37038</v>
      </c>
      <c r="V29" s="67">
        <v>16.95</v>
      </c>
      <c r="W29" s="67">
        <v>17.420000000000002</v>
      </c>
      <c r="X29" s="68">
        <v>18.25</v>
      </c>
      <c r="Z29" s="38">
        <v>37069</v>
      </c>
      <c r="AA29" s="39">
        <v>6.79</v>
      </c>
      <c r="AB29" s="39">
        <v>11.07</v>
      </c>
      <c r="AC29" s="40">
        <v>15.41</v>
      </c>
      <c r="AE29" s="44">
        <v>37099</v>
      </c>
      <c r="AF29" s="45">
        <v>11.5</v>
      </c>
      <c r="AG29" s="45">
        <v>16.02</v>
      </c>
      <c r="AH29" s="46">
        <v>22.41</v>
      </c>
      <c r="AJ29" s="55">
        <v>37130</v>
      </c>
      <c r="AK29" s="56">
        <v>17.41</v>
      </c>
      <c r="AL29" s="56">
        <v>20.99</v>
      </c>
      <c r="AM29" s="57">
        <v>27.08</v>
      </c>
      <c r="AO29" s="38">
        <v>37161</v>
      </c>
      <c r="AP29" s="39">
        <v>16.41</v>
      </c>
      <c r="AQ29" s="39">
        <v>17.850000000000001</v>
      </c>
      <c r="AR29" s="40">
        <v>19.75</v>
      </c>
      <c r="AT29" s="55">
        <v>37191</v>
      </c>
      <c r="AU29" s="79">
        <v>13.7</v>
      </c>
      <c r="AV29" s="79">
        <v>20.25</v>
      </c>
      <c r="AW29" s="80">
        <v>29.91</v>
      </c>
      <c r="AY29" s="19">
        <v>37222</v>
      </c>
      <c r="AZ29" s="81">
        <v>19.5</v>
      </c>
      <c r="BA29" s="81">
        <v>25.63</v>
      </c>
      <c r="BB29" s="82">
        <v>32.700000000000003</v>
      </c>
      <c r="BD29" s="38">
        <v>37252</v>
      </c>
      <c r="BE29" s="83">
        <v>17.95</v>
      </c>
      <c r="BF29" s="83">
        <v>22.39</v>
      </c>
      <c r="BG29" s="84">
        <v>29.37</v>
      </c>
    </row>
    <row r="30" spans="1:59" x14ac:dyDescent="0.2">
      <c r="A30" s="44">
        <v>36921</v>
      </c>
      <c r="B30" s="45">
        <v>21.75</v>
      </c>
      <c r="C30" s="45">
        <v>25.12</v>
      </c>
      <c r="D30" s="46">
        <v>31.62</v>
      </c>
      <c r="F30" s="55">
        <v>36950</v>
      </c>
      <c r="G30" s="56">
        <v>19.37</v>
      </c>
      <c r="H30" s="56">
        <v>23.87</v>
      </c>
      <c r="I30" s="57">
        <v>30.45</v>
      </c>
      <c r="K30" s="38">
        <v>36980</v>
      </c>
      <c r="L30" s="39">
        <v>19.25</v>
      </c>
      <c r="M30" s="39">
        <v>22.59</v>
      </c>
      <c r="N30" s="40">
        <v>27.29</v>
      </c>
      <c r="P30" s="44">
        <v>37009</v>
      </c>
      <c r="Q30" s="45">
        <v>19.62</v>
      </c>
      <c r="R30" s="45">
        <v>25.49</v>
      </c>
      <c r="S30" s="46">
        <v>31.7</v>
      </c>
      <c r="U30" s="66">
        <v>37039</v>
      </c>
      <c r="V30" s="67">
        <v>16.329999999999998</v>
      </c>
      <c r="W30" s="67">
        <v>19.34</v>
      </c>
      <c r="X30" s="68">
        <v>23.04</v>
      </c>
      <c r="Z30" s="38">
        <v>37070</v>
      </c>
      <c r="AA30" s="39">
        <v>11.29</v>
      </c>
      <c r="AB30" s="39">
        <v>12.87</v>
      </c>
      <c r="AC30" s="40">
        <v>15.7</v>
      </c>
      <c r="AE30" s="44">
        <v>37100</v>
      </c>
      <c r="AF30" s="45">
        <v>5.79</v>
      </c>
      <c r="AG30" s="45">
        <v>8.56</v>
      </c>
      <c r="AH30" s="46">
        <v>11.5</v>
      </c>
      <c r="AJ30" s="55">
        <v>37131</v>
      </c>
      <c r="AK30" s="56">
        <v>17.54</v>
      </c>
      <c r="AL30" s="56">
        <v>20.21</v>
      </c>
      <c r="AM30" s="57">
        <v>28.08</v>
      </c>
      <c r="AO30" s="38">
        <v>37162</v>
      </c>
      <c r="AP30" s="39">
        <v>15.87</v>
      </c>
      <c r="AQ30" s="39">
        <v>17.89</v>
      </c>
      <c r="AR30" s="40">
        <v>22.12</v>
      </c>
      <c r="AT30" s="55">
        <v>37192</v>
      </c>
      <c r="AU30" s="79">
        <v>15.5</v>
      </c>
      <c r="AV30" s="79">
        <v>22.89</v>
      </c>
      <c r="AW30" s="80">
        <v>32.659999999999997</v>
      </c>
      <c r="AY30" s="19">
        <v>37223</v>
      </c>
      <c r="AZ30" s="81">
        <v>18.95</v>
      </c>
      <c r="BA30" s="81">
        <v>23.22</v>
      </c>
      <c r="BB30" s="82">
        <v>31.32</v>
      </c>
      <c r="BD30" s="38">
        <v>37253</v>
      </c>
      <c r="BE30" s="83">
        <v>19.54</v>
      </c>
      <c r="BF30" s="83">
        <v>22.11</v>
      </c>
      <c r="BG30" s="84">
        <v>29.04</v>
      </c>
    </row>
    <row r="31" spans="1:59" ht="13.5" thickBot="1" x14ac:dyDescent="0.25">
      <c r="A31" s="44">
        <v>36922</v>
      </c>
      <c r="B31" s="45">
        <v>22.04</v>
      </c>
      <c r="C31" s="45">
        <v>24.67</v>
      </c>
      <c r="D31" s="46">
        <v>29.83</v>
      </c>
      <c r="F31" s="7" t="s">
        <v>4</v>
      </c>
      <c r="G31" s="58">
        <f>AVERAGE(G3:G30)</f>
        <v>20.719642857142851</v>
      </c>
      <c r="H31" s="58">
        <f>AVERAGE(H3:H30)</f>
        <v>24.197499999999998</v>
      </c>
      <c r="I31" s="59">
        <f>AVERAGE(I3:I30)</f>
        <v>30.196071428571425</v>
      </c>
      <c r="K31" s="38">
        <v>36981</v>
      </c>
      <c r="L31" s="39">
        <v>19.62</v>
      </c>
      <c r="M31" s="39">
        <v>22.93</v>
      </c>
      <c r="N31" s="40">
        <v>29.58</v>
      </c>
      <c r="P31" s="44">
        <v>37010</v>
      </c>
      <c r="Q31" s="45">
        <v>19.829999999999998</v>
      </c>
      <c r="R31" s="45">
        <v>23.94</v>
      </c>
      <c r="S31" s="46">
        <v>30.91</v>
      </c>
      <c r="U31" s="66">
        <v>37040</v>
      </c>
      <c r="V31" s="67">
        <v>17.75</v>
      </c>
      <c r="W31" s="67">
        <v>21.25</v>
      </c>
      <c r="X31" s="68">
        <v>25.91</v>
      </c>
      <c r="Z31" s="38">
        <v>37071</v>
      </c>
      <c r="AA31" s="39">
        <v>11.75</v>
      </c>
      <c r="AB31" s="39">
        <v>14.52</v>
      </c>
      <c r="AC31" s="40">
        <v>19.54</v>
      </c>
      <c r="AE31" s="44">
        <v>37101</v>
      </c>
      <c r="AF31" s="45">
        <v>5.5</v>
      </c>
      <c r="AG31" s="45">
        <v>11.06</v>
      </c>
      <c r="AH31" s="46">
        <v>17.75</v>
      </c>
      <c r="AJ31" s="55">
        <v>37132</v>
      </c>
      <c r="AK31" s="56">
        <v>17.579999999999998</v>
      </c>
      <c r="AL31" s="56">
        <v>18.91</v>
      </c>
      <c r="AM31" s="57">
        <v>21.25</v>
      </c>
      <c r="AO31" s="38">
        <v>37163</v>
      </c>
      <c r="AP31" s="39">
        <v>15.33</v>
      </c>
      <c r="AQ31" s="39">
        <v>17.34</v>
      </c>
      <c r="AR31" s="40">
        <v>22.58</v>
      </c>
      <c r="AT31" s="55">
        <v>37193</v>
      </c>
      <c r="AU31" s="79">
        <v>17.75</v>
      </c>
      <c r="AV31" s="79">
        <v>24.75</v>
      </c>
      <c r="AW31" s="80">
        <v>34.33</v>
      </c>
      <c r="AY31" s="19">
        <v>37224</v>
      </c>
      <c r="AZ31" s="81">
        <v>18.5</v>
      </c>
      <c r="BA31" s="81">
        <v>22.82</v>
      </c>
      <c r="BB31" s="82">
        <v>30.12</v>
      </c>
      <c r="BD31" s="38">
        <v>37254</v>
      </c>
      <c r="BE31" s="83">
        <v>18.5</v>
      </c>
      <c r="BF31" s="83">
        <v>20.440000000000001</v>
      </c>
      <c r="BG31" s="84">
        <v>23.45</v>
      </c>
    </row>
    <row r="32" spans="1:59" ht="13.5" thickBot="1" x14ac:dyDescent="0.25">
      <c r="A32" s="4" t="s">
        <v>4</v>
      </c>
      <c r="B32" s="50">
        <f>AVERAGE(B3:B31)</f>
        <v>19.631034482758619</v>
      </c>
      <c r="C32" s="50">
        <f>AVERAGE(C3:C31)</f>
        <v>23.82586206896551</v>
      </c>
      <c r="D32" s="51">
        <f>AVERAGE(D3:D31)</f>
        <v>30.731724137931035</v>
      </c>
      <c r="K32" s="41" t="s">
        <v>4</v>
      </c>
      <c r="L32" s="42">
        <f>AVERAGE(L3:L31)</f>
        <v>19.248275862068969</v>
      </c>
      <c r="M32" s="42">
        <f>AVERAGE(M3:M31)</f>
        <v>22.860689655172415</v>
      </c>
      <c r="N32" s="43">
        <f>AVERAGE(N3:N31)</f>
        <v>28.758620689655171</v>
      </c>
      <c r="P32" s="44">
        <v>37011</v>
      </c>
      <c r="Q32" s="45">
        <v>19.54</v>
      </c>
      <c r="R32" s="45">
        <v>22.96</v>
      </c>
      <c r="S32" s="46">
        <v>29.25</v>
      </c>
      <c r="U32" s="66">
        <v>37041</v>
      </c>
      <c r="V32" s="67">
        <v>16.45</v>
      </c>
      <c r="W32" s="67">
        <v>20.62</v>
      </c>
      <c r="X32" s="68">
        <v>26.2</v>
      </c>
      <c r="Z32" s="38">
        <v>37072</v>
      </c>
      <c r="AA32" s="39">
        <v>12.33</v>
      </c>
      <c r="AB32" s="39">
        <v>16.16</v>
      </c>
      <c r="AC32" s="40">
        <v>22.7</v>
      </c>
      <c r="AE32" s="44">
        <v>37102</v>
      </c>
      <c r="AF32" s="45">
        <v>10.25</v>
      </c>
      <c r="AG32" s="45">
        <v>15.41</v>
      </c>
      <c r="AH32" s="46">
        <v>23.33</v>
      </c>
      <c r="AJ32" s="55">
        <v>37133</v>
      </c>
      <c r="AK32" s="56">
        <v>16.37</v>
      </c>
      <c r="AL32" s="56">
        <v>22.22</v>
      </c>
      <c r="AM32" s="57">
        <v>28.62</v>
      </c>
      <c r="AO32" s="38">
        <v>37164</v>
      </c>
      <c r="AP32" s="39">
        <v>15.45</v>
      </c>
      <c r="AQ32" s="39">
        <v>20.79</v>
      </c>
      <c r="AR32" s="40">
        <v>28.25</v>
      </c>
      <c r="AT32" s="55">
        <v>37194</v>
      </c>
      <c r="AU32" s="79">
        <v>20</v>
      </c>
      <c r="AV32" s="79">
        <v>25.43</v>
      </c>
      <c r="AW32" s="80">
        <v>33.700000000000003</v>
      </c>
      <c r="AY32" s="19">
        <v>37225</v>
      </c>
      <c r="AZ32" s="81">
        <v>19.66</v>
      </c>
      <c r="BA32" s="81">
        <v>22.23</v>
      </c>
      <c r="BB32" s="82">
        <v>25.62</v>
      </c>
      <c r="BD32" s="38">
        <v>37255</v>
      </c>
      <c r="BE32" s="83">
        <v>17.29</v>
      </c>
      <c r="BF32" s="83">
        <v>20.71</v>
      </c>
      <c r="BG32" s="84">
        <v>26.83</v>
      </c>
    </row>
    <row r="33" spans="16:59" ht="13.5" thickBot="1" x14ac:dyDescent="0.25">
      <c r="P33" s="4" t="s">
        <v>4</v>
      </c>
      <c r="Q33" s="50">
        <f>AVERAGE(Q3:Q32)</f>
        <v>19.026</v>
      </c>
      <c r="R33" s="50">
        <f>AVERAGE(R3:R32)</f>
        <v>23.207999999999995</v>
      </c>
      <c r="S33" s="51">
        <f>AVERAGE(S3:S32)</f>
        <v>29.006999999999998</v>
      </c>
      <c r="U33" s="66">
        <v>37042</v>
      </c>
      <c r="V33" s="67">
        <v>17</v>
      </c>
      <c r="W33" s="67">
        <v>20.63</v>
      </c>
      <c r="X33" s="68">
        <v>26.87</v>
      </c>
      <c r="Z33" s="41" t="s">
        <v>4</v>
      </c>
      <c r="AA33" s="42">
        <f>AVERAGE(AA3:AA32)</f>
        <v>14.115333333333332</v>
      </c>
      <c r="AB33" s="42">
        <f>AVERAGE(AB3:AB32)</f>
        <v>17.807000000000002</v>
      </c>
      <c r="AC33" s="43">
        <f>AVERAGE(AC3:AC32)</f>
        <v>22.929333333333336</v>
      </c>
      <c r="AE33" s="44">
        <v>37103</v>
      </c>
      <c r="AF33" s="45">
        <v>12.95</v>
      </c>
      <c r="AG33" s="45">
        <v>18.43</v>
      </c>
      <c r="AH33" s="46">
        <v>26.45</v>
      </c>
      <c r="AJ33" s="55">
        <v>37134</v>
      </c>
      <c r="AK33" s="56">
        <v>18</v>
      </c>
      <c r="AL33" s="56">
        <v>23.44</v>
      </c>
      <c r="AM33" s="57">
        <v>30.12</v>
      </c>
      <c r="AO33" s="41" t="s">
        <v>4</v>
      </c>
      <c r="AP33" s="42">
        <f>AVERAGE(AP3:AP32)</f>
        <v>14.856</v>
      </c>
      <c r="AQ33" s="42">
        <f>AVERAGE(AQ3:AQ32)</f>
        <v>18.800999999999998</v>
      </c>
      <c r="AR33" s="43">
        <f>AVERAGE(AR3:AR32)</f>
        <v>24.507333333333339</v>
      </c>
      <c r="AT33" s="55">
        <v>37195</v>
      </c>
      <c r="AU33" s="79">
        <v>19.87</v>
      </c>
      <c r="AV33" s="79">
        <v>24.37</v>
      </c>
      <c r="AW33" s="80">
        <v>32.08</v>
      </c>
      <c r="AY33" s="4" t="s">
        <v>4</v>
      </c>
      <c r="AZ33" s="50">
        <f>AVERAGE(AZ2:AZ32)</f>
        <v>18.315333333333331</v>
      </c>
      <c r="BA33" s="50">
        <f>AVERAGE(BA2:BA32)</f>
        <v>22.051666666666673</v>
      </c>
      <c r="BB33" s="51">
        <f>AVERAGE(BB2:BB32)</f>
        <v>28.137999999999998</v>
      </c>
      <c r="BD33" s="38">
        <v>37256</v>
      </c>
      <c r="BE33" s="83">
        <v>18.25</v>
      </c>
      <c r="BF33" s="83">
        <v>23.38</v>
      </c>
      <c r="BG33" s="84">
        <v>29.83</v>
      </c>
    </row>
    <row r="34" spans="16:59" ht="13.5" thickBot="1" x14ac:dyDescent="0.25">
      <c r="U34" s="69" t="s">
        <v>4</v>
      </c>
      <c r="V34" s="70">
        <f>AVERAGE(V3:V33)</f>
        <v>15.099677419354837</v>
      </c>
      <c r="W34" s="70">
        <f>AVERAGE(W3:W33)</f>
        <v>18.266774193548386</v>
      </c>
      <c r="X34" s="71">
        <f>AVERAGE(X3:X33)</f>
        <v>22.620967741935484</v>
      </c>
      <c r="AE34" s="4" t="s">
        <v>4</v>
      </c>
      <c r="AF34" s="50">
        <f>AVERAGE(AF3:AF33)</f>
        <v>13.143225806451616</v>
      </c>
      <c r="AG34" s="50">
        <f>AVERAGE(AG3:AG33)</f>
        <v>17.60806451612903</v>
      </c>
      <c r="AH34" s="51">
        <f>AVERAGE(AH3:AH33)</f>
        <v>23.333548387096776</v>
      </c>
      <c r="AJ34" s="7" t="s">
        <v>4</v>
      </c>
      <c r="AK34" s="58">
        <f>AVERAGE(AK3:AK33)</f>
        <v>14.662580645161292</v>
      </c>
      <c r="AL34" s="58">
        <f>AVERAGE(AL3:AL33)</f>
        <v>19.000967741935487</v>
      </c>
      <c r="AM34" s="59">
        <f>AVERAGE(AM3:AM33)</f>
        <v>25.570322580645172</v>
      </c>
      <c r="AT34" s="7" t="s">
        <v>4</v>
      </c>
      <c r="AU34" s="58">
        <f>AVERAGE(AU3:AU33)</f>
        <v>16.072903225806453</v>
      </c>
      <c r="AV34" s="58">
        <f>AVERAGE(AV3:AV33)</f>
        <v>20.559354838709673</v>
      </c>
      <c r="AW34" s="59">
        <f>AVERAGE(AW3:AW33)</f>
        <v>27.534516129032255</v>
      </c>
      <c r="BD34" s="41" t="s">
        <v>4</v>
      </c>
      <c r="BE34" s="42">
        <f>AVERAGE(BE3:BE33)</f>
        <v>18.368064516129031</v>
      </c>
      <c r="BF34" s="42">
        <f>AVERAGE(BF3:BF33)</f>
        <v>22.006774193548392</v>
      </c>
      <c r="BG34" s="43">
        <f>AVERAGE(BG3:BG33)</f>
        <v>27.92354838709678</v>
      </c>
    </row>
  </sheetData>
  <mergeCells count="12">
    <mergeCell ref="AT1:AW1"/>
    <mergeCell ref="AY1:BB1"/>
    <mergeCell ref="BD1:BG1"/>
    <mergeCell ref="AE1:AH1"/>
    <mergeCell ref="AJ1:AM1"/>
    <mergeCell ref="AO1:AR1"/>
    <mergeCell ref="U1:X1"/>
    <mergeCell ref="Z1:AC1"/>
    <mergeCell ref="A1:D1"/>
    <mergeCell ref="F1:I1"/>
    <mergeCell ref="K1:N1"/>
    <mergeCell ref="P1:S1"/>
  </mergeCells>
  <phoneticPr fontId="5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5"/>
  <sheetViews>
    <sheetView topLeftCell="A16" zoomScale="80" zoomScaleNormal="80" workbookViewId="0">
      <selection activeCell="J3" sqref="J3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9.140625" style="100"/>
    <col min="21" max="22" width="11.7109375" style="100" customWidth="1"/>
    <col min="23" max="23" width="11" style="275" customWidth="1"/>
    <col min="24" max="24" width="13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11.5703125" style="100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0" style="100" bestFit="1" customWidth="1"/>
    <col min="46" max="47" width="11.7109375" style="100" customWidth="1"/>
    <col min="48" max="49" width="11.42578125" style="281" customWidth="1"/>
    <col min="50" max="50" width="9.140625" style="100"/>
    <col min="51" max="52" width="11.7109375" style="100" customWidth="1"/>
    <col min="53" max="54" width="11.42578125" style="281" customWidth="1"/>
    <col min="55" max="55" width="9.140625" style="100"/>
    <col min="56" max="56" width="12" style="153" bestFit="1" customWidth="1"/>
    <col min="57" max="57" width="12" style="153" customWidth="1"/>
    <col min="58" max="59" width="13.42578125" style="275" customWidth="1"/>
    <col min="60" max="16384" width="9.140625" style="100"/>
  </cols>
  <sheetData>
    <row r="1" spans="1:60" ht="18" customHeight="1" x14ac:dyDescent="0.2">
      <c r="A1" s="967" t="s">
        <v>359</v>
      </c>
      <c r="B1" s="967"/>
      <c r="C1" s="967"/>
      <c r="D1" s="998" t="s">
        <v>360</v>
      </c>
      <c r="E1" s="999"/>
      <c r="F1" s="967" t="s">
        <v>361</v>
      </c>
      <c r="G1" s="967"/>
      <c r="H1" s="967"/>
      <c r="I1" s="998" t="s">
        <v>362</v>
      </c>
      <c r="J1" s="999"/>
      <c r="K1" s="966" t="s">
        <v>363</v>
      </c>
      <c r="L1" s="966"/>
      <c r="M1" s="966"/>
      <c r="N1" s="998" t="s">
        <v>364</v>
      </c>
      <c r="O1" s="999"/>
      <c r="P1" s="967" t="s">
        <v>365</v>
      </c>
      <c r="Q1" s="967"/>
      <c r="R1" s="967"/>
      <c r="S1" s="970" t="s">
        <v>366</v>
      </c>
      <c r="T1" s="969"/>
      <c r="U1" s="941" t="s">
        <v>367</v>
      </c>
      <c r="V1" s="959"/>
      <c r="W1" s="943"/>
      <c r="X1" s="970" t="s">
        <v>368</v>
      </c>
      <c r="Y1" s="969"/>
      <c r="Z1" s="950" t="s">
        <v>358</v>
      </c>
      <c r="AA1" s="958"/>
      <c r="AB1" s="952"/>
      <c r="AC1" s="970" t="s">
        <v>357</v>
      </c>
      <c r="AD1" s="970"/>
      <c r="AE1" s="947" t="s">
        <v>356</v>
      </c>
      <c r="AF1" s="957"/>
      <c r="AG1" s="949"/>
      <c r="AH1" s="970" t="s">
        <v>355</v>
      </c>
      <c r="AI1" s="969"/>
      <c r="AJ1" s="950" t="s">
        <v>354</v>
      </c>
      <c r="AK1" s="958"/>
      <c r="AL1" s="952"/>
      <c r="AM1" s="970" t="s">
        <v>353</v>
      </c>
      <c r="AN1" s="969"/>
      <c r="AO1" s="941" t="s">
        <v>352</v>
      </c>
      <c r="AP1" s="959"/>
      <c r="AQ1" s="943"/>
      <c r="AR1" s="970" t="s">
        <v>351</v>
      </c>
      <c r="AS1" s="969"/>
      <c r="AT1" s="947" t="s">
        <v>350</v>
      </c>
      <c r="AU1" s="948"/>
      <c r="AV1" s="949"/>
      <c r="AW1" s="970" t="s">
        <v>349</v>
      </c>
      <c r="AX1" s="969"/>
      <c r="AY1" s="950" t="s">
        <v>348</v>
      </c>
      <c r="AZ1" s="951"/>
      <c r="BA1" s="952"/>
      <c r="BB1" s="970" t="s">
        <v>346</v>
      </c>
      <c r="BC1" s="969"/>
      <c r="BD1" s="941" t="s">
        <v>347</v>
      </c>
      <c r="BE1" s="959"/>
      <c r="BF1" s="943"/>
      <c r="BG1" s="973" t="s">
        <v>345</v>
      </c>
      <c r="BH1" s="974"/>
    </row>
    <row r="2" spans="1:60" ht="18.75" customHeight="1" thickBot="1" x14ac:dyDescent="0.25">
      <c r="A2" s="319" t="s">
        <v>0</v>
      </c>
      <c r="B2" s="798" t="s">
        <v>144</v>
      </c>
      <c r="C2" s="36" t="s">
        <v>145</v>
      </c>
      <c r="D2" s="319" t="s">
        <v>144</v>
      </c>
      <c r="E2" s="885" t="s">
        <v>145</v>
      </c>
      <c r="F2" s="104" t="s">
        <v>0</v>
      </c>
      <c r="G2" s="104" t="s">
        <v>144</v>
      </c>
      <c r="H2" s="33" t="s">
        <v>145</v>
      </c>
      <c r="I2" s="319" t="s">
        <v>144</v>
      </c>
      <c r="J2" s="885" t="s">
        <v>145</v>
      </c>
      <c r="K2" s="125" t="s">
        <v>0</v>
      </c>
      <c r="L2" s="319" t="s">
        <v>144</v>
      </c>
      <c r="M2" s="36" t="s">
        <v>145</v>
      </c>
      <c r="N2" s="319" t="s">
        <v>144</v>
      </c>
      <c r="O2" s="885" t="s">
        <v>145</v>
      </c>
      <c r="P2" s="125" t="s">
        <v>0</v>
      </c>
      <c r="Q2" s="319" t="s">
        <v>144</v>
      </c>
      <c r="R2" s="36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89" t="s">
        <v>0</v>
      </c>
      <c r="AU2" s="319" t="s">
        <v>144</v>
      </c>
      <c r="AV2" s="799" t="s">
        <v>145</v>
      </c>
      <c r="AW2" s="313" t="s">
        <v>144</v>
      </c>
      <c r="AX2" s="155" t="s">
        <v>145</v>
      </c>
      <c r="AY2" s="89" t="s">
        <v>0</v>
      </c>
      <c r="AZ2" s="319" t="s">
        <v>144</v>
      </c>
      <c r="BA2" s="799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ht="19.5" customHeight="1" thickBot="1" x14ac:dyDescent="0.25">
      <c r="A3" s="320">
        <v>43466</v>
      </c>
      <c r="B3" s="704">
        <f>1.4+0.6+2+2.4+0.2</f>
        <v>6.6000000000000005</v>
      </c>
      <c r="C3" s="704">
        <v>25.6</v>
      </c>
      <c r="D3" s="865">
        <f>SUM('2018'!AZ14:AZ32,'2018'!BE3:BE33,B3:B13)</f>
        <v>422.80000000000007</v>
      </c>
      <c r="E3" s="866">
        <f>SUM('2018'!BA14:BA32,'2018'!BF3:BF33,C3:C13)</f>
        <v>1499.5000000000002</v>
      </c>
      <c r="F3" s="886">
        <v>43497</v>
      </c>
      <c r="G3" s="702">
        <v>0</v>
      </c>
      <c r="H3" s="702">
        <v>28.6</v>
      </c>
      <c r="I3" s="865">
        <f>SUM('2018'!BE14:BE33,'2019'!B3:B33,G3:G11)</f>
        <v>523.30000000000007</v>
      </c>
      <c r="J3" s="865">
        <f>SUM('2018'!BF15:BF33,'2019'!C3:C33,H3:H11)</f>
        <v>1529.1</v>
      </c>
      <c r="K3" s="892">
        <v>43525</v>
      </c>
      <c r="L3" s="704">
        <f>0.2+0.2+1.6+11.8+1.8+1.6+0.8</f>
        <v>18.000000000000004</v>
      </c>
      <c r="M3" s="704">
        <v>21.8</v>
      </c>
      <c r="N3" s="865">
        <f>SUM('2019'!B13:B33,'2019'!G3:G31,L3:L13)</f>
        <v>703.18</v>
      </c>
      <c r="O3" s="865">
        <f>SUM('2019'!C13:C33,'2019'!H3:H30,M3:M13)</f>
        <v>1484.5999999999997</v>
      </c>
      <c r="P3" s="329">
        <v>43556</v>
      </c>
      <c r="Q3" s="704">
        <v>0</v>
      </c>
      <c r="R3" s="718">
        <v>23.3</v>
      </c>
      <c r="S3" s="888">
        <f>SUM('2019'!G12:G31,L3:L33,Q3:Q12)</f>
        <v>550.9799999999999</v>
      </c>
      <c r="T3" s="865">
        <f>SUM('2019'!H12:H31,M3:M33,R3:R12)</f>
        <v>1412.7</v>
      </c>
      <c r="U3" s="564">
        <v>43586</v>
      </c>
      <c r="V3" s="693">
        <v>0</v>
      </c>
      <c r="W3" s="694">
        <v>24</v>
      </c>
      <c r="X3" s="865">
        <f>SUM('2019'!L14:L33,Q3:Q32,V3:V13)</f>
        <v>240.60000000000005</v>
      </c>
      <c r="Y3" s="865">
        <f>SUM('2019'!M27:M33,R3:R32,W3:W13)</f>
        <v>1108.7999999999997</v>
      </c>
      <c r="Z3" s="571">
        <v>43617</v>
      </c>
      <c r="AA3" s="718">
        <v>7.6</v>
      </c>
      <c r="AB3" s="719">
        <v>21.7</v>
      </c>
      <c r="AC3" s="865">
        <f>SUM('2019'!Q15:Q32,V3:V33,AA3:AA13)</f>
        <v>165.9</v>
      </c>
      <c r="AD3" s="865">
        <f>SUM('2019'!R15:R32,W3:W33,AB3:AB13)</f>
        <v>1267.1000000000001</v>
      </c>
      <c r="AE3" s="164">
        <v>43647</v>
      </c>
      <c r="AF3" s="693">
        <v>0</v>
      </c>
      <c r="AG3" s="694">
        <v>22.6</v>
      </c>
      <c r="AH3" s="865">
        <f>SUM('2019'!V15:V33,AA3:AA32,AF3:AF13)</f>
        <v>229.3</v>
      </c>
      <c r="AI3" s="865">
        <f>SUM('2019'!W15:W33,AB3:AB32,AG3:AG13)</f>
        <v>1160.6699999999996</v>
      </c>
      <c r="AJ3" s="571">
        <v>43678</v>
      </c>
      <c r="AK3" s="693">
        <v>0</v>
      </c>
      <c r="AL3" s="727">
        <v>18.8</v>
      </c>
      <c r="AM3" s="865">
        <f>SUM('2019'!AA14:AA32,AF3:AF33,AK3:AK12)</f>
        <v>151.30000000000001</v>
      </c>
      <c r="AN3" s="865">
        <f>SUM('2019'!AB14:AB32,AG3:AG33,AL3:AL12)</f>
        <v>1119.7700000000002</v>
      </c>
      <c r="AO3" s="564">
        <v>43709</v>
      </c>
      <c r="AP3" s="693">
        <v>31.6</v>
      </c>
      <c r="AQ3" s="694">
        <v>17.399999999999999</v>
      </c>
      <c r="AR3" s="865">
        <f>SUM('2019'!AF14:AF33,AK3:AK33,AP3:AP12)</f>
        <v>83.2</v>
      </c>
      <c r="AS3" s="865">
        <f>SUM('2019'!AG14:AG33,AL3:AL33,AQ3:AQ12)</f>
        <v>1087.5</v>
      </c>
      <c r="AT3" s="108">
        <v>43739</v>
      </c>
      <c r="AU3" s="704">
        <v>0</v>
      </c>
      <c r="AV3" s="695">
        <v>22</v>
      </c>
      <c r="AW3" s="865">
        <f>SUM('2019'!AK13:AK33,AP3:AP32,AU3:AU12)</f>
        <v>88</v>
      </c>
      <c r="AX3" s="865">
        <f>SUM('2019'!AL13:AL33,AQ3:AQ32,AV3:AV12)</f>
        <v>1170.8000000000002</v>
      </c>
      <c r="AY3" s="38">
        <v>43770</v>
      </c>
      <c r="AZ3" s="858">
        <v>0</v>
      </c>
      <c r="BA3" s="859">
        <v>22.8</v>
      </c>
      <c r="BB3" s="865">
        <f>SUM('2019'!AP13:AP32,AU3:AU33,AZ3:AZ11)</f>
        <v>98.6</v>
      </c>
      <c r="BC3" s="865">
        <f>SUM('2019'!AQ13:AQ32,AV3:AV33,BA3:BA10)</f>
        <v>1276.3</v>
      </c>
      <c r="BD3" s="762">
        <v>43800</v>
      </c>
      <c r="BE3" s="902">
        <v>0.4</v>
      </c>
      <c r="BF3" s="903">
        <v>23.8</v>
      </c>
      <c r="BG3" s="865">
        <f>SUM('2019'!AU13:AU33,AZ3:AZ32,BE3:BE12)</f>
        <v>208.8</v>
      </c>
      <c r="BH3" s="865">
        <f>SUM('2019'!AV13:AV33,BA3:BA32,BF3:BF12)</f>
        <v>1326.5000000000005</v>
      </c>
    </row>
    <row r="4" spans="1:60" ht="18.75" customHeight="1" thickBot="1" x14ac:dyDescent="0.25">
      <c r="A4" s="320">
        <v>43467</v>
      </c>
      <c r="B4" s="704">
        <v>0</v>
      </c>
      <c r="C4" s="704">
        <v>26.2</v>
      </c>
      <c r="D4" s="865">
        <f>SUM('2018'!AZ6:AZ32,'2018'!BE3:BE33,B3:B5)</f>
        <v>344.40000000000003</v>
      </c>
      <c r="E4" s="866">
        <f>SUM('2018'!BA6:BA32,'2018'!BF3:BF33,C3:C5)</f>
        <v>1451.1</v>
      </c>
      <c r="F4" s="886">
        <v>43498</v>
      </c>
      <c r="G4" s="875">
        <v>0</v>
      </c>
      <c r="H4" s="875">
        <v>28.4</v>
      </c>
      <c r="I4" s="865">
        <f>SUM('2018'!BE5:BE33,'2019'!B3:B33,G3:G4)</f>
        <v>424.9</v>
      </c>
      <c r="J4" s="865">
        <f>SUM('2018'!BF5:BF33,'2019'!C3:C33,H3:H4)</f>
        <v>1598.8000000000006</v>
      </c>
      <c r="K4" s="892">
        <v>43526</v>
      </c>
      <c r="L4" s="704">
        <f>0.4+3.6+20.6+6</f>
        <v>30.6</v>
      </c>
      <c r="M4" s="704">
        <v>24.8</v>
      </c>
      <c r="N4" s="865">
        <f>SUM('2019'!B6:B33,'2019'!G3:G31,L3:L5)</f>
        <v>670.99999999999989</v>
      </c>
      <c r="O4" s="865">
        <f>SUM('2019'!C6:C33,'2019'!H3:H30,M3:M5)</f>
        <v>1472.5000000000002</v>
      </c>
      <c r="P4" s="329">
        <v>43557</v>
      </c>
      <c r="Q4" s="704">
        <v>0</v>
      </c>
      <c r="R4" s="718">
        <v>23.1</v>
      </c>
      <c r="S4" s="888">
        <f>SUM('2019'!G5:G31,L3:L33,Q3:Q5)</f>
        <v>577.18000000000006</v>
      </c>
      <c r="T4" s="865">
        <f>SUM('2019'!H5:H31,M3:M33,R3:R5)</f>
        <v>1409.2999999999997</v>
      </c>
      <c r="U4" s="564">
        <v>43587</v>
      </c>
      <c r="V4" s="693">
        <v>0</v>
      </c>
      <c r="W4" s="695">
        <v>22.9</v>
      </c>
      <c r="X4" s="865">
        <f>SUM('2019'!L6:L33,Q3:Q32,V3:V5)</f>
        <v>335.88</v>
      </c>
      <c r="Y4" s="865">
        <f>SUM('2019'!M6:M33,R3:R32,W3:W5)</f>
        <v>1425.7000000000003</v>
      </c>
      <c r="Z4" s="571">
        <v>43618</v>
      </c>
      <c r="AA4" s="718">
        <v>11</v>
      </c>
      <c r="AB4" s="719">
        <v>19.399999999999999</v>
      </c>
      <c r="AC4" s="865">
        <f>SUM('2019'!Q7:Q32,V3:V33,AA3:AA4)</f>
        <v>220.39999999999998</v>
      </c>
      <c r="AD4" s="865">
        <f>SUM('2019'!R7:R32,W3:W33,AB3:AB4)</f>
        <v>1302.4000000000001</v>
      </c>
      <c r="AE4" s="164">
        <v>43648</v>
      </c>
      <c r="AF4" s="693">
        <v>0</v>
      </c>
      <c r="AG4" s="695">
        <v>23.3</v>
      </c>
      <c r="AH4" s="865">
        <f>SUM('2019'!V6:V33,AA3:AA32,AF3:AF5)</f>
        <v>96.000000000000014</v>
      </c>
      <c r="AI4" s="865">
        <f>SUM('2019'!W6:W33,AB3:AB32,AG3:AG5)</f>
        <v>1254.77</v>
      </c>
      <c r="AJ4" s="571">
        <v>43679</v>
      </c>
      <c r="AK4" s="842">
        <v>0</v>
      </c>
      <c r="AL4" s="843">
        <v>20.2</v>
      </c>
      <c r="AM4" s="865">
        <f>SUM('2019'!AA6:AA32,AF3:AF33,AK3:AK4)</f>
        <v>154.69999999999999</v>
      </c>
      <c r="AN4" s="865">
        <f>SUM('2019'!AB6:AB32,AG3:AG33,AL3:AL4)</f>
        <v>1112.5700000000002</v>
      </c>
      <c r="AO4" s="564">
        <v>43710</v>
      </c>
      <c r="AP4" s="845">
        <v>17.2</v>
      </c>
      <c r="AQ4" s="797">
        <v>16.7</v>
      </c>
      <c r="AR4" s="865">
        <f>SUM('2019'!AF6:AF33,AK3:AK33,AP3:AP4)</f>
        <v>200.7</v>
      </c>
      <c r="AS4" s="865">
        <f>SUM('2019'!AG6:AG33,AL3:AL33,AQ3:AQ4)</f>
        <v>1042.7000000000003</v>
      </c>
      <c r="AT4" s="108">
        <v>43740</v>
      </c>
      <c r="AU4" s="704">
        <v>0</v>
      </c>
      <c r="AV4" s="695">
        <v>25.1</v>
      </c>
      <c r="AW4" s="865">
        <f>SUM('2019'!AK5:AK33,AP3:AP32,AU3:AU5)</f>
        <v>80.599999999999994</v>
      </c>
      <c r="AX4" s="865">
        <f>SUM('2019'!AL5:AL33,AQ3:AQ32,AV3:AV5)</f>
        <v>1169.8</v>
      </c>
      <c r="AY4" s="38">
        <v>43771</v>
      </c>
      <c r="AZ4" s="858">
        <v>0</v>
      </c>
      <c r="BA4" s="859">
        <v>23.7</v>
      </c>
      <c r="BB4" s="865">
        <f>SUM('2019'!AP5:AP32,AU3:AU33,AZ3:AZ5)</f>
        <v>73.599999999999994</v>
      </c>
      <c r="BC4" s="865">
        <f>SUM('2019'!AQ5:AQ32,AV3:AV33,BA3:BA5)</f>
        <v>1321.7000000000005</v>
      </c>
      <c r="BD4" s="97">
        <v>43801</v>
      </c>
      <c r="BE4" s="649">
        <v>0.6</v>
      </c>
      <c r="BF4" s="679">
        <v>18.7</v>
      </c>
      <c r="BG4" s="865">
        <f>SUM('2019'!AU6:AU33,AZ3:AZ32,BE3:BE6)</f>
        <v>166.8</v>
      </c>
      <c r="BH4" s="865">
        <f>SUM('2019'!AV6:AV33,BA3:BA32,BF3:BF6)</f>
        <v>1337.3000000000002</v>
      </c>
    </row>
    <row r="5" spans="1:60" ht="18.75" customHeight="1" thickBot="1" x14ac:dyDescent="0.25">
      <c r="A5" s="320">
        <v>43468</v>
      </c>
      <c r="B5" s="875">
        <f>0.2+0.2+0.6+18+12</f>
        <v>31</v>
      </c>
      <c r="C5" s="875">
        <v>28.1</v>
      </c>
      <c r="D5" s="873">
        <f>SUM(D3:D4)</f>
        <v>767.2</v>
      </c>
      <c r="E5" s="874">
        <f>SUM(E3:E4)</f>
        <v>2950.6000000000004</v>
      </c>
      <c r="F5" s="886">
        <v>43499</v>
      </c>
      <c r="G5" s="702">
        <v>0</v>
      </c>
      <c r="H5" s="702">
        <v>27.1</v>
      </c>
      <c r="I5" s="873">
        <f>SUM(I3:I4)</f>
        <v>948.2</v>
      </c>
      <c r="J5" s="874">
        <f>SUM(J3:J4)</f>
        <v>3127.9000000000005</v>
      </c>
      <c r="K5" s="892">
        <v>43527</v>
      </c>
      <c r="L5" s="855">
        <f>0.4+4.6</f>
        <v>5</v>
      </c>
      <c r="M5" s="855">
        <v>24.8</v>
      </c>
      <c r="N5" s="873">
        <f>SUM(N3:N4)</f>
        <v>1374.1799999999998</v>
      </c>
      <c r="O5" s="874">
        <f>SUM(O3:O4)</f>
        <v>2957.1</v>
      </c>
      <c r="P5" s="329">
        <v>43558</v>
      </c>
      <c r="Q5" s="704">
        <v>0</v>
      </c>
      <c r="R5" s="718">
        <v>22.5</v>
      </c>
      <c r="S5" s="889">
        <f>SUM(S3:S4)</f>
        <v>1128.1599999999999</v>
      </c>
      <c r="T5" s="874">
        <f>SUM(T3:T4)</f>
        <v>2822</v>
      </c>
      <c r="U5" s="564">
        <v>43588</v>
      </c>
      <c r="V5" s="851">
        <v>0</v>
      </c>
      <c r="W5" s="852">
        <v>24</v>
      </c>
      <c r="X5" s="873">
        <f>SUM(X3:X4)</f>
        <v>576.48</v>
      </c>
      <c r="Y5" s="874">
        <f>SUM(Y3:Y4)</f>
        <v>2534.5</v>
      </c>
      <c r="Z5" s="571">
        <v>43619</v>
      </c>
      <c r="AA5" s="813">
        <v>16.899999999999999</v>
      </c>
      <c r="AB5" s="723">
        <v>18.5</v>
      </c>
      <c r="AC5" s="873">
        <f>SUM(AC3:AC4)</f>
        <v>386.29999999999995</v>
      </c>
      <c r="AD5" s="874">
        <f>SUM(AD3:AD4)</f>
        <v>2569.5</v>
      </c>
      <c r="AE5" s="164">
        <v>43649</v>
      </c>
      <c r="AF5" s="842">
        <v>0</v>
      </c>
      <c r="AG5" s="843">
        <v>24.2</v>
      </c>
      <c r="AH5" s="873">
        <f>SUM(AH3:AH4)</f>
        <v>325.3</v>
      </c>
      <c r="AI5" s="874">
        <f>SUM(AI3:AI4)</f>
        <v>2415.4399999999996</v>
      </c>
      <c r="AJ5" s="571">
        <v>43680</v>
      </c>
      <c r="AK5" s="718">
        <v>2.4</v>
      </c>
      <c r="AL5" s="719">
        <v>11.9</v>
      </c>
      <c r="AM5" s="873">
        <f>SUM(AM3:AM4)</f>
        <v>306</v>
      </c>
      <c r="AN5" s="874">
        <f>SUM(AN3:AN4)</f>
        <v>2232.34</v>
      </c>
      <c r="AO5" s="564">
        <v>43711</v>
      </c>
      <c r="AP5" s="718">
        <v>13.6</v>
      </c>
      <c r="AQ5" s="719">
        <v>17.5</v>
      </c>
      <c r="AR5" s="873">
        <f>SUM(AR3:AR4)</f>
        <v>283.89999999999998</v>
      </c>
      <c r="AS5" s="874">
        <f>SUM(AS3:AS4)</f>
        <v>2130.2000000000003</v>
      </c>
      <c r="AT5" s="108">
        <v>43741</v>
      </c>
      <c r="AU5" s="842">
        <v>0</v>
      </c>
      <c r="AV5" s="843">
        <v>22.2</v>
      </c>
      <c r="AW5" s="873">
        <f>SUM(AW3:AW4)</f>
        <v>168.6</v>
      </c>
      <c r="AX5" s="874">
        <f>SUM(AX3:AX4)</f>
        <v>2340.6000000000004</v>
      </c>
      <c r="AY5" s="38">
        <v>43772</v>
      </c>
      <c r="AZ5" s="862">
        <v>0</v>
      </c>
      <c r="BA5" s="863">
        <v>26.2</v>
      </c>
      <c r="BB5" s="873">
        <f>SUM(BB3:BB4)</f>
        <v>172.2</v>
      </c>
      <c r="BC5" s="874">
        <f>SUM(BC3:BC4)</f>
        <v>2598.0000000000005</v>
      </c>
      <c r="BD5" s="923">
        <v>43802</v>
      </c>
      <c r="BE5" s="813">
        <v>0</v>
      </c>
      <c r="BF5" s="723">
        <v>18</v>
      </c>
      <c r="BG5" s="873">
        <f>SUM(BG3:BG4)</f>
        <v>375.6</v>
      </c>
      <c r="BH5" s="874">
        <f>SUM(BH3:BH4)</f>
        <v>2663.8000000000006</v>
      </c>
    </row>
    <row r="6" spans="1:60" ht="18.75" customHeight="1" thickBot="1" x14ac:dyDescent="0.25">
      <c r="A6" s="320">
        <v>43469</v>
      </c>
      <c r="B6" s="704">
        <f>2.8+1.6+0.6+8.6+1+0.6+0.6</f>
        <v>15.799999999999999</v>
      </c>
      <c r="C6" s="704">
        <v>24.9</v>
      </c>
      <c r="D6" s="867"/>
      <c r="E6" s="868"/>
      <c r="F6" s="886">
        <v>43500</v>
      </c>
      <c r="G6" s="702">
        <f>20.8+13.8+7.8+4+4.4+0.4+0.8+0.6+2.6+0.4</f>
        <v>55.599999999999994</v>
      </c>
      <c r="H6" s="702">
        <v>21.1</v>
      </c>
      <c r="I6" s="601"/>
      <c r="J6" s="660"/>
      <c r="K6" s="892">
        <v>43528</v>
      </c>
      <c r="L6" s="704">
        <v>0</v>
      </c>
      <c r="M6" s="704">
        <v>25.6</v>
      </c>
      <c r="N6" s="835"/>
      <c r="O6" s="835"/>
      <c r="P6" s="329">
        <v>43559</v>
      </c>
      <c r="Q6" s="894">
        <v>0</v>
      </c>
      <c r="R6" s="813">
        <v>24.1</v>
      </c>
      <c r="S6" s="608"/>
      <c r="T6" s="608"/>
      <c r="U6" s="564">
        <v>43589</v>
      </c>
      <c r="V6" s="693">
        <v>0</v>
      </c>
      <c r="W6" s="695">
        <v>24.4</v>
      </c>
      <c r="X6" s="512"/>
      <c r="Y6" s="512"/>
      <c r="Z6" s="571">
        <v>43620</v>
      </c>
      <c r="AA6" s="718">
        <v>6</v>
      </c>
      <c r="AB6" s="719">
        <v>14.7</v>
      </c>
      <c r="AC6" s="457"/>
      <c r="AD6" s="268"/>
      <c r="AE6" s="164">
        <v>43650</v>
      </c>
      <c r="AF6" s="718">
        <v>79</v>
      </c>
      <c r="AG6" s="719">
        <v>17.100000000000001</v>
      </c>
      <c r="AH6" s="456"/>
      <c r="AI6" s="458"/>
      <c r="AJ6" s="571">
        <v>43681</v>
      </c>
      <c r="AK6" s="693">
        <v>0</v>
      </c>
      <c r="AL6" s="727">
        <v>10.8</v>
      </c>
      <c r="AM6" s="846"/>
      <c r="AN6" s="847"/>
      <c r="AO6" s="564">
        <v>43712</v>
      </c>
      <c r="AP6" s="693">
        <v>0.4</v>
      </c>
      <c r="AQ6" s="694">
        <v>16.5</v>
      </c>
      <c r="AR6" s="456"/>
      <c r="AS6" s="458"/>
      <c r="AT6" s="108">
        <v>43742</v>
      </c>
      <c r="AU6" s="704">
        <v>0</v>
      </c>
      <c r="AV6" s="695">
        <v>21.4</v>
      </c>
      <c r="AW6" s="456"/>
      <c r="AX6" s="268"/>
      <c r="AY6" s="38">
        <v>43773</v>
      </c>
      <c r="AZ6" s="858">
        <v>0</v>
      </c>
      <c r="BA6" s="859">
        <v>27.2</v>
      </c>
      <c r="BB6" s="523"/>
      <c r="BC6" s="489"/>
      <c r="BD6" s="97">
        <v>43803</v>
      </c>
      <c r="BE6" s="879">
        <v>8</v>
      </c>
      <c r="BF6" s="880">
        <v>21.7</v>
      </c>
      <c r="BG6" s="523"/>
      <c r="BH6" s="268"/>
    </row>
    <row r="7" spans="1:60" ht="18.75" customHeight="1" x14ac:dyDescent="0.2">
      <c r="A7" s="320">
        <v>43470</v>
      </c>
      <c r="B7" s="704">
        <f>2+4.6+0.8+2.2+4.8+2.2+1</f>
        <v>17.599999999999998</v>
      </c>
      <c r="C7" s="704">
        <v>22</v>
      </c>
      <c r="D7" s="869">
        <f>D3/60</f>
        <v>7.0466666666666677</v>
      </c>
      <c r="E7" s="870">
        <f>E3/60</f>
        <v>24.991666666666671</v>
      </c>
      <c r="F7" s="886">
        <v>43501</v>
      </c>
      <c r="G7" s="702">
        <v>0.2</v>
      </c>
      <c r="H7" s="702">
        <v>20.100000000000001</v>
      </c>
      <c r="I7" s="869">
        <f>I3/60</f>
        <v>8.7216666666666676</v>
      </c>
      <c r="J7" s="870">
        <f>J3/59</f>
        <v>25.916949152542372</v>
      </c>
      <c r="K7" s="892">
        <v>43529</v>
      </c>
      <c r="L7" s="704">
        <f>2.4+1.4</f>
        <v>3.8</v>
      </c>
      <c r="M7" s="704">
        <v>25.4</v>
      </c>
      <c r="N7" s="869">
        <f>N3/61</f>
        <v>11.527540983606556</v>
      </c>
      <c r="O7" s="870">
        <f>O3/61</f>
        <v>24.337704918032781</v>
      </c>
      <c r="P7" s="329">
        <v>43560</v>
      </c>
      <c r="Q7" s="704">
        <v>0</v>
      </c>
      <c r="R7" s="718">
        <v>26.5</v>
      </c>
      <c r="S7" s="890">
        <f>S3/59</f>
        <v>9.3386440677966078</v>
      </c>
      <c r="T7" s="870">
        <f>T3/59</f>
        <v>23.94406779661017</v>
      </c>
      <c r="U7" s="564">
        <v>43590</v>
      </c>
      <c r="V7" s="693">
        <v>0</v>
      </c>
      <c r="W7" s="695">
        <v>24.4</v>
      </c>
      <c r="X7" s="869">
        <f>X3/61</f>
        <v>3.9442622950819679</v>
      </c>
      <c r="Y7" s="870">
        <f>Y3/61</f>
        <v>18.177049180327863</v>
      </c>
      <c r="Z7" s="571">
        <v>43621</v>
      </c>
      <c r="AA7" s="718">
        <v>0.8</v>
      </c>
      <c r="AB7" s="719">
        <v>14.9</v>
      </c>
      <c r="AC7" s="869">
        <f>AC3/59</f>
        <v>2.811864406779661</v>
      </c>
      <c r="AD7" s="870">
        <f>AD3/58</f>
        <v>21.846551724137932</v>
      </c>
      <c r="AE7" s="164">
        <v>43651</v>
      </c>
      <c r="AF7" s="693">
        <v>59.4</v>
      </c>
      <c r="AG7" s="695">
        <v>13.5</v>
      </c>
      <c r="AH7" s="869">
        <f>AH3/60</f>
        <v>3.8216666666666668</v>
      </c>
      <c r="AI7" s="870">
        <f>AI3/59</f>
        <v>19.672372881355926</v>
      </c>
      <c r="AJ7" s="571">
        <v>43682</v>
      </c>
      <c r="AK7" s="693">
        <v>1</v>
      </c>
      <c r="AL7" s="727">
        <v>13.5</v>
      </c>
      <c r="AM7" s="869">
        <f>AM3/60</f>
        <v>2.5216666666666669</v>
      </c>
      <c r="AN7" s="870">
        <f>AN3/59</f>
        <v>18.979152542372884</v>
      </c>
      <c r="AO7" s="564">
        <v>43713</v>
      </c>
      <c r="AP7" s="693">
        <v>1</v>
      </c>
      <c r="AQ7" s="694">
        <v>14</v>
      </c>
      <c r="AR7" s="869">
        <f>AR3/58</f>
        <v>1.4344827586206896</v>
      </c>
      <c r="AS7" s="870">
        <f>AS3/58</f>
        <v>18.75</v>
      </c>
      <c r="AT7" s="108">
        <v>43743</v>
      </c>
      <c r="AU7" s="704">
        <v>0</v>
      </c>
      <c r="AV7" s="695">
        <v>23.9</v>
      </c>
      <c r="AW7" s="869">
        <f>AW3/59</f>
        <v>1.4915254237288136</v>
      </c>
      <c r="AX7" s="870">
        <f>AX3/59</f>
        <v>19.844067796610172</v>
      </c>
      <c r="AY7" s="38">
        <v>43774</v>
      </c>
      <c r="AZ7" s="858">
        <v>27.2</v>
      </c>
      <c r="BA7" s="859">
        <v>24.5</v>
      </c>
      <c r="BB7" s="869">
        <f>BB3/59</f>
        <v>1.671186440677966</v>
      </c>
      <c r="BC7" s="870">
        <f>BC3/59</f>
        <v>21.632203389830508</v>
      </c>
      <c r="BD7" s="97">
        <v>43804</v>
      </c>
      <c r="BE7" s="649">
        <v>4.4000000000000004</v>
      </c>
      <c r="BF7" s="679">
        <v>23.4</v>
      </c>
      <c r="BG7" s="869">
        <f>BG3/59</f>
        <v>3.5389830508474578</v>
      </c>
      <c r="BH7" s="870">
        <f>BH3/59</f>
        <v>22.483050847457633</v>
      </c>
    </row>
    <row r="8" spans="1:60" ht="18.75" customHeight="1" x14ac:dyDescent="0.2">
      <c r="A8" s="320">
        <v>43471</v>
      </c>
      <c r="B8" s="704">
        <f>5.4+3+10.2+0.2+14.6+0.4</f>
        <v>33.799999999999997</v>
      </c>
      <c r="C8" s="704">
        <v>24.8</v>
      </c>
      <c r="D8" s="573">
        <f>D4/60</f>
        <v>5.74</v>
      </c>
      <c r="E8" s="574">
        <f>E4/60</f>
        <v>24.184999999999999</v>
      </c>
      <c r="F8" s="886">
        <v>43502</v>
      </c>
      <c r="G8" s="702">
        <f>0.6+6.2+0.6+1+1.2+5.2+6+9+4+1.4+4+5.8+2.2+0.2</f>
        <v>47.4</v>
      </c>
      <c r="H8" s="702">
        <v>18.3</v>
      </c>
      <c r="I8" s="573">
        <f>I4/61</f>
        <v>6.9655737704918028</v>
      </c>
      <c r="J8" s="574">
        <f>J4/61</f>
        <v>26.209836065573782</v>
      </c>
      <c r="K8" s="892">
        <v>43530</v>
      </c>
      <c r="L8" s="704">
        <v>0.78</v>
      </c>
      <c r="M8" s="704">
        <v>21.6</v>
      </c>
      <c r="N8" s="573">
        <f>N4/59</f>
        <v>11.372881355932201</v>
      </c>
      <c r="O8" s="574">
        <f>O4/59</f>
        <v>24.957627118644073</v>
      </c>
      <c r="P8" s="329">
        <v>43561</v>
      </c>
      <c r="Q8" s="704">
        <v>0</v>
      </c>
      <c r="R8" s="718">
        <v>26.7</v>
      </c>
      <c r="S8" s="554">
        <f>S4/54</f>
        <v>10.688518518518519</v>
      </c>
      <c r="T8" s="574">
        <f>T4/54</f>
        <v>26.098148148148145</v>
      </c>
      <c r="U8" s="564">
        <v>43591</v>
      </c>
      <c r="V8" s="693">
        <v>5</v>
      </c>
      <c r="W8" s="695">
        <v>23.6</v>
      </c>
      <c r="X8" s="573">
        <f>X4/61</f>
        <v>5.5062295081967214</v>
      </c>
      <c r="Y8" s="574">
        <f>Y4/61</f>
        <v>23.372131147540987</v>
      </c>
      <c r="Z8" s="571">
        <v>43622</v>
      </c>
      <c r="AA8" s="718">
        <v>0</v>
      </c>
      <c r="AB8" s="719">
        <v>15.9</v>
      </c>
      <c r="AC8" s="573">
        <f>AC4/58</f>
        <v>3.8</v>
      </c>
      <c r="AD8" s="574">
        <f>AD4/58</f>
        <v>22.455172413793104</v>
      </c>
      <c r="AE8" s="164">
        <v>43652</v>
      </c>
      <c r="AF8" s="693">
        <v>0.1</v>
      </c>
      <c r="AG8" s="695">
        <v>11.6</v>
      </c>
      <c r="AH8" s="573">
        <f>AH4/61</f>
        <v>1.5737704918032789</v>
      </c>
      <c r="AI8" s="574">
        <f>AI4/59</f>
        <v>21.267288135593219</v>
      </c>
      <c r="AJ8" s="571">
        <v>43683</v>
      </c>
      <c r="AK8" s="693">
        <v>0</v>
      </c>
      <c r="AL8" s="727">
        <v>17.3</v>
      </c>
      <c r="AM8" s="573">
        <f>AM4/60</f>
        <v>2.5783333333333331</v>
      </c>
      <c r="AN8" s="574">
        <f>AN4/58</f>
        <v>19.182241379310348</v>
      </c>
      <c r="AO8" s="564">
        <v>43714</v>
      </c>
      <c r="AP8" s="693">
        <v>4</v>
      </c>
      <c r="AQ8" s="694">
        <v>14.5</v>
      </c>
      <c r="AR8" s="573">
        <f>AR4/59</f>
        <v>3.4016949152542373</v>
      </c>
      <c r="AS8" s="574">
        <f>AS4/59</f>
        <v>17.672881355932208</v>
      </c>
      <c r="AT8" s="108">
        <v>43744</v>
      </c>
      <c r="AU8" s="704">
        <v>0</v>
      </c>
      <c r="AV8" s="695">
        <v>20.100000000000001</v>
      </c>
      <c r="AW8" s="573">
        <f>AW4/60</f>
        <v>1.3433333333333333</v>
      </c>
      <c r="AX8" s="574">
        <f>AX4/60</f>
        <v>19.496666666666666</v>
      </c>
      <c r="AY8" s="38">
        <v>43775</v>
      </c>
      <c r="AZ8" s="858">
        <v>10.6</v>
      </c>
      <c r="BA8" s="859">
        <v>19.3</v>
      </c>
      <c r="BB8" s="573">
        <f>BB4/62</f>
        <v>1.1870967741935483</v>
      </c>
      <c r="BC8" s="574">
        <f>BC4/62</f>
        <v>21.31774193548388</v>
      </c>
      <c r="BD8" s="97">
        <v>43805</v>
      </c>
      <c r="BE8" s="649">
        <v>3</v>
      </c>
      <c r="BF8" s="679">
        <v>20.3</v>
      </c>
      <c r="BG8" s="573">
        <f>BG4/60</f>
        <v>2.7800000000000002</v>
      </c>
      <c r="BH8" s="574">
        <f>BH4/60</f>
        <v>22.288333333333338</v>
      </c>
    </row>
    <row r="9" spans="1:60" ht="18.75" customHeight="1" thickBot="1" x14ac:dyDescent="0.25">
      <c r="A9" s="320">
        <v>43472</v>
      </c>
      <c r="B9" s="704">
        <f>0.2</f>
        <v>0.2</v>
      </c>
      <c r="C9" s="704">
        <v>26.2</v>
      </c>
      <c r="D9" s="836">
        <f>SUM(D7:D8)/2</f>
        <v>6.3933333333333344</v>
      </c>
      <c r="E9" s="837">
        <f>SUM(E7:E8)/2</f>
        <v>24.588333333333335</v>
      </c>
      <c r="F9" s="886">
        <v>43503</v>
      </c>
      <c r="G9" s="702">
        <f>1+0</f>
        <v>1</v>
      </c>
      <c r="H9" s="702">
        <v>22.4</v>
      </c>
      <c r="I9" s="836">
        <f>SUM(I7:I8)/2</f>
        <v>7.8436202185792352</v>
      </c>
      <c r="J9" s="837">
        <f>SUM(J7:J8)/2</f>
        <v>26.063392609058077</v>
      </c>
      <c r="K9" s="892">
        <v>43531</v>
      </c>
      <c r="L9" s="704">
        <f>0.2+2+15.8+0.6</f>
        <v>18.600000000000001</v>
      </c>
      <c r="M9" s="704">
        <v>22.1</v>
      </c>
      <c r="N9" s="836">
        <f>SUM(N7:N8)/2</f>
        <v>11.450211169769378</v>
      </c>
      <c r="O9" s="837">
        <f>SUM(O7:O8)/2</f>
        <v>24.647666018338427</v>
      </c>
      <c r="P9" s="329">
        <v>43562</v>
      </c>
      <c r="Q9" s="704">
        <v>2.4</v>
      </c>
      <c r="R9" s="718">
        <v>24.2</v>
      </c>
      <c r="S9" s="891">
        <f>SUM(S7:S8)/2</f>
        <v>10.013581293157564</v>
      </c>
      <c r="T9" s="837">
        <f>SUM(T7:T8)/2</f>
        <v>25.021107972379156</v>
      </c>
      <c r="U9" s="564">
        <v>43592</v>
      </c>
      <c r="V9" s="693">
        <v>0</v>
      </c>
      <c r="W9" s="695">
        <v>23.5</v>
      </c>
      <c r="X9" s="836">
        <f>SUM(X7:X8)/2</f>
        <v>4.7252459016393447</v>
      </c>
      <c r="Y9" s="837">
        <f>SUM(Y7:Y8)/2</f>
        <v>20.774590163934427</v>
      </c>
      <c r="Z9" s="571">
        <v>43623</v>
      </c>
      <c r="AA9" s="718">
        <v>0</v>
      </c>
      <c r="AB9" s="719">
        <v>17.600000000000001</v>
      </c>
      <c r="AC9" s="836">
        <f>SUM(AC7:AC8)/2</f>
        <v>3.3059322033898306</v>
      </c>
      <c r="AD9" s="837">
        <f>SUM(AD7:AD8)/2</f>
        <v>22.150862068965516</v>
      </c>
      <c r="AE9" s="164">
        <v>43653</v>
      </c>
      <c r="AF9" s="693">
        <v>0</v>
      </c>
      <c r="AG9" s="695">
        <v>10.7</v>
      </c>
      <c r="AH9" s="836">
        <f>SUM(AH7:AH8)/2</f>
        <v>2.6977185792349729</v>
      </c>
      <c r="AI9" s="837">
        <f>SUM(AI7:AI8)/2</f>
        <v>20.469830508474573</v>
      </c>
      <c r="AJ9" s="571">
        <v>43684</v>
      </c>
      <c r="AK9" s="693">
        <v>0</v>
      </c>
      <c r="AL9" s="727">
        <v>19.5</v>
      </c>
      <c r="AM9" s="836">
        <f>SUM(AM7:AM8)/2</f>
        <v>2.5499999999999998</v>
      </c>
      <c r="AN9" s="837">
        <f>SUM(AN7:AN8)/2</f>
        <v>19.080696960841614</v>
      </c>
      <c r="AO9" s="564">
        <v>43715</v>
      </c>
      <c r="AP9" s="693">
        <v>2</v>
      </c>
      <c r="AQ9" s="694">
        <v>19.899999999999999</v>
      </c>
      <c r="AR9" s="836">
        <f>SUM(AR7:AR8)/2</f>
        <v>2.4180888369374633</v>
      </c>
      <c r="AS9" s="837">
        <f>SUM(AS7:AS8)/2</f>
        <v>18.211440677966102</v>
      </c>
      <c r="AT9" s="108">
        <v>43745</v>
      </c>
      <c r="AU9" s="704">
        <v>5</v>
      </c>
      <c r="AV9" s="695">
        <v>18</v>
      </c>
      <c r="AW9" s="836">
        <f>SUM(AW7:AW8)/2</f>
        <v>1.4174293785310734</v>
      </c>
      <c r="AX9" s="837">
        <f>SUM(AX7:AX8)/2</f>
        <v>19.670367231638419</v>
      </c>
      <c r="AY9" s="38">
        <v>43776</v>
      </c>
      <c r="AZ9" s="858">
        <v>0</v>
      </c>
      <c r="BA9" s="859">
        <v>19.600000000000001</v>
      </c>
      <c r="BB9" s="836">
        <f>SUM(BB7:BB8)/2</f>
        <v>1.4291416074357572</v>
      </c>
      <c r="BC9" s="837">
        <f>SUM(BC7:BC8)/2</f>
        <v>21.474972662657194</v>
      </c>
      <c r="BD9" s="97">
        <v>43806</v>
      </c>
      <c r="BE9" s="649">
        <v>0</v>
      </c>
      <c r="BF9" s="679">
        <v>21</v>
      </c>
      <c r="BG9" s="836">
        <f>SUM(BG7:BG8)/2</f>
        <v>3.159491525423729</v>
      </c>
      <c r="BH9" s="837">
        <f>SUM(BH7:BH8)/2</f>
        <v>22.385692090395487</v>
      </c>
    </row>
    <row r="10" spans="1:60" ht="18.75" customHeight="1" x14ac:dyDescent="0.2">
      <c r="A10" s="320">
        <v>43473</v>
      </c>
      <c r="B10" s="704">
        <v>0.8</v>
      </c>
      <c r="C10" s="704">
        <v>28.7</v>
      </c>
      <c r="D10" s="384"/>
      <c r="E10" s="233"/>
      <c r="F10" s="886">
        <v>43504</v>
      </c>
      <c r="G10" s="702">
        <v>0.2</v>
      </c>
      <c r="H10" s="702">
        <v>24.1</v>
      </c>
      <c r="I10" s="893"/>
      <c r="J10" s="893"/>
      <c r="K10" s="892">
        <v>43532</v>
      </c>
      <c r="L10" s="704">
        <v>0</v>
      </c>
      <c r="M10" s="704">
        <v>24.7</v>
      </c>
      <c r="N10" s="384"/>
      <c r="O10" s="907"/>
      <c r="P10" s="329">
        <v>43563</v>
      </c>
      <c r="Q10" s="704">
        <v>12</v>
      </c>
      <c r="R10" s="718">
        <v>21.9</v>
      </c>
      <c r="S10" s="442"/>
      <c r="T10" s="235"/>
      <c r="U10" s="564">
        <v>43593</v>
      </c>
      <c r="V10" s="728">
        <v>0.1</v>
      </c>
      <c r="W10" s="695">
        <v>20</v>
      </c>
      <c r="Z10" s="571">
        <v>43624</v>
      </c>
      <c r="AA10" s="879">
        <v>0</v>
      </c>
      <c r="AB10" s="880">
        <v>17.899999999999999</v>
      </c>
      <c r="AC10" s="457"/>
      <c r="AD10" s="268"/>
      <c r="AE10" s="164">
        <v>43654</v>
      </c>
      <c r="AF10" s="693">
        <v>0</v>
      </c>
      <c r="AG10" s="695">
        <v>13</v>
      </c>
      <c r="AH10" s="456"/>
      <c r="AI10" s="458"/>
      <c r="AJ10" s="571">
        <v>43685</v>
      </c>
      <c r="AK10" s="693">
        <v>0</v>
      </c>
      <c r="AL10" s="727">
        <v>21</v>
      </c>
      <c r="AM10" s="848"/>
      <c r="AN10" s="662"/>
      <c r="AO10" s="564">
        <v>43716</v>
      </c>
      <c r="AP10" s="724">
        <v>0</v>
      </c>
      <c r="AQ10" s="725">
        <v>23.5</v>
      </c>
      <c r="AR10" s="456"/>
      <c r="AS10" s="458"/>
      <c r="AT10" s="108">
        <v>43746</v>
      </c>
      <c r="AU10" s="704">
        <v>3.6</v>
      </c>
      <c r="AV10" s="695">
        <v>17.5</v>
      </c>
      <c r="AW10" s="456"/>
      <c r="AX10" s="268"/>
      <c r="AY10" s="38">
        <v>43777</v>
      </c>
      <c r="AZ10" s="858">
        <v>5.2</v>
      </c>
      <c r="BA10" s="859">
        <v>20.399999999999999</v>
      </c>
      <c r="BB10" s="523"/>
      <c r="BC10" s="268"/>
      <c r="BD10" s="97">
        <v>43807</v>
      </c>
      <c r="BE10" s="649">
        <v>0</v>
      </c>
      <c r="BF10" s="679">
        <v>21</v>
      </c>
      <c r="BG10" s="456"/>
      <c r="BH10" s="268"/>
    </row>
    <row r="11" spans="1:60" ht="18.75" customHeight="1" thickBot="1" x14ac:dyDescent="0.25">
      <c r="A11" s="320">
        <v>43474</v>
      </c>
      <c r="B11" s="704">
        <v>0</v>
      </c>
      <c r="C11" s="704">
        <v>27.3</v>
      </c>
      <c r="D11" s="384"/>
      <c r="E11" s="233"/>
      <c r="F11" s="886">
        <v>43505</v>
      </c>
      <c r="G11" s="875">
        <v>0</v>
      </c>
      <c r="H11" s="875">
        <v>26.2</v>
      </c>
      <c r="I11" s="444"/>
      <c r="J11" s="235"/>
      <c r="K11" s="892">
        <v>43533</v>
      </c>
      <c r="L11" s="704">
        <f>31.4+5+1.6</f>
        <v>38</v>
      </c>
      <c r="M11" s="704">
        <v>27.6</v>
      </c>
      <c r="N11" s="384"/>
      <c r="O11" s="233"/>
      <c r="P11" s="329">
        <v>43564</v>
      </c>
      <c r="Q11" s="718">
        <v>55.8</v>
      </c>
      <c r="R11" s="718">
        <v>20.100000000000001</v>
      </c>
      <c r="S11" s="442"/>
      <c r="T11" s="235"/>
      <c r="U11" s="564">
        <v>43594</v>
      </c>
      <c r="V11" s="693">
        <v>0</v>
      </c>
      <c r="W11" s="695">
        <v>19.8</v>
      </c>
      <c r="X11" s="456"/>
      <c r="Y11" s="458"/>
      <c r="Z11" s="571">
        <v>43625</v>
      </c>
      <c r="AA11" s="724">
        <v>0</v>
      </c>
      <c r="AB11" s="725">
        <v>16.5</v>
      </c>
      <c r="AC11" s="457"/>
      <c r="AD11" s="268"/>
      <c r="AE11" s="164">
        <v>43655</v>
      </c>
      <c r="AF11" s="693">
        <v>0</v>
      </c>
      <c r="AG11" s="695">
        <v>14.8</v>
      </c>
      <c r="AH11" s="456"/>
      <c r="AI11" s="458"/>
      <c r="AJ11" s="571">
        <v>43686</v>
      </c>
      <c r="AK11" s="693">
        <v>0</v>
      </c>
      <c r="AL11" s="727">
        <v>21.7</v>
      </c>
      <c r="AM11" s="457"/>
      <c r="AN11" s="458"/>
      <c r="AO11" s="564">
        <v>43717</v>
      </c>
      <c r="AP11" s="877">
        <v>0</v>
      </c>
      <c r="AQ11" s="878">
        <v>24.6</v>
      </c>
      <c r="AS11" s="458"/>
      <c r="AT11" s="108">
        <v>43747</v>
      </c>
      <c r="AU11" s="704">
        <v>2.2000000000000002</v>
      </c>
      <c r="AV11" s="695">
        <v>17.8</v>
      </c>
      <c r="AW11" s="456"/>
      <c r="AX11" s="268"/>
      <c r="AY11" s="38">
        <v>43778</v>
      </c>
      <c r="AZ11" s="862">
        <v>3</v>
      </c>
      <c r="BA11" s="863">
        <v>21.9</v>
      </c>
      <c r="BB11" s="523"/>
      <c r="BC11" s="268"/>
      <c r="BD11" s="923">
        <v>43808</v>
      </c>
      <c r="BE11" s="824">
        <v>6.2</v>
      </c>
      <c r="BF11" s="825">
        <v>21.3</v>
      </c>
      <c r="BG11" s="456"/>
      <c r="BH11" s="268"/>
    </row>
    <row r="12" spans="1:60" ht="18.75" customHeight="1" thickBot="1" x14ac:dyDescent="0.25">
      <c r="A12" s="320">
        <v>43475</v>
      </c>
      <c r="B12" s="875">
        <v>0</v>
      </c>
      <c r="C12" s="875">
        <v>27.3</v>
      </c>
      <c r="D12" s="899"/>
      <c r="E12" s="233"/>
      <c r="F12" s="886">
        <v>43506</v>
      </c>
      <c r="G12" s="649">
        <v>0</v>
      </c>
      <c r="H12" s="649">
        <v>27.5</v>
      </c>
      <c r="I12" s="899"/>
      <c r="J12" s="233"/>
      <c r="K12" s="892">
        <v>43534</v>
      </c>
      <c r="L12" s="704">
        <v>2</v>
      </c>
      <c r="M12" s="704">
        <v>24.1</v>
      </c>
      <c r="N12" s="899"/>
      <c r="O12" s="233"/>
      <c r="P12" s="329">
        <v>43565</v>
      </c>
      <c r="Q12" s="855">
        <v>8</v>
      </c>
      <c r="R12" s="855">
        <v>19.2</v>
      </c>
      <c r="S12" s="899"/>
      <c r="T12" s="235"/>
      <c r="U12" s="564">
        <v>43595</v>
      </c>
      <c r="V12" s="693">
        <v>0</v>
      </c>
      <c r="W12" s="695">
        <v>21.7</v>
      </c>
      <c r="X12" s="899"/>
      <c r="Y12" s="458"/>
      <c r="Z12" s="571">
        <v>43626</v>
      </c>
      <c r="AA12" s="879">
        <v>0</v>
      </c>
      <c r="AB12" s="880">
        <v>16.600000000000001</v>
      </c>
      <c r="AC12" s="905"/>
      <c r="AD12" s="268"/>
      <c r="AE12" s="164">
        <v>43656</v>
      </c>
      <c r="AF12" s="693">
        <v>0</v>
      </c>
      <c r="AG12" s="694">
        <v>14.8</v>
      </c>
      <c r="AH12" s="905"/>
      <c r="AI12" s="268"/>
      <c r="AJ12" s="571">
        <v>43687</v>
      </c>
      <c r="AK12" s="842">
        <v>0</v>
      </c>
      <c r="AL12" s="843">
        <v>22.4</v>
      </c>
      <c r="AM12" s="457"/>
      <c r="AN12" s="268"/>
      <c r="AO12" s="564">
        <v>43718</v>
      </c>
      <c r="AP12" s="824">
        <v>0</v>
      </c>
      <c r="AQ12" s="825">
        <v>25.9</v>
      </c>
      <c r="AS12" s="458"/>
      <c r="AT12" s="108">
        <v>43748</v>
      </c>
      <c r="AU12" s="842">
        <v>0</v>
      </c>
      <c r="AV12" s="843">
        <v>20.399999999999999</v>
      </c>
      <c r="AW12" s="899"/>
      <c r="AX12" s="268"/>
      <c r="AY12" s="38">
        <v>43779</v>
      </c>
      <c r="AZ12" s="882">
        <v>0.2</v>
      </c>
      <c r="BA12" s="883">
        <v>22</v>
      </c>
      <c r="BB12" s="899"/>
      <c r="BC12" s="268"/>
      <c r="BD12" s="97">
        <v>43809</v>
      </c>
      <c r="BE12" s="649">
        <v>39.200000000000003</v>
      </c>
      <c r="BF12" s="679">
        <v>21.3</v>
      </c>
      <c r="BG12" s="899"/>
      <c r="BH12" s="268"/>
    </row>
    <row r="13" spans="1:60" ht="18.75" customHeight="1" thickBot="1" x14ac:dyDescent="0.25">
      <c r="A13" s="320">
        <v>43476</v>
      </c>
      <c r="B13" s="649">
        <f>23.4+0.6</f>
        <v>24</v>
      </c>
      <c r="C13" s="649">
        <v>27</v>
      </c>
      <c r="D13" s="899"/>
      <c r="E13" s="233"/>
      <c r="F13" s="886">
        <v>43507</v>
      </c>
      <c r="G13" s="702">
        <v>0</v>
      </c>
      <c r="H13" s="702">
        <v>28.8</v>
      </c>
      <c r="I13" s="899"/>
      <c r="J13" s="235"/>
      <c r="K13" s="892">
        <v>43535</v>
      </c>
      <c r="L13" s="855">
        <v>37.200000000000003</v>
      </c>
      <c r="M13" s="855">
        <v>22.2</v>
      </c>
      <c r="N13" s="899"/>
      <c r="O13" s="235"/>
      <c r="P13" s="329">
        <v>43566</v>
      </c>
      <c r="Q13" s="704">
        <v>0</v>
      </c>
      <c r="R13" s="718">
        <v>21.7</v>
      </c>
      <c r="S13" s="899"/>
      <c r="T13" s="235"/>
      <c r="U13" s="564">
        <v>43596</v>
      </c>
      <c r="V13" s="851">
        <v>0</v>
      </c>
      <c r="W13" s="852">
        <v>23.7</v>
      </c>
      <c r="X13" s="899"/>
      <c r="Y13" s="458"/>
      <c r="Z13" s="571">
        <v>43627</v>
      </c>
      <c r="AA13" s="881">
        <v>0</v>
      </c>
      <c r="AB13" s="826">
        <v>16.8</v>
      </c>
      <c r="AC13" s="905"/>
      <c r="AD13" s="268"/>
      <c r="AE13" s="164">
        <v>43657</v>
      </c>
      <c r="AF13" s="842">
        <v>0</v>
      </c>
      <c r="AG13" s="843">
        <v>16.100000000000001</v>
      </c>
      <c r="AH13" s="905"/>
      <c r="AI13" s="268"/>
      <c r="AJ13" s="571">
        <v>43688</v>
      </c>
      <c r="AK13" s="726">
        <v>0</v>
      </c>
      <c r="AL13" s="727">
        <v>20.3</v>
      </c>
      <c r="AM13" s="457"/>
      <c r="AN13" s="480"/>
      <c r="AO13" s="564">
        <v>43719</v>
      </c>
      <c r="AP13" s="724">
        <v>0</v>
      </c>
      <c r="AQ13" s="725">
        <v>26.7</v>
      </c>
      <c r="AS13" s="458"/>
      <c r="AT13" s="108">
        <v>43749</v>
      </c>
      <c r="AU13" s="704">
        <v>0</v>
      </c>
      <c r="AV13" s="695">
        <v>22.2</v>
      </c>
      <c r="AW13" s="899"/>
      <c r="AX13" s="745"/>
      <c r="AY13" s="38">
        <v>43780</v>
      </c>
      <c r="AZ13" s="858">
        <v>0</v>
      </c>
      <c r="BA13" s="859">
        <v>20.7</v>
      </c>
      <c r="BB13" s="899"/>
      <c r="BC13" s="268"/>
      <c r="BD13" s="97">
        <v>43810</v>
      </c>
      <c r="BE13" s="649">
        <v>9</v>
      </c>
      <c r="BF13" s="679">
        <v>21</v>
      </c>
      <c r="BG13" s="899"/>
      <c r="BH13" s="268"/>
    </row>
    <row r="14" spans="1:60" ht="18.75" customHeight="1" x14ac:dyDescent="0.2">
      <c r="A14" s="320">
        <v>43477</v>
      </c>
      <c r="B14" s="704">
        <v>0</v>
      </c>
      <c r="C14" s="704">
        <v>24.8</v>
      </c>
      <c r="D14" s="899"/>
      <c r="E14" s="233"/>
      <c r="F14" s="886">
        <v>43508</v>
      </c>
      <c r="G14" s="702">
        <f>0.2+0.8</f>
        <v>1</v>
      </c>
      <c r="H14" s="702">
        <v>25.6</v>
      </c>
      <c r="I14" s="899"/>
      <c r="J14" s="233"/>
      <c r="K14" s="892">
        <v>43536</v>
      </c>
      <c r="L14" s="649">
        <v>0</v>
      </c>
      <c r="M14" s="649">
        <v>24.6</v>
      </c>
      <c r="N14" s="899"/>
      <c r="O14" s="235"/>
      <c r="P14" s="329">
        <v>43567</v>
      </c>
      <c r="Q14" s="704">
        <v>0</v>
      </c>
      <c r="R14" s="718">
        <v>24.4</v>
      </c>
      <c r="S14" s="899"/>
      <c r="T14" s="233"/>
      <c r="U14" s="564">
        <v>43597</v>
      </c>
      <c r="V14" s="693">
        <v>0.1</v>
      </c>
      <c r="W14" s="695">
        <v>24.6</v>
      </c>
      <c r="X14" s="899"/>
      <c r="Y14" s="511"/>
      <c r="Z14" s="571">
        <v>43628</v>
      </c>
      <c r="AA14" s="726">
        <v>0</v>
      </c>
      <c r="AB14" s="727">
        <v>18.5</v>
      </c>
      <c r="AC14" s="905"/>
      <c r="AD14" s="268"/>
      <c r="AE14" s="164">
        <v>43658</v>
      </c>
      <c r="AF14" s="715">
        <v>0</v>
      </c>
      <c r="AG14" s="694">
        <v>16.8</v>
      </c>
      <c r="AH14" s="905"/>
      <c r="AI14" s="268"/>
      <c r="AJ14" s="571">
        <v>43689</v>
      </c>
      <c r="AK14" s="726">
        <v>0</v>
      </c>
      <c r="AL14" s="727">
        <v>21.9</v>
      </c>
      <c r="AM14" s="520"/>
      <c r="AN14" s="480"/>
      <c r="AO14" s="564">
        <v>43720</v>
      </c>
      <c r="AP14" s="704">
        <v>0</v>
      </c>
      <c r="AQ14" s="725">
        <v>27.7</v>
      </c>
      <c r="AS14" s="268"/>
      <c r="AT14" s="108">
        <v>43750</v>
      </c>
      <c r="AU14" s="704">
        <v>0</v>
      </c>
      <c r="AV14" s="695">
        <v>25.3</v>
      </c>
      <c r="AW14" s="280"/>
      <c r="AX14" s="268"/>
      <c r="AY14" s="38">
        <v>43781</v>
      </c>
      <c r="AZ14" s="858">
        <v>0</v>
      </c>
      <c r="BA14" s="859">
        <v>20</v>
      </c>
      <c r="BB14" s="899"/>
      <c r="BC14" s="268"/>
      <c r="BD14" s="97">
        <v>43811</v>
      </c>
      <c r="BE14" s="649">
        <v>5</v>
      </c>
      <c r="BF14" s="679">
        <v>22.1</v>
      </c>
      <c r="BG14" s="899"/>
      <c r="BH14" s="268"/>
    </row>
    <row r="15" spans="1:60" ht="18.75" customHeight="1" x14ac:dyDescent="0.2">
      <c r="A15" s="320">
        <v>43478</v>
      </c>
      <c r="B15" s="704">
        <v>0</v>
      </c>
      <c r="C15" s="704">
        <v>25.8</v>
      </c>
      <c r="D15" s="280"/>
      <c r="E15" s="233"/>
      <c r="F15" s="886">
        <v>43509</v>
      </c>
      <c r="G15" s="702">
        <f>0.8+0.2+0.4+0.4+1.4+2+0.2+0.6</f>
        <v>5.9999999999999991</v>
      </c>
      <c r="H15" s="702">
        <v>20.7</v>
      </c>
      <c r="I15" s="280"/>
      <c r="J15" s="233"/>
      <c r="K15" s="892">
        <v>43537</v>
      </c>
      <c r="L15" s="704">
        <v>18.399999999999999</v>
      </c>
      <c r="M15" s="704">
        <v>24.7</v>
      </c>
      <c r="N15" s="280"/>
      <c r="O15" s="235"/>
      <c r="P15" s="329">
        <v>43568</v>
      </c>
      <c r="Q15" s="704">
        <v>0</v>
      </c>
      <c r="R15" s="718">
        <v>23.5</v>
      </c>
      <c r="S15" s="280"/>
      <c r="T15" s="235"/>
      <c r="U15" s="564">
        <v>43598</v>
      </c>
      <c r="V15" s="693">
        <v>1.8</v>
      </c>
      <c r="W15" s="694">
        <v>23.2</v>
      </c>
      <c r="X15" s="899"/>
      <c r="Y15" s="458"/>
      <c r="Z15" s="571">
        <v>43629</v>
      </c>
      <c r="AA15" s="726">
        <v>0</v>
      </c>
      <c r="AB15" s="727">
        <v>22.3</v>
      </c>
      <c r="AC15" s="905"/>
      <c r="AD15" s="268"/>
      <c r="AE15" s="164">
        <v>43659</v>
      </c>
      <c r="AF15" s="693">
        <v>0</v>
      </c>
      <c r="AG15" s="694">
        <v>18.5</v>
      </c>
      <c r="AH15" s="905"/>
      <c r="AI15" s="458"/>
      <c r="AJ15" s="571">
        <v>43690</v>
      </c>
      <c r="AK15" s="693">
        <v>0</v>
      </c>
      <c r="AL15" s="694">
        <v>18.600000000000001</v>
      </c>
      <c r="AM15" s="486"/>
      <c r="AN15" s="480"/>
      <c r="AO15" s="564">
        <v>43721</v>
      </c>
      <c r="AP15" s="704">
        <v>0</v>
      </c>
      <c r="AQ15" s="725">
        <v>19.399999999999999</v>
      </c>
      <c r="AR15" s="456"/>
      <c r="AS15" s="458"/>
      <c r="AT15" s="108">
        <v>43751</v>
      </c>
      <c r="AU15" s="704">
        <v>0</v>
      </c>
      <c r="AV15" s="695">
        <v>27</v>
      </c>
      <c r="AW15" s="456"/>
      <c r="AX15" s="268"/>
      <c r="AY15" s="38">
        <v>43782</v>
      </c>
      <c r="AZ15" s="858">
        <v>8.8000000000000007</v>
      </c>
      <c r="BA15" s="859">
        <v>21.1</v>
      </c>
      <c r="BB15" s="280"/>
      <c r="BC15" s="268"/>
      <c r="BD15" s="97">
        <v>43812</v>
      </c>
      <c r="BE15" s="649">
        <v>26.2</v>
      </c>
      <c r="BF15" s="679">
        <v>23.1</v>
      </c>
      <c r="BG15" s="280"/>
      <c r="BH15" s="268"/>
    </row>
    <row r="16" spans="1:60" ht="18.75" customHeight="1" x14ac:dyDescent="0.2">
      <c r="A16" s="320">
        <v>43479</v>
      </c>
      <c r="B16" s="704">
        <v>0.6</v>
      </c>
      <c r="C16" s="704">
        <v>26.5</v>
      </c>
      <c r="D16" s="384"/>
      <c r="E16" s="233"/>
      <c r="F16" s="886">
        <v>43510</v>
      </c>
      <c r="G16" s="702">
        <v>0</v>
      </c>
      <c r="H16" s="702">
        <v>21.2</v>
      </c>
      <c r="I16" s="384"/>
      <c r="J16" s="235"/>
      <c r="K16" s="892">
        <v>43538</v>
      </c>
      <c r="L16" s="704">
        <v>0</v>
      </c>
      <c r="M16" s="704">
        <v>24.2</v>
      </c>
      <c r="N16" s="384"/>
      <c r="O16" s="235"/>
      <c r="P16" s="329">
        <v>43569</v>
      </c>
      <c r="Q16" s="704">
        <v>9.4</v>
      </c>
      <c r="R16" s="718">
        <v>20.5</v>
      </c>
      <c r="S16" s="442"/>
      <c r="T16" s="235"/>
      <c r="U16" s="564">
        <v>43599</v>
      </c>
      <c r="V16" s="693">
        <v>0</v>
      </c>
      <c r="W16" s="695">
        <v>24.9</v>
      </c>
      <c r="X16" s="384"/>
      <c r="Y16" s="458"/>
      <c r="Z16" s="571">
        <v>43630</v>
      </c>
      <c r="AA16" s="724">
        <v>0</v>
      </c>
      <c r="AB16" s="725">
        <v>22.6</v>
      </c>
      <c r="AC16" s="906"/>
      <c r="AD16" s="268"/>
      <c r="AE16" s="164">
        <v>43660</v>
      </c>
      <c r="AF16" s="693">
        <v>0</v>
      </c>
      <c r="AG16" s="695">
        <v>19.5</v>
      </c>
      <c r="AH16" s="906"/>
      <c r="AI16" s="458"/>
      <c r="AJ16" s="571">
        <v>43691</v>
      </c>
      <c r="AK16" s="693">
        <v>0</v>
      </c>
      <c r="AL16" s="695">
        <v>12.2</v>
      </c>
      <c r="AM16" s="486"/>
      <c r="AN16" s="458"/>
      <c r="AO16" s="564">
        <v>43722</v>
      </c>
      <c r="AP16" s="704">
        <v>0</v>
      </c>
      <c r="AQ16" s="725">
        <v>19.7</v>
      </c>
      <c r="AR16" s="456"/>
      <c r="AS16" s="458"/>
      <c r="AT16" s="108">
        <v>43752</v>
      </c>
      <c r="AU16" s="704">
        <v>0</v>
      </c>
      <c r="AV16" s="695">
        <v>25.2</v>
      </c>
      <c r="AW16" s="456"/>
      <c r="AX16" s="268"/>
      <c r="AY16" s="38">
        <v>43783</v>
      </c>
      <c r="AZ16" s="858">
        <v>20.2</v>
      </c>
      <c r="BA16" s="859">
        <v>22.3</v>
      </c>
      <c r="BB16" s="523"/>
      <c r="BC16" s="524"/>
      <c r="BD16" s="97">
        <v>43813</v>
      </c>
      <c r="BE16" s="649">
        <v>43.8</v>
      </c>
      <c r="BF16" s="679">
        <v>22.2</v>
      </c>
      <c r="BG16" s="456"/>
      <c r="BH16" s="458"/>
    </row>
    <row r="17" spans="1:60" ht="18.75" customHeight="1" x14ac:dyDescent="0.2">
      <c r="A17" s="320">
        <v>43480</v>
      </c>
      <c r="B17" s="704">
        <v>0</v>
      </c>
      <c r="C17" s="704">
        <v>26.5</v>
      </c>
      <c r="D17" s="384"/>
      <c r="E17" s="235"/>
      <c r="F17" s="886">
        <v>43511</v>
      </c>
      <c r="G17" s="702">
        <f>0.2+0.2+6.2+0.2+0.2+0.2+0.6+3.6</f>
        <v>11.4</v>
      </c>
      <c r="H17" s="702">
        <v>20.7</v>
      </c>
      <c r="I17" s="384"/>
      <c r="J17" s="235"/>
      <c r="K17" s="892">
        <v>43539</v>
      </c>
      <c r="L17" s="704">
        <v>3.5</v>
      </c>
      <c r="M17" s="704">
        <v>26.3</v>
      </c>
      <c r="N17" s="384"/>
      <c r="O17" s="235"/>
      <c r="P17" s="329">
        <v>43570</v>
      </c>
      <c r="Q17" s="704">
        <v>8.4</v>
      </c>
      <c r="R17" s="718">
        <v>22.7</v>
      </c>
      <c r="S17" s="442"/>
      <c r="T17" s="235"/>
      <c r="U17" s="564">
        <v>43600</v>
      </c>
      <c r="V17" s="693">
        <v>6.6</v>
      </c>
      <c r="W17" s="695">
        <v>20</v>
      </c>
      <c r="X17" s="280"/>
      <c r="Y17" s="458"/>
      <c r="Z17" s="571">
        <v>43631</v>
      </c>
      <c r="AA17" s="724">
        <v>0</v>
      </c>
      <c r="AB17" s="725">
        <v>23</v>
      </c>
      <c r="AC17" s="897"/>
      <c r="AD17" s="268"/>
      <c r="AE17" s="164">
        <v>43661</v>
      </c>
      <c r="AF17" s="693">
        <v>0</v>
      </c>
      <c r="AG17" s="695">
        <v>18.7</v>
      </c>
      <c r="AH17" s="897"/>
      <c r="AI17" s="458"/>
      <c r="AJ17" s="571">
        <v>43692</v>
      </c>
      <c r="AK17" s="693">
        <v>0</v>
      </c>
      <c r="AL17" s="695">
        <v>14.1</v>
      </c>
      <c r="AM17" s="486"/>
      <c r="AN17" s="458"/>
      <c r="AO17" s="564">
        <v>43723</v>
      </c>
      <c r="AP17" s="693">
        <v>0</v>
      </c>
      <c r="AQ17" s="695">
        <v>22.5</v>
      </c>
      <c r="AR17" s="456"/>
      <c r="AS17" s="458"/>
      <c r="AT17" s="108">
        <v>43753</v>
      </c>
      <c r="AU17" s="704">
        <v>0</v>
      </c>
      <c r="AV17" s="695">
        <v>21.1</v>
      </c>
      <c r="AW17" s="456"/>
      <c r="AX17" s="268"/>
      <c r="AY17" s="38">
        <v>43784</v>
      </c>
      <c r="AZ17" s="858">
        <v>5.8</v>
      </c>
      <c r="BA17" s="859">
        <v>19.399999999999999</v>
      </c>
      <c r="BB17" s="523"/>
      <c r="BC17" s="458"/>
      <c r="BD17" s="97">
        <v>43814</v>
      </c>
      <c r="BE17" s="649">
        <v>0</v>
      </c>
      <c r="BF17" s="679">
        <v>24.6</v>
      </c>
      <c r="BG17" s="456"/>
      <c r="BH17" s="458"/>
    </row>
    <row r="18" spans="1:60" ht="18.75" customHeight="1" x14ac:dyDescent="0.2">
      <c r="A18" s="320">
        <v>43481</v>
      </c>
      <c r="B18" s="704">
        <f>8.4+0.2+1.6+0.6</f>
        <v>10.799999999999999</v>
      </c>
      <c r="C18" s="704">
        <v>26.7</v>
      </c>
      <c r="D18" s="384"/>
      <c r="E18" s="235"/>
      <c r="F18" s="886">
        <v>43512</v>
      </c>
      <c r="G18" s="702">
        <f>11.8+1.4+0.2+0.4+0.2+0.2+0.6+1.6+3.8+5.4+0.8+1.6+5.4+5.4+15.8+15.4+2.4+2.4</f>
        <v>74.800000000000026</v>
      </c>
      <c r="H18" s="702">
        <v>21.9</v>
      </c>
      <c r="I18" s="384"/>
      <c r="J18" s="235"/>
      <c r="K18" s="892">
        <v>43540</v>
      </c>
      <c r="L18" s="704">
        <v>1.5</v>
      </c>
      <c r="M18" s="704">
        <v>24.3</v>
      </c>
      <c r="N18" s="384"/>
      <c r="O18" s="235"/>
      <c r="P18" s="329">
        <v>43571</v>
      </c>
      <c r="Q18" s="704">
        <v>0</v>
      </c>
      <c r="R18" s="718">
        <v>23.3</v>
      </c>
      <c r="S18" s="442"/>
      <c r="T18" s="235"/>
      <c r="U18" s="564">
        <v>43601</v>
      </c>
      <c r="V18" s="693">
        <v>4.4000000000000004</v>
      </c>
      <c r="W18" s="695">
        <v>18.3</v>
      </c>
      <c r="X18" s="456"/>
      <c r="Y18" s="458"/>
      <c r="Z18" s="571">
        <v>43632</v>
      </c>
      <c r="AA18" s="724">
        <v>0</v>
      </c>
      <c r="AB18" s="725">
        <v>22.87</v>
      </c>
      <c r="AC18" s="500"/>
      <c r="AD18" s="268"/>
      <c r="AE18" s="164">
        <v>43662</v>
      </c>
      <c r="AF18" s="693">
        <v>7.4</v>
      </c>
      <c r="AG18" s="695">
        <v>14.5</v>
      </c>
      <c r="AH18" s="456"/>
      <c r="AI18" s="458"/>
      <c r="AJ18" s="571">
        <v>43693</v>
      </c>
      <c r="AK18" s="693">
        <v>0</v>
      </c>
      <c r="AL18" s="695">
        <v>16.2</v>
      </c>
      <c r="AM18" s="486"/>
      <c r="AN18" s="458"/>
      <c r="AO18" s="564">
        <v>43724</v>
      </c>
      <c r="AP18" s="693">
        <v>0</v>
      </c>
      <c r="AQ18" s="695">
        <v>26</v>
      </c>
      <c r="AR18" s="456"/>
      <c r="AS18" s="458"/>
      <c r="AT18" s="108">
        <v>43754</v>
      </c>
      <c r="AU18" s="704">
        <v>0.2</v>
      </c>
      <c r="AV18" s="695">
        <v>21.1</v>
      </c>
      <c r="AW18" s="456"/>
      <c r="AX18" s="268"/>
      <c r="AY18" s="38">
        <v>43785</v>
      </c>
      <c r="AZ18" s="858">
        <v>0</v>
      </c>
      <c r="BA18" s="859">
        <v>18.7</v>
      </c>
      <c r="BB18" s="523"/>
      <c r="BC18" s="458"/>
      <c r="BD18" s="97">
        <v>43815</v>
      </c>
      <c r="BE18" s="649">
        <v>0</v>
      </c>
      <c r="BF18" s="679">
        <v>26.6</v>
      </c>
      <c r="BG18" s="456"/>
      <c r="BH18" s="458"/>
    </row>
    <row r="19" spans="1:60" ht="18.75" customHeight="1" x14ac:dyDescent="0.2">
      <c r="A19" s="320">
        <v>43482</v>
      </c>
      <c r="B19" s="704">
        <f>0.2+7.8+1.8</f>
        <v>9.8000000000000007</v>
      </c>
      <c r="C19" s="704">
        <v>27</v>
      </c>
      <c r="D19" s="384"/>
      <c r="E19" s="235"/>
      <c r="F19" s="886">
        <v>43513</v>
      </c>
      <c r="G19" s="702">
        <f>1.4+1.6</f>
        <v>3</v>
      </c>
      <c r="H19" s="702">
        <v>22.4</v>
      </c>
      <c r="I19" s="384"/>
      <c r="J19" s="235"/>
      <c r="K19" s="892">
        <v>43541</v>
      </c>
      <c r="L19" s="704">
        <v>0.6</v>
      </c>
      <c r="M19" s="704">
        <v>23.1</v>
      </c>
      <c r="N19" s="384"/>
      <c r="O19" s="235"/>
      <c r="P19" s="329">
        <v>43572</v>
      </c>
      <c r="Q19" s="704">
        <v>8.8000000000000007</v>
      </c>
      <c r="R19" s="718">
        <v>23.1</v>
      </c>
      <c r="S19" s="442"/>
      <c r="T19" s="235"/>
      <c r="U19" s="564">
        <v>43602</v>
      </c>
      <c r="V19" s="693">
        <v>2.5</v>
      </c>
      <c r="W19" s="695">
        <v>18</v>
      </c>
      <c r="X19" s="456"/>
      <c r="Y19" s="458"/>
      <c r="Z19" s="571">
        <v>43633</v>
      </c>
      <c r="AA19" s="724">
        <v>0</v>
      </c>
      <c r="AB19" s="725">
        <v>20.7</v>
      </c>
      <c r="AC19" s="500"/>
      <c r="AD19" s="268"/>
      <c r="AE19" s="164">
        <v>43663</v>
      </c>
      <c r="AF19" s="693">
        <v>0</v>
      </c>
      <c r="AG19" s="695">
        <v>12.1</v>
      </c>
      <c r="AH19" s="456"/>
      <c r="AI19" s="458"/>
      <c r="AJ19" s="571">
        <v>43694</v>
      </c>
      <c r="AK19" s="693">
        <v>0</v>
      </c>
      <c r="AL19" s="695">
        <v>19</v>
      </c>
      <c r="AM19" s="486"/>
      <c r="AN19" s="458"/>
      <c r="AO19" s="564">
        <v>43725</v>
      </c>
      <c r="AP19" s="693">
        <v>0</v>
      </c>
      <c r="AQ19" s="695">
        <v>26.8</v>
      </c>
      <c r="AR19" s="456"/>
      <c r="AS19" s="458"/>
      <c r="AT19" s="108">
        <v>43755</v>
      </c>
      <c r="AU19" s="704">
        <v>0</v>
      </c>
      <c r="AV19" s="695">
        <v>22.7</v>
      </c>
      <c r="AW19" s="456"/>
      <c r="AX19" s="268"/>
      <c r="AY19" s="38">
        <v>43786</v>
      </c>
      <c r="AZ19" s="858">
        <v>0</v>
      </c>
      <c r="BA19" s="859">
        <v>18.7</v>
      </c>
      <c r="BB19" s="523"/>
      <c r="BC19" s="458"/>
      <c r="BD19" s="97">
        <v>43816</v>
      </c>
      <c r="BE19" s="649">
        <v>6.4</v>
      </c>
      <c r="BF19" s="679">
        <v>24.4</v>
      </c>
      <c r="BG19" s="456"/>
      <c r="BH19" s="458"/>
    </row>
    <row r="20" spans="1:60" ht="18.75" customHeight="1" x14ac:dyDescent="0.2">
      <c r="A20" s="320">
        <v>43483</v>
      </c>
      <c r="B20" s="704">
        <v>0.2</v>
      </c>
      <c r="C20" s="704">
        <v>26.2</v>
      </c>
      <c r="D20" s="384"/>
      <c r="E20" s="235"/>
      <c r="F20" s="886">
        <v>43514</v>
      </c>
      <c r="G20" s="702">
        <v>0.2</v>
      </c>
      <c r="H20" s="702">
        <v>21.6</v>
      </c>
      <c r="I20" s="384"/>
      <c r="J20" s="235"/>
      <c r="K20" s="892">
        <v>43542</v>
      </c>
      <c r="L20" s="704">
        <v>20.399999999999999</v>
      </c>
      <c r="M20" s="704">
        <v>25.1</v>
      </c>
      <c r="N20" s="384"/>
      <c r="O20" s="235"/>
      <c r="P20" s="329">
        <v>43573</v>
      </c>
      <c r="Q20" s="704">
        <v>0</v>
      </c>
      <c r="R20" s="718">
        <v>21.4</v>
      </c>
      <c r="S20" s="442"/>
      <c r="T20" s="235"/>
      <c r="U20" s="564">
        <v>43603</v>
      </c>
      <c r="V20" s="693">
        <v>8.6</v>
      </c>
      <c r="W20" s="695">
        <v>18.3</v>
      </c>
      <c r="X20" s="456"/>
      <c r="Y20" s="458"/>
      <c r="Z20" s="571">
        <v>43634</v>
      </c>
      <c r="AA20" s="724">
        <v>0</v>
      </c>
      <c r="AB20" s="725">
        <v>19.899999999999999</v>
      </c>
      <c r="AC20" s="500"/>
      <c r="AD20" s="268"/>
      <c r="AE20" s="164">
        <v>43664</v>
      </c>
      <c r="AF20" s="693">
        <v>0</v>
      </c>
      <c r="AG20" s="695">
        <v>14</v>
      </c>
      <c r="AH20" s="456"/>
      <c r="AI20" s="458"/>
      <c r="AJ20" s="571">
        <v>43695</v>
      </c>
      <c r="AK20" s="693">
        <v>0</v>
      </c>
      <c r="AL20" s="695">
        <v>22.1</v>
      </c>
      <c r="AM20" s="486"/>
      <c r="AN20" s="458"/>
      <c r="AO20" s="564">
        <v>43726</v>
      </c>
      <c r="AP20" s="693">
        <v>0</v>
      </c>
      <c r="AQ20" s="695">
        <v>26.6</v>
      </c>
      <c r="AR20" s="456"/>
      <c r="AS20" s="458"/>
      <c r="AT20" s="108">
        <v>43756</v>
      </c>
      <c r="AU20" s="704">
        <v>0</v>
      </c>
      <c r="AV20" s="695">
        <v>23.8</v>
      </c>
      <c r="AW20" s="456"/>
      <c r="AX20" s="268"/>
      <c r="AY20" s="38">
        <v>43787</v>
      </c>
      <c r="AZ20" s="858">
        <v>0</v>
      </c>
      <c r="BA20" s="859">
        <v>18.899999999999999</v>
      </c>
      <c r="BB20" s="523"/>
      <c r="BC20" s="458"/>
      <c r="BD20" s="97">
        <v>43817</v>
      </c>
      <c r="BE20" s="649">
        <v>6.6</v>
      </c>
      <c r="BF20" s="679">
        <v>20.7</v>
      </c>
      <c r="BG20" s="456"/>
      <c r="BH20" s="458"/>
    </row>
    <row r="21" spans="1:60" ht="18.75" customHeight="1" x14ac:dyDescent="0.2">
      <c r="A21" s="320">
        <v>43484</v>
      </c>
      <c r="B21" s="704">
        <v>0</v>
      </c>
      <c r="C21" s="704">
        <v>27.7</v>
      </c>
      <c r="D21" s="384"/>
      <c r="E21" s="235"/>
      <c r="F21" s="886">
        <v>43515</v>
      </c>
      <c r="G21" s="702">
        <v>0</v>
      </c>
      <c r="H21" s="702">
        <v>22.5</v>
      </c>
      <c r="I21" s="384"/>
      <c r="J21" s="235"/>
      <c r="K21" s="892">
        <v>43543</v>
      </c>
      <c r="L21" s="704">
        <v>0</v>
      </c>
      <c r="M21" s="704">
        <v>25.6</v>
      </c>
      <c r="N21" s="384"/>
      <c r="O21" s="235"/>
      <c r="P21" s="329">
        <v>43574</v>
      </c>
      <c r="Q21" s="704">
        <v>0</v>
      </c>
      <c r="R21" s="718">
        <v>21.4</v>
      </c>
      <c r="S21" s="442"/>
      <c r="T21" s="235"/>
      <c r="U21" s="564">
        <v>43604</v>
      </c>
      <c r="V21" s="693">
        <v>4</v>
      </c>
      <c r="W21" s="695">
        <v>19.8</v>
      </c>
      <c r="X21" s="456"/>
      <c r="Y21" s="458"/>
      <c r="Z21" s="571">
        <v>43635</v>
      </c>
      <c r="AA21" s="724">
        <v>0</v>
      </c>
      <c r="AB21" s="725">
        <v>20.3</v>
      </c>
      <c r="AC21" s="500"/>
      <c r="AD21" s="268"/>
      <c r="AE21" s="164">
        <v>43665</v>
      </c>
      <c r="AF21" s="693">
        <v>0</v>
      </c>
      <c r="AG21" s="695">
        <v>15.4</v>
      </c>
      <c r="AH21" s="456"/>
      <c r="AI21" s="458"/>
      <c r="AJ21" s="571">
        <v>43696</v>
      </c>
      <c r="AK21" s="693">
        <v>0</v>
      </c>
      <c r="AL21" s="695">
        <v>14.9</v>
      </c>
      <c r="AM21" s="486"/>
      <c r="AN21" s="458"/>
      <c r="AO21" s="564">
        <v>43727</v>
      </c>
      <c r="AP21" s="693">
        <v>0.2</v>
      </c>
      <c r="AQ21" s="695">
        <v>21.6</v>
      </c>
      <c r="AR21" s="456"/>
      <c r="AS21" s="458"/>
      <c r="AT21" s="108">
        <v>43757</v>
      </c>
      <c r="AU21" s="704">
        <v>0.4</v>
      </c>
      <c r="AV21" s="695">
        <v>22.9</v>
      </c>
      <c r="AW21" s="456"/>
      <c r="AX21" s="268"/>
      <c r="AY21" s="38">
        <v>43788</v>
      </c>
      <c r="AZ21" s="858">
        <v>0</v>
      </c>
      <c r="BA21" s="859">
        <v>20.6</v>
      </c>
      <c r="BB21" s="523"/>
      <c r="BC21" s="458"/>
      <c r="BD21" s="97">
        <v>43818</v>
      </c>
      <c r="BE21" s="649">
        <v>0.4</v>
      </c>
      <c r="BF21" s="679">
        <v>20.8</v>
      </c>
      <c r="BG21" s="456"/>
      <c r="BH21" s="458"/>
    </row>
    <row r="22" spans="1:60" ht="18.75" customHeight="1" x14ac:dyDescent="0.2">
      <c r="A22" s="320">
        <v>43485</v>
      </c>
      <c r="B22" s="704">
        <f>1.2+0.6+0.6+0.2</f>
        <v>2.6</v>
      </c>
      <c r="C22" s="704">
        <v>27</v>
      </c>
      <c r="D22" s="384"/>
      <c r="E22" s="235"/>
      <c r="F22" s="886">
        <v>43516</v>
      </c>
      <c r="G22" s="702">
        <v>2</v>
      </c>
      <c r="H22" s="702">
        <v>23.3</v>
      </c>
      <c r="I22" s="384"/>
      <c r="J22" s="235"/>
      <c r="K22" s="892">
        <v>43544</v>
      </c>
      <c r="L22" s="704">
        <v>16</v>
      </c>
      <c r="M22" s="704">
        <v>22.9</v>
      </c>
      <c r="N22" s="384"/>
      <c r="O22" s="235"/>
      <c r="P22" s="329">
        <v>43575</v>
      </c>
      <c r="Q22" s="704">
        <v>0</v>
      </c>
      <c r="R22" s="718">
        <v>22</v>
      </c>
      <c r="S22" s="442"/>
      <c r="T22" s="235"/>
      <c r="U22" s="564">
        <v>43605</v>
      </c>
      <c r="V22" s="693">
        <v>3</v>
      </c>
      <c r="W22" s="695">
        <v>18.3</v>
      </c>
      <c r="X22" s="456"/>
      <c r="Y22" s="458"/>
      <c r="Z22" s="571">
        <v>43636</v>
      </c>
      <c r="AA22" s="724">
        <v>0</v>
      </c>
      <c r="AB22" s="725">
        <v>20</v>
      </c>
      <c r="AC22" s="500"/>
      <c r="AD22" s="268"/>
      <c r="AE22" s="164">
        <v>43666</v>
      </c>
      <c r="AF22" s="693">
        <v>0</v>
      </c>
      <c r="AG22" s="695">
        <v>16.399999999999999</v>
      </c>
      <c r="AH22" s="456"/>
      <c r="AI22" s="458"/>
      <c r="AJ22" s="571">
        <v>43697</v>
      </c>
      <c r="AK22" s="693">
        <v>0</v>
      </c>
      <c r="AL22" s="695">
        <v>14.9</v>
      </c>
      <c r="AM22" s="486"/>
      <c r="AN22" s="458"/>
      <c r="AO22" s="564">
        <v>43728</v>
      </c>
      <c r="AP22" s="693">
        <v>0.4</v>
      </c>
      <c r="AQ22" s="695">
        <v>22.4</v>
      </c>
      <c r="AR22" s="456"/>
      <c r="AS22" s="458"/>
      <c r="AT22" s="108">
        <v>43758</v>
      </c>
      <c r="AU22" s="704">
        <v>0</v>
      </c>
      <c r="AV22" s="695">
        <v>17.100000000000001</v>
      </c>
      <c r="AW22" s="456"/>
      <c r="AX22" s="268"/>
      <c r="AY22" s="38">
        <v>43789</v>
      </c>
      <c r="AZ22" s="858">
        <v>0</v>
      </c>
      <c r="BA22" s="859">
        <v>21.5</v>
      </c>
      <c r="BB22" s="523"/>
      <c r="BC22" s="458"/>
      <c r="BD22" s="97">
        <v>43819</v>
      </c>
      <c r="BE22" s="649">
        <v>0</v>
      </c>
      <c r="BF22" s="679">
        <v>23</v>
      </c>
      <c r="BG22" s="456"/>
      <c r="BH22" s="458"/>
    </row>
    <row r="23" spans="1:60" ht="18.75" customHeight="1" x14ac:dyDescent="0.2">
      <c r="A23" s="320">
        <v>43486</v>
      </c>
      <c r="B23" s="704">
        <v>0</v>
      </c>
      <c r="C23" s="704">
        <v>27.9</v>
      </c>
      <c r="D23" s="384"/>
      <c r="E23" s="235"/>
      <c r="F23" s="886">
        <v>43517</v>
      </c>
      <c r="G23" s="702">
        <f>6.2+0.4+1.6+0.2+0.2+0.4+2+2+9</f>
        <v>22</v>
      </c>
      <c r="H23" s="702">
        <v>21.7</v>
      </c>
      <c r="I23" s="384"/>
      <c r="J23" s="235"/>
      <c r="K23" s="892">
        <v>43545</v>
      </c>
      <c r="L23" s="704">
        <v>6</v>
      </c>
      <c r="M23" s="704">
        <v>18.600000000000001</v>
      </c>
      <c r="N23" s="384"/>
      <c r="O23" s="235"/>
      <c r="P23" s="329">
        <v>43576</v>
      </c>
      <c r="Q23" s="704">
        <v>0</v>
      </c>
      <c r="R23" s="718">
        <v>24.2</v>
      </c>
      <c r="S23" s="442"/>
      <c r="T23" s="235"/>
      <c r="U23" s="564">
        <v>43606</v>
      </c>
      <c r="V23" s="693">
        <v>0</v>
      </c>
      <c r="W23" s="695">
        <v>19.399999999999999</v>
      </c>
      <c r="X23" s="456"/>
      <c r="Y23" s="458"/>
      <c r="Z23" s="571">
        <v>43637</v>
      </c>
      <c r="AA23" s="724">
        <v>0</v>
      </c>
      <c r="AB23" s="725">
        <v>19</v>
      </c>
      <c r="AC23" s="500"/>
      <c r="AD23" s="268"/>
      <c r="AE23" s="164">
        <v>43667</v>
      </c>
      <c r="AF23" s="693">
        <v>0</v>
      </c>
      <c r="AG23" s="695">
        <v>17.100000000000001</v>
      </c>
      <c r="AH23" s="456"/>
      <c r="AI23" s="458"/>
      <c r="AJ23" s="571">
        <v>43698</v>
      </c>
      <c r="AK23" s="693">
        <v>0</v>
      </c>
      <c r="AL23" s="695">
        <v>15.7</v>
      </c>
      <c r="AM23" s="486"/>
      <c r="AN23" s="458"/>
      <c r="AO23" s="564">
        <v>43729</v>
      </c>
      <c r="AP23" s="693">
        <v>1.8</v>
      </c>
      <c r="AQ23" s="695">
        <v>17.3</v>
      </c>
      <c r="AR23" s="456"/>
      <c r="AS23" s="458"/>
      <c r="AT23" s="108">
        <v>43759</v>
      </c>
      <c r="AU23" s="704">
        <v>1</v>
      </c>
      <c r="AV23" s="695">
        <v>16.8</v>
      </c>
      <c r="AW23" s="456"/>
      <c r="AX23" s="268"/>
      <c r="AY23" s="38">
        <v>43790</v>
      </c>
      <c r="AZ23" s="858">
        <v>0</v>
      </c>
      <c r="BA23" s="859">
        <v>22.8</v>
      </c>
      <c r="BB23" s="523"/>
      <c r="BC23" s="458"/>
      <c r="BD23" s="97">
        <v>43820</v>
      </c>
      <c r="BE23" s="649">
        <v>0.2</v>
      </c>
      <c r="BF23" s="679">
        <v>24.3</v>
      </c>
      <c r="BG23" s="456"/>
      <c r="BH23" s="458"/>
    </row>
    <row r="24" spans="1:60" ht="18.75" customHeight="1" x14ac:dyDescent="0.2">
      <c r="A24" s="320">
        <v>43487</v>
      </c>
      <c r="B24" s="704">
        <f>0.8+20.4+7.2+1.2+0.4</f>
        <v>29.999999999999996</v>
      </c>
      <c r="C24" s="704">
        <v>28.1</v>
      </c>
      <c r="D24" s="384"/>
      <c r="E24" s="235"/>
      <c r="F24" s="886">
        <v>43518</v>
      </c>
      <c r="G24" s="702">
        <v>13.2</v>
      </c>
      <c r="H24" s="702">
        <v>25</v>
      </c>
      <c r="I24" s="384"/>
      <c r="J24" s="235"/>
      <c r="K24" s="892">
        <v>43546</v>
      </c>
      <c r="L24" s="704">
        <v>4.2</v>
      </c>
      <c r="M24" s="704">
        <v>18.600000000000001</v>
      </c>
      <c r="N24" s="384"/>
      <c r="O24" s="235"/>
      <c r="P24" s="329">
        <v>43577</v>
      </c>
      <c r="Q24" s="704">
        <v>0</v>
      </c>
      <c r="R24" s="718">
        <v>26.6</v>
      </c>
      <c r="S24" s="442"/>
      <c r="T24" s="235"/>
      <c r="U24" s="564">
        <v>43607</v>
      </c>
      <c r="V24" s="693">
        <v>0</v>
      </c>
      <c r="W24" s="695">
        <v>19.399999999999999</v>
      </c>
      <c r="X24" s="456"/>
      <c r="Y24" s="458"/>
      <c r="Z24" s="571">
        <v>43638</v>
      </c>
      <c r="AA24" s="724">
        <v>0</v>
      </c>
      <c r="AB24" s="725">
        <v>19.600000000000001</v>
      </c>
      <c r="AC24" s="500"/>
      <c r="AD24" s="268"/>
      <c r="AE24" s="164">
        <v>43668</v>
      </c>
      <c r="AF24" s="693">
        <v>0</v>
      </c>
      <c r="AG24" s="695">
        <v>19.600000000000001</v>
      </c>
      <c r="AH24" s="456"/>
      <c r="AI24" s="458"/>
      <c r="AJ24" s="571">
        <v>43699</v>
      </c>
      <c r="AK24" s="693">
        <v>0</v>
      </c>
      <c r="AL24" s="695">
        <v>15.2</v>
      </c>
      <c r="AM24" s="486"/>
      <c r="AN24" s="458"/>
      <c r="AO24" s="564">
        <v>43730</v>
      </c>
      <c r="AP24" s="693">
        <v>0</v>
      </c>
      <c r="AQ24" s="695">
        <v>16.600000000000001</v>
      </c>
      <c r="AR24" s="456"/>
      <c r="AS24" s="458"/>
      <c r="AT24" s="108">
        <v>43760</v>
      </c>
      <c r="AU24" s="704">
        <v>0</v>
      </c>
      <c r="AV24" s="695">
        <v>19.8</v>
      </c>
      <c r="AW24" s="456"/>
      <c r="AX24" s="268"/>
      <c r="AY24" s="38">
        <v>43791</v>
      </c>
      <c r="AZ24" s="858">
        <v>0</v>
      </c>
      <c r="BA24" s="859">
        <v>24.1</v>
      </c>
      <c r="BB24" s="523"/>
      <c r="BC24" s="458"/>
      <c r="BD24" s="97">
        <v>43821</v>
      </c>
      <c r="BE24" s="649">
        <v>0.4</v>
      </c>
      <c r="BF24" s="679">
        <v>23.4</v>
      </c>
      <c r="BG24" s="456"/>
      <c r="BH24" s="458"/>
    </row>
    <row r="25" spans="1:60" ht="18.75" customHeight="1" x14ac:dyDescent="0.2">
      <c r="A25" s="320">
        <v>43488</v>
      </c>
      <c r="B25" s="704">
        <v>6</v>
      </c>
      <c r="C25" s="704">
        <v>23.7</v>
      </c>
      <c r="D25" s="384"/>
      <c r="E25" s="235"/>
      <c r="F25" s="886">
        <v>43519</v>
      </c>
      <c r="G25" s="702">
        <v>9.8000000000000007</v>
      </c>
      <c r="H25" s="702">
        <v>25.6</v>
      </c>
      <c r="I25" s="384"/>
      <c r="J25" s="235"/>
      <c r="K25" s="892">
        <v>43547</v>
      </c>
      <c r="L25" s="704">
        <v>16</v>
      </c>
      <c r="M25" s="704">
        <v>23</v>
      </c>
      <c r="N25" s="384"/>
      <c r="O25" s="235"/>
      <c r="P25" s="329">
        <v>43578</v>
      </c>
      <c r="Q25" s="704">
        <v>0</v>
      </c>
      <c r="R25" s="718">
        <v>22.9</v>
      </c>
      <c r="S25" s="442"/>
      <c r="T25" s="235"/>
      <c r="U25" s="564">
        <v>43608</v>
      </c>
      <c r="V25" s="693">
        <v>0</v>
      </c>
      <c r="W25" s="695">
        <v>20.2</v>
      </c>
      <c r="X25" s="456"/>
      <c r="Y25" s="458"/>
      <c r="Z25" s="571">
        <v>43639</v>
      </c>
      <c r="AA25" s="724">
        <v>0</v>
      </c>
      <c r="AB25" s="725">
        <v>20</v>
      </c>
      <c r="AC25" s="500"/>
      <c r="AD25" s="268"/>
      <c r="AE25" s="164">
        <v>43669</v>
      </c>
      <c r="AF25" s="693">
        <v>0</v>
      </c>
      <c r="AG25" s="695">
        <v>20.2</v>
      </c>
      <c r="AH25" s="456"/>
      <c r="AI25" s="458"/>
      <c r="AJ25" s="571">
        <v>43700</v>
      </c>
      <c r="AK25" s="693">
        <v>0.2</v>
      </c>
      <c r="AL25" s="695">
        <v>15.7</v>
      </c>
      <c r="AM25" s="486"/>
      <c r="AN25" s="458"/>
      <c r="AO25" s="564">
        <v>43731</v>
      </c>
      <c r="AP25" s="693">
        <v>0</v>
      </c>
      <c r="AQ25" s="695">
        <v>14</v>
      </c>
      <c r="AR25" s="456"/>
      <c r="AS25" s="458"/>
      <c r="AT25" s="108">
        <v>43761</v>
      </c>
      <c r="AU25" s="704">
        <v>0</v>
      </c>
      <c r="AV25" s="695">
        <v>20.2</v>
      </c>
      <c r="AW25" s="456"/>
      <c r="AX25" s="268"/>
      <c r="AY25" s="38">
        <v>43792</v>
      </c>
      <c r="AZ25" s="858">
        <v>0</v>
      </c>
      <c r="BA25" s="859">
        <v>23.2</v>
      </c>
      <c r="BB25" s="523"/>
      <c r="BC25" s="458"/>
      <c r="BD25" s="97">
        <v>43822</v>
      </c>
      <c r="BE25" s="649">
        <v>98.6</v>
      </c>
      <c r="BF25" s="679">
        <v>21.9</v>
      </c>
      <c r="BG25" s="456"/>
      <c r="BH25" s="458"/>
    </row>
    <row r="26" spans="1:60" ht="18.75" customHeight="1" x14ac:dyDescent="0.2">
      <c r="A26" s="320">
        <v>43489</v>
      </c>
      <c r="B26" s="704">
        <f>4.8+29.8+7.2+0.2</f>
        <v>42.000000000000007</v>
      </c>
      <c r="C26" s="704">
        <v>26.2</v>
      </c>
      <c r="D26" s="384"/>
      <c r="E26" s="235"/>
      <c r="F26" s="886">
        <v>43520</v>
      </c>
      <c r="G26" s="702">
        <v>2</v>
      </c>
      <c r="H26" s="702">
        <v>27.8</v>
      </c>
      <c r="I26" s="384"/>
      <c r="J26" s="235"/>
      <c r="K26" s="892">
        <v>43548</v>
      </c>
      <c r="L26" s="704">
        <v>0</v>
      </c>
      <c r="M26" s="704">
        <v>23.7</v>
      </c>
      <c r="N26" s="384"/>
      <c r="O26" s="235"/>
      <c r="P26" s="329">
        <v>43579</v>
      </c>
      <c r="Q26" s="704">
        <v>0</v>
      </c>
      <c r="R26" s="718">
        <v>23.3</v>
      </c>
      <c r="S26" s="442"/>
      <c r="T26" s="235"/>
      <c r="U26" s="564">
        <v>43609</v>
      </c>
      <c r="V26" s="693">
        <v>0</v>
      </c>
      <c r="W26" s="695">
        <v>20</v>
      </c>
      <c r="X26" s="456"/>
      <c r="Y26" s="458"/>
      <c r="Z26" s="571">
        <v>43640</v>
      </c>
      <c r="AA26" s="724">
        <v>0</v>
      </c>
      <c r="AB26" s="725">
        <v>21.5</v>
      </c>
      <c r="AC26" s="500"/>
      <c r="AD26" s="268"/>
      <c r="AE26" s="164">
        <v>43670</v>
      </c>
      <c r="AF26" s="693">
        <v>0</v>
      </c>
      <c r="AG26" s="695">
        <v>20.100000000000001</v>
      </c>
      <c r="AH26" s="456"/>
      <c r="AI26" s="458"/>
      <c r="AJ26" s="571">
        <v>43701</v>
      </c>
      <c r="AK26" s="693">
        <v>0.4</v>
      </c>
      <c r="AL26" s="695">
        <v>14.9</v>
      </c>
      <c r="AM26" s="486"/>
      <c r="AN26" s="458"/>
      <c r="AO26" s="564">
        <v>43732</v>
      </c>
      <c r="AP26" s="693">
        <v>0</v>
      </c>
      <c r="AQ26" s="695">
        <v>16.100000000000001</v>
      </c>
      <c r="AR26" s="456"/>
      <c r="AS26" s="458"/>
      <c r="AT26" s="108">
        <v>43762</v>
      </c>
      <c r="AU26" s="704">
        <v>0</v>
      </c>
      <c r="AV26" s="695">
        <v>21.2</v>
      </c>
      <c r="AW26" s="456"/>
      <c r="AX26" s="268"/>
      <c r="AY26" s="38">
        <v>43793</v>
      </c>
      <c r="AZ26" s="858">
        <v>0.8</v>
      </c>
      <c r="BA26" s="859">
        <v>17.2</v>
      </c>
      <c r="BB26" s="523"/>
      <c r="BC26" s="458"/>
      <c r="BD26" s="97">
        <v>43823</v>
      </c>
      <c r="BE26" s="649">
        <v>0.6</v>
      </c>
      <c r="BF26" s="679">
        <v>21.9</v>
      </c>
      <c r="BG26" s="456"/>
      <c r="BH26" s="458"/>
    </row>
    <row r="27" spans="1:60" ht="18.75" customHeight="1" x14ac:dyDescent="0.2">
      <c r="A27" s="320">
        <v>43490</v>
      </c>
      <c r="B27" s="704">
        <f>6.4+8.2+3.6+3.4+0.4</f>
        <v>21.999999999999996</v>
      </c>
      <c r="C27" s="704">
        <v>23</v>
      </c>
      <c r="D27" s="384"/>
      <c r="E27" s="235"/>
      <c r="F27" s="886">
        <v>43521</v>
      </c>
      <c r="G27" s="702">
        <v>3.6</v>
      </c>
      <c r="H27" s="702">
        <v>26.7</v>
      </c>
      <c r="I27" s="384"/>
      <c r="J27" s="235"/>
      <c r="K27" s="892">
        <v>43549</v>
      </c>
      <c r="L27" s="704">
        <v>0</v>
      </c>
      <c r="M27" s="704">
        <v>25</v>
      </c>
      <c r="N27" s="384"/>
      <c r="O27" s="235"/>
      <c r="P27" s="329">
        <v>43580</v>
      </c>
      <c r="Q27" s="704">
        <v>0</v>
      </c>
      <c r="R27" s="718">
        <v>25.8</v>
      </c>
      <c r="S27" s="442"/>
      <c r="T27" s="235"/>
      <c r="U27" s="564">
        <v>43610</v>
      </c>
      <c r="V27" s="693">
        <v>1</v>
      </c>
      <c r="W27" s="695">
        <v>16.100000000000001</v>
      </c>
      <c r="X27" s="456"/>
      <c r="Y27" s="458"/>
      <c r="Z27" s="571">
        <v>43641</v>
      </c>
      <c r="AA27" s="724">
        <v>0</v>
      </c>
      <c r="AB27" s="725">
        <v>22.7</v>
      </c>
      <c r="AC27" s="500"/>
      <c r="AD27" s="268"/>
      <c r="AE27" s="164">
        <v>43671</v>
      </c>
      <c r="AF27" s="693">
        <v>0</v>
      </c>
      <c r="AG27" s="695">
        <v>19.2</v>
      </c>
      <c r="AH27" s="456"/>
      <c r="AI27" s="458"/>
      <c r="AJ27" s="571">
        <v>43702</v>
      </c>
      <c r="AK27" s="693">
        <v>0</v>
      </c>
      <c r="AL27" s="695">
        <v>15</v>
      </c>
      <c r="AM27" s="486"/>
      <c r="AN27" s="458"/>
      <c r="AO27" s="564">
        <v>43733</v>
      </c>
      <c r="AP27" s="693">
        <v>0.6</v>
      </c>
      <c r="AQ27" s="695">
        <v>16.399999999999999</v>
      </c>
      <c r="AR27" s="456"/>
      <c r="AS27" s="458"/>
      <c r="AT27" s="108">
        <v>43763</v>
      </c>
      <c r="AU27" s="704">
        <v>0</v>
      </c>
      <c r="AV27" s="695">
        <v>22.4</v>
      </c>
      <c r="AW27" s="456"/>
      <c r="AX27" s="268"/>
      <c r="AY27" s="38">
        <v>43794</v>
      </c>
      <c r="AZ27" s="858">
        <v>0</v>
      </c>
      <c r="BA27" s="859">
        <v>17.7</v>
      </c>
      <c r="BB27" s="523"/>
      <c r="BC27" s="458"/>
      <c r="BD27" s="97">
        <v>43824</v>
      </c>
      <c r="BE27" s="649">
        <v>0</v>
      </c>
      <c r="BF27" s="679">
        <v>23.5</v>
      </c>
      <c r="BG27" s="456"/>
      <c r="BH27" s="458"/>
    </row>
    <row r="28" spans="1:60" ht="18.75" customHeight="1" x14ac:dyDescent="0.2">
      <c r="A28" s="320">
        <v>43491</v>
      </c>
      <c r="B28" s="704">
        <f>0.2+8+7.2</f>
        <v>15.399999999999999</v>
      </c>
      <c r="C28" s="704">
        <v>22.2</v>
      </c>
      <c r="D28" s="384"/>
      <c r="E28" s="235"/>
      <c r="F28" s="886">
        <v>43522</v>
      </c>
      <c r="G28" s="702">
        <v>47.8</v>
      </c>
      <c r="H28" s="702">
        <v>23.4</v>
      </c>
      <c r="I28" s="384"/>
      <c r="J28" s="235"/>
      <c r="K28" s="892">
        <v>43550</v>
      </c>
      <c r="L28" s="704">
        <v>0</v>
      </c>
      <c r="M28" s="704">
        <v>24.9</v>
      </c>
      <c r="N28" s="384"/>
      <c r="O28" s="235"/>
      <c r="P28" s="329">
        <v>43581</v>
      </c>
      <c r="Q28" s="704">
        <v>0.8</v>
      </c>
      <c r="R28" s="718">
        <v>24.1</v>
      </c>
      <c r="S28" s="442"/>
      <c r="T28" s="235"/>
      <c r="U28" s="564">
        <v>43611</v>
      </c>
      <c r="V28" s="693">
        <v>0</v>
      </c>
      <c r="W28" s="695">
        <v>18.5</v>
      </c>
      <c r="X28" s="456"/>
      <c r="Y28" s="458"/>
      <c r="Z28" s="571">
        <v>43642</v>
      </c>
      <c r="AA28" s="724">
        <v>0</v>
      </c>
      <c r="AB28" s="725">
        <v>23.3</v>
      </c>
      <c r="AC28" s="500"/>
      <c r="AD28" s="268"/>
      <c r="AE28" s="164">
        <v>43672</v>
      </c>
      <c r="AF28" s="693">
        <v>0</v>
      </c>
      <c r="AG28" s="695">
        <v>19.7</v>
      </c>
      <c r="AH28" s="456"/>
      <c r="AI28" s="458"/>
      <c r="AJ28" s="571">
        <v>43703</v>
      </c>
      <c r="AK28" s="693">
        <v>0</v>
      </c>
      <c r="AL28" s="695">
        <v>16.899999999999999</v>
      </c>
      <c r="AM28" s="486"/>
      <c r="AN28" s="458"/>
      <c r="AO28" s="564">
        <v>43734</v>
      </c>
      <c r="AP28" s="693">
        <v>3.6</v>
      </c>
      <c r="AQ28" s="695">
        <v>16.5</v>
      </c>
      <c r="AR28" s="456"/>
      <c r="AS28" s="458"/>
      <c r="AT28" s="108">
        <v>43764</v>
      </c>
      <c r="AU28" s="704">
        <v>0</v>
      </c>
      <c r="AV28" s="695">
        <v>21.9</v>
      </c>
      <c r="AW28" s="456"/>
      <c r="AX28" s="268"/>
      <c r="AY28" s="38">
        <v>43795</v>
      </c>
      <c r="AZ28" s="858">
        <v>0</v>
      </c>
      <c r="BA28" s="859">
        <v>20.9</v>
      </c>
      <c r="BB28" s="523"/>
      <c r="BC28" s="458"/>
      <c r="BD28" s="97">
        <v>43825</v>
      </c>
      <c r="BE28" s="649">
        <v>0</v>
      </c>
      <c r="BF28" s="679">
        <v>23.4</v>
      </c>
      <c r="BG28" s="456"/>
      <c r="BH28" s="458"/>
    </row>
    <row r="29" spans="1:60" ht="18.75" customHeight="1" x14ac:dyDescent="0.2">
      <c r="A29" s="320">
        <v>43492</v>
      </c>
      <c r="B29" s="704">
        <v>0.2</v>
      </c>
      <c r="C29" s="704">
        <v>25</v>
      </c>
      <c r="D29" s="384"/>
      <c r="E29" s="235"/>
      <c r="F29" s="886">
        <v>43523</v>
      </c>
      <c r="G29" s="702">
        <v>17</v>
      </c>
      <c r="H29" s="702">
        <v>22.9</v>
      </c>
      <c r="I29" s="384"/>
      <c r="J29" s="235"/>
      <c r="K29" s="892">
        <v>43551</v>
      </c>
      <c r="L29" s="704">
        <v>0</v>
      </c>
      <c r="M29" s="704">
        <v>21.6</v>
      </c>
      <c r="N29" s="384"/>
      <c r="O29" s="235"/>
      <c r="P29" s="329">
        <v>43582</v>
      </c>
      <c r="Q29" s="704">
        <v>27.8</v>
      </c>
      <c r="R29" s="718">
        <v>23.8</v>
      </c>
      <c r="S29" s="442"/>
      <c r="T29" s="235"/>
      <c r="U29" s="564">
        <v>43612</v>
      </c>
      <c r="V29" s="693">
        <v>0</v>
      </c>
      <c r="W29" s="695">
        <v>18.3</v>
      </c>
      <c r="X29" s="456"/>
      <c r="Y29" s="458"/>
      <c r="Z29" s="571">
        <v>43643</v>
      </c>
      <c r="AA29" s="724">
        <v>0</v>
      </c>
      <c r="AB29" s="725">
        <v>21.7</v>
      </c>
      <c r="AC29" s="500"/>
      <c r="AD29" s="268"/>
      <c r="AE29" s="164">
        <v>43673</v>
      </c>
      <c r="AF29" s="693">
        <v>0</v>
      </c>
      <c r="AG29" s="695">
        <v>19.8</v>
      </c>
      <c r="AH29" s="456"/>
      <c r="AI29" s="458"/>
      <c r="AJ29" s="571">
        <v>43704</v>
      </c>
      <c r="AK29" s="693">
        <v>0</v>
      </c>
      <c r="AL29" s="695">
        <v>17.5</v>
      </c>
      <c r="AM29" s="486"/>
      <c r="AN29" s="458"/>
      <c r="AO29" s="564">
        <v>43735</v>
      </c>
      <c r="AP29" s="693">
        <v>0.2</v>
      </c>
      <c r="AQ29" s="695">
        <v>17.2</v>
      </c>
      <c r="AR29" s="456"/>
      <c r="AS29" s="458"/>
      <c r="AT29" s="108">
        <v>43765</v>
      </c>
      <c r="AU29" s="704">
        <v>0</v>
      </c>
      <c r="AV29" s="695">
        <v>25.8</v>
      </c>
      <c r="AW29" s="456"/>
      <c r="AX29" s="268"/>
      <c r="AY29" s="38">
        <v>43796</v>
      </c>
      <c r="AZ29" s="858">
        <v>21.8</v>
      </c>
      <c r="BA29" s="859">
        <v>22.8</v>
      </c>
      <c r="BB29" s="523"/>
      <c r="BC29" s="458"/>
      <c r="BD29" s="97">
        <v>43826</v>
      </c>
      <c r="BE29" s="649">
        <v>0</v>
      </c>
      <c r="BF29" s="679">
        <v>22.7</v>
      </c>
      <c r="BG29" s="456"/>
      <c r="BH29" s="458"/>
    </row>
    <row r="30" spans="1:60" ht="18.75" customHeight="1" x14ac:dyDescent="0.2">
      <c r="A30" s="320">
        <v>43493</v>
      </c>
      <c r="B30" s="704">
        <v>0</v>
      </c>
      <c r="C30" s="704">
        <v>27.7</v>
      </c>
      <c r="D30" s="384"/>
      <c r="E30" s="235"/>
      <c r="F30" s="886">
        <v>43524</v>
      </c>
      <c r="G30" s="704">
        <v>17.600000000000001</v>
      </c>
      <c r="H30" s="704">
        <v>21.6</v>
      </c>
      <c r="I30" s="384"/>
      <c r="J30" s="235"/>
      <c r="K30" s="892">
        <v>43552</v>
      </c>
      <c r="L30" s="704">
        <v>0</v>
      </c>
      <c r="M30" s="704">
        <v>21</v>
      </c>
      <c r="N30" s="384"/>
      <c r="O30" s="235"/>
      <c r="P30" s="329">
        <v>43583</v>
      </c>
      <c r="Q30" s="704">
        <v>0</v>
      </c>
      <c r="R30" s="718">
        <v>25.4</v>
      </c>
      <c r="S30" s="442"/>
      <c r="T30" s="235"/>
      <c r="U30" s="564">
        <v>43613</v>
      </c>
      <c r="V30" s="693">
        <v>0</v>
      </c>
      <c r="W30" s="695">
        <v>20.8</v>
      </c>
      <c r="X30" s="456"/>
      <c r="Y30" s="458"/>
      <c r="Z30" s="571">
        <v>43644</v>
      </c>
      <c r="AA30" s="724">
        <v>0</v>
      </c>
      <c r="AB30" s="725">
        <v>22.2</v>
      </c>
      <c r="AC30" s="500"/>
      <c r="AD30" s="268"/>
      <c r="AE30" s="164">
        <v>43674</v>
      </c>
      <c r="AF30" s="693">
        <v>0</v>
      </c>
      <c r="AG30" s="695">
        <v>18.5</v>
      </c>
      <c r="AH30" s="456"/>
      <c r="AI30" s="458"/>
      <c r="AJ30" s="571">
        <v>43705</v>
      </c>
      <c r="AK30" s="693">
        <v>0</v>
      </c>
      <c r="AL30" s="695">
        <v>17.8</v>
      </c>
      <c r="AM30" s="486"/>
      <c r="AN30" s="458"/>
      <c r="AO30" s="564">
        <v>43736</v>
      </c>
      <c r="AP30" s="693">
        <v>0</v>
      </c>
      <c r="AQ30" s="695">
        <v>15.8</v>
      </c>
      <c r="AR30" s="456"/>
      <c r="AS30" s="458"/>
      <c r="AT30" s="108">
        <v>43766</v>
      </c>
      <c r="AU30" s="704">
        <v>33.4</v>
      </c>
      <c r="AV30" s="695">
        <v>25.3</v>
      </c>
      <c r="AW30" s="456"/>
      <c r="AX30" s="268"/>
      <c r="AY30" s="38">
        <v>43797</v>
      </c>
      <c r="AZ30" s="858">
        <v>7.4</v>
      </c>
      <c r="BA30" s="859">
        <v>19.2</v>
      </c>
      <c r="BB30" s="523"/>
      <c r="BC30" s="458"/>
      <c r="BD30" s="97">
        <v>43827</v>
      </c>
      <c r="BE30" s="649">
        <v>0</v>
      </c>
      <c r="BF30" s="679">
        <v>24.1</v>
      </c>
      <c r="BG30" s="456"/>
      <c r="BH30" s="458"/>
    </row>
    <row r="31" spans="1:60" ht="18.75" customHeight="1" x14ac:dyDescent="0.2">
      <c r="A31" s="320">
        <v>43494</v>
      </c>
      <c r="B31" s="704">
        <f>1.4+0.2</f>
        <v>1.5999999999999999</v>
      </c>
      <c r="C31" s="704">
        <v>27.7</v>
      </c>
      <c r="D31" s="384"/>
      <c r="E31" s="235"/>
      <c r="F31" s="886"/>
      <c r="G31" s="704"/>
      <c r="H31" s="704"/>
      <c r="I31" s="280"/>
      <c r="J31" s="235"/>
      <c r="K31" s="892">
        <v>43553</v>
      </c>
      <c r="L31" s="704">
        <v>0.8</v>
      </c>
      <c r="M31" s="704">
        <v>21.8</v>
      </c>
      <c r="N31" s="384"/>
      <c r="O31" s="235"/>
      <c r="P31" s="329">
        <v>43584</v>
      </c>
      <c r="Q31" s="704">
        <v>14.7</v>
      </c>
      <c r="R31" s="718">
        <v>20.3</v>
      </c>
      <c r="S31" s="442"/>
      <c r="T31" s="235"/>
      <c r="U31" s="564">
        <v>43614</v>
      </c>
      <c r="V31" s="693">
        <v>16.600000000000001</v>
      </c>
      <c r="W31" s="695">
        <v>22.1</v>
      </c>
      <c r="X31" s="456"/>
      <c r="Y31" s="458"/>
      <c r="Z31" s="571">
        <v>43645</v>
      </c>
      <c r="AA31" s="724">
        <v>0</v>
      </c>
      <c r="AB31" s="725">
        <v>23.3</v>
      </c>
      <c r="AC31" s="500"/>
      <c r="AD31" s="268"/>
      <c r="AE31" s="164">
        <v>43675</v>
      </c>
      <c r="AF31" s="693">
        <v>0</v>
      </c>
      <c r="AG31" s="695">
        <v>17.899999999999999</v>
      </c>
      <c r="AH31" s="456"/>
      <c r="AI31" s="458"/>
      <c r="AJ31" s="571">
        <v>43706</v>
      </c>
      <c r="AK31" s="693">
        <v>0</v>
      </c>
      <c r="AL31" s="695">
        <v>18.399999999999999</v>
      </c>
      <c r="AM31" s="486"/>
      <c r="AN31" s="458"/>
      <c r="AO31" s="564">
        <v>43737</v>
      </c>
      <c r="AP31" s="693">
        <v>0</v>
      </c>
      <c r="AQ31" s="695">
        <v>17.7</v>
      </c>
      <c r="AR31" s="456"/>
      <c r="AS31" s="458"/>
      <c r="AT31" s="108">
        <v>43767</v>
      </c>
      <c r="AU31" s="704">
        <v>0</v>
      </c>
      <c r="AV31" s="695">
        <v>25.7</v>
      </c>
      <c r="AW31" s="456"/>
      <c r="AX31" s="268"/>
      <c r="AY31" s="38">
        <v>43798</v>
      </c>
      <c r="AZ31" s="858">
        <v>0</v>
      </c>
      <c r="BA31" s="859">
        <v>18.399999999999999</v>
      </c>
      <c r="BB31" s="523"/>
      <c r="BC31" s="458"/>
      <c r="BD31" s="97">
        <v>43828</v>
      </c>
      <c r="BE31" s="649">
        <v>0</v>
      </c>
      <c r="BF31" s="679">
        <v>24</v>
      </c>
      <c r="BG31" s="456"/>
      <c r="BH31" s="458"/>
    </row>
    <row r="32" spans="1:60" ht="18.75" customHeight="1" thickBot="1" x14ac:dyDescent="0.25">
      <c r="A32" s="320">
        <v>43495</v>
      </c>
      <c r="B32" s="704">
        <f>38.2+10</f>
        <v>48.2</v>
      </c>
      <c r="C32" s="704">
        <v>28.3</v>
      </c>
      <c r="D32" s="384"/>
      <c r="E32" s="235"/>
      <c r="F32" s="104" t="s">
        <v>4</v>
      </c>
      <c r="G32" s="887">
        <f>AVERAGE(G3:G30)</f>
        <v>11.992857142857144</v>
      </c>
      <c r="H32" s="887">
        <f>AVERAGE(H3:H30)</f>
        <v>23.828571428571426</v>
      </c>
      <c r="I32" s="280"/>
      <c r="J32" s="235"/>
      <c r="K32" s="892">
        <v>43554</v>
      </c>
      <c r="L32" s="704">
        <v>0</v>
      </c>
      <c r="M32" s="704">
        <v>22.6</v>
      </c>
      <c r="N32" s="384"/>
      <c r="O32" s="235"/>
      <c r="P32" s="329">
        <v>43585</v>
      </c>
      <c r="Q32" s="704">
        <v>0</v>
      </c>
      <c r="R32" s="718">
        <v>24</v>
      </c>
      <c r="S32" s="442"/>
      <c r="T32" s="235"/>
      <c r="U32" s="564">
        <v>43615</v>
      </c>
      <c r="V32" s="693">
        <v>0</v>
      </c>
      <c r="W32" s="695">
        <v>22.7</v>
      </c>
      <c r="X32" s="456"/>
      <c r="Y32" s="458"/>
      <c r="Z32" s="571">
        <v>43646</v>
      </c>
      <c r="AA32" s="724">
        <v>0</v>
      </c>
      <c r="AB32" s="725">
        <v>23.3</v>
      </c>
      <c r="AC32" s="500"/>
      <c r="AD32" s="268"/>
      <c r="AE32" s="164">
        <v>43676</v>
      </c>
      <c r="AF32" s="693">
        <v>2</v>
      </c>
      <c r="AG32" s="695">
        <v>18.2</v>
      </c>
      <c r="AH32" s="456"/>
      <c r="AI32" s="458"/>
      <c r="AJ32" s="571">
        <v>43707</v>
      </c>
      <c r="AK32" s="693">
        <v>0</v>
      </c>
      <c r="AL32" s="695">
        <v>21.2</v>
      </c>
      <c r="AM32" s="486"/>
      <c r="AN32" s="458"/>
      <c r="AO32" s="564">
        <v>43738</v>
      </c>
      <c r="AP32" s="693">
        <v>0</v>
      </c>
      <c r="AQ32" s="695">
        <v>19.2</v>
      </c>
      <c r="AR32" s="456"/>
      <c r="AS32" s="458"/>
      <c r="AT32" s="108">
        <v>43768</v>
      </c>
      <c r="AU32" s="704">
        <v>0</v>
      </c>
      <c r="AV32" s="695">
        <v>26.5</v>
      </c>
      <c r="AW32" s="456"/>
      <c r="AX32" s="268"/>
      <c r="AY32" s="38">
        <v>43799</v>
      </c>
      <c r="AZ32" s="858">
        <v>1</v>
      </c>
      <c r="BA32" s="859">
        <v>22.2</v>
      </c>
      <c r="BB32" s="523"/>
      <c r="BC32" s="458"/>
      <c r="BD32" s="97">
        <v>43829</v>
      </c>
      <c r="BE32" s="649">
        <v>0</v>
      </c>
      <c r="BF32" s="679">
        <v>23.5</v>
      </c>
      <c r="BG32" s="456"/>
      <c r="BH32" s="458"/>
    </row>
    <row r="33" spans="1:70" ht="18.75" customHeight="1" thickBot="1" x14ac:dyDescent="0.25">
      <c r="A33" s="320">
        <v>43496</v>
      </c>
      <c r="B33" s="704">
        <v>0</v>
      </c>
      <c r="C33" s="704">
        <v>27.7</v>
      </c>
      <c r="D33" s="384"/>
      <c r="E33" s="235"/>
      <c r="F33" s="74"/>
      <c r="G33" s="893">
        <f>SUM(G3:G30)</f>
        <v>335.8</v>
      </c>
      <c r="H33" s="280"/>
      <c r="I33" s="280"/>
      <c r="J33" s="235"/>
      <c r="K33" s="892">
        <v>43555</v>
      </c>
      <c r="L33" s="704">
        <v>0</v>
      </c>
      <c r="M33" s="704">
        <v>23.9</v>
      </c>
      <c r="N33" s="384"/>
      <c r="O33" s="235"/>
      <c r="P33" s="104" t="s">
        <v>4</v>
      </c>
      <c r="Q33" s="887">
        <f>AVERAGE(Q3:Q32)</f>
        <v>4.9366666666666665</v>
      </c>
      <c r="R33" s="887">
        <f>AVERAGE(R3:R32)</f>
        <v>23.199999999999992</v>
      </c>
      <c r="S33" s="280"/>
      <c r="T33" s="235"/>
      <c r="U33" s="564">
        <v>43616</v>
      </c>
      <c r="V33" s="696">
        <v>0</v>
      </c>
      <c r="W33" s="697">
        <v>23.4</v>
      </c>
      <c r="X33" s="456"/>
      <c r="Y33" s="458"/>
      <c r="Z33" s="202" t="s">
        <v>4</v>
      </c>
      <c r="AA33" s="749">
        <f>AVERAGE(AA3:AA32)</f>
        <v>1.41</v>
      </c>
      <c r="AB33" s="749">
        <f>AVERAGE(AB3:AB32)</f>
        <v>19.908999999999999</v>
      </c>
      <c r="AC33" s="459"/>
      <c r="AD33" s="458"/>
      <c r="AE33" s="164">
        <v>43677</v>
      </c>
      <c r="AF33" s="693">
        <v>0</v>
      </c>
      <c r="AG33" s="695">
        <v>18</v>
      </c>
      <c r="AH33" s="456"/>
      <c r="AI33" s="458"/>
      <c r="AJ33" s="571">
        <v>43708</v>
      </c>
      <c r="AK33" s="693">
        <v>0</v>
      </c>
      <c r="AL33" s="695">
        <v>23.2</v>
      </c>
      <c r="AM33" s="486"/>
      <c r="AN33" s="458"/>
      <c r="AO33" s="209" t="s">
        <v>4</v>
      </c>
      <c r="AP33" s="246">
        <f>AVERAGE(AP3:AP32)</f>
        <v>2.5533333333333332</v>
      </c>
      <c r="AQ33" s="635">
        <f>AVERAGE(AQ3:AQ32)</f>
        <v>19.89</v>
      </c>
      <c r="AR33" s="459"/>
      <c r="AS33" s="458"/>
      <c r="AT33" s="108">
        <v>43769</v>
      </c>
      <c r="AU33" s="704">
        <v>0</v>
      </c>
      <c r="AV33" s="695">
        <v>24</v>
      </c>
      <c r="AW33" s="456"/>
      <c r="AX33" s="458"/>
      <c r="AY33" s="41" t="s">
        <v>4</v>
      </c>
      <c r="AZ33" s="864">
        <f>AVERAGE(AZ3:AZ32)</f>
        <v>3.7333333333333334</v>
      </c>
      <c r="BA33" s="864">
        <f>AVERAGE(BA3:BA32)</f>
        <v>21.266666666666669</v>
      </c>
      <c r="BB33" s="523"/>
      <c r="BC33" s="458"/>
      <c r="BD33" s="763">
        <v>43830</v>
      </c>
      <c r="BE33" s="900">
        <v>0.2</v>
      </c>
      <c r="BF33" s="901">
        <v>24.3</v>
      </c>
      <c r="BG33" s="456"/>
      <c r="BH33" s="458"/>
    </row>
    <row r="34" spans="1:70" ht="18.75" customHeight="1" thickBot="1" x14ac:dyDescent="0.25">
      <c r="A34" s="319" t="s">
        <v>4</v>
      </c>
      <c r="B34" s="884">
        <f>AVERAGE(B3:B33)</f>
        <v>10.296774193548387</v>
      </c>
      <c r="C34" s="884">
        <f>AVERAGE(C3:C33)</f>
        <v>26.251612903225812</v>
      </c>
      <c r="D34" s="280"/>
      <c r="E34" s="235"/>
      <c r="I34" s="444"/>
      <c r="J34" s="235"/>
      <c r="K34" s="95" t="s">
        <v>4</v>
      </c>
      <c r="L34" s="884">
        <f>AVERAGE(L3:L33)</f>
        <v>7.7864516129032264</v>
      </c>
      <c r="M34" s="884">
        <f>AVERAGE(M3:M33)</f>
        <v>23.554838709677419</v>
      </c>
      <c r="N34" s="280"/>
      <c r="O34" s="235"/>
      <c r="Q34" s="893">
        <f>SUM(Q3:Q32)</f>
        <v>148.1</v>
      </c>
      <c r="R34" s="893"/>
      <c r="S34" s="899"/>
      <c r="T34" s="235"/>
      <c r="U34" s="209" t="s">
        <v>4</v>
      </c>
      <c r="V34" s="635">
        <f>AVERAGE(V3:V33)</f>
        <v>1.7322580645161292</v>
      </c>
      <c r="W34" s="635">
        <f>AVERAGE(W3:W33)</f>
        <v>21.235483870967741</v>
      </c>
      <c r="X34" s="459"/>
      <c r="Y34" s="458"/>
      <c r="AA34" s="819">
        <f>SUM(AA3:AA32)</f>
        <v>42.3</v>
      </c>
      <c r="AC34" s="489"/>
      <c r="AD34" s="458"/>
      <c r="AE34" s="206" t="s">
        <v>4</v>
      </c>
      <c r="AF34" s="636">
        <f>AVERAGE(AF3:AF33)</f>
        <v>4.7709677419354843</v>
      </c>
      <c r="AG34" s="636">
        <f>AVERAGE(AG3:AG33)</f>
        <v>17.28709677419355</v>
      </c>
      <c r="AH34" s="459"/>
      <c r="AI34" s="458"/>
      <c r="AJ34" s="202" t="s">
        <v>4</v>
      </c>
      <c r="AK34" s="246">
        <f>AVERAGE(AK3:AK33)</f>
        <v>0.12903225806451613</v>
      </c>
      <c r="AL34" s="246">
        <f>AVERAGE(AL3:AL33)</f>
        <v>17.509677419354837</v>
      </c>
      <c r="AM34" s="487"/>
      <c r="AN34" s="458"/>
      <c r="AP34" s="819">
        <f>SUM(AP3:AP32)</f>
        <v>76.599999999999994</v>
      </c>
      <c r="AR34" s="522"/>
      <c r="AS34" s="489"/>
      <c r="AT34" s="7" t="s">
        <v>4</v>
      </c>
      <c r="AU34" s="805">
        <f>AVERAGE(AU3:AU33)</f>
        <v>1.4774193548387096</v>
      </c>
      <c r="AV34" s="805">
        <f>AVERAGE(AV3:AV33)</f>
        <v>22.141935483870967</v>
      </c>
      <c r="AW34" s="459"/>
      <c r="AX34" s="458"/>
      <c r="AZ34" s="281">
        <f>SUM(AZ3:AZ32)</f>
        <v>112</v>
      </c>
      <c r="BB34" s="459"/>
      <c r="BC34" s="458"/>
      <c r="BD34" s="209" t="s">
        <v>4</v>
      </c>
      <c r="BE34" s="635">
        <f>AVERAGE(BE3:BE33)</f>
        <v>8.3612903225806452</v>
      </c>
      <c r="BF34" s="635">
        <f>AVERAGE(BF3:BF33)</f>
        <v>22.451612903225808</v>
      </c>
      <c r="BG34" s="459"/>
      <c r="BH34" s="458"/>
    </row>
    <row r="35" spans="1:70" x14ac:dyDescent="0.2">
      <c r="B35" s="332">
        <f>SUM(B3:B33)</f>
        <v>319.2</v>
      </c>
      <c r="D35" s="899"/>
      <c r="E35" s="235"/>
      <c r="I35" s="444"/>
      <c r="J35" s="235"/>
      <c r="L35" s="893">
        <f>SUM(L3:L33)</f>
        <v>241.38000000000002</v>
      </c>
      <c r="N35" s="899"/>
      <c r="O35" s="235"/>
      <c r="S35" s="899"/>
      <c r="T35" s="235"/>
      <c r="V35" s="893">
        <f>SUM(V3:V33)</f>
        <v>53.7</v>
      </c>
      <c r="AF35" s="819">
        <f>SUM(AF3:AF33)</f>
        <v>147.9</v>
      </c>
      <c r="AG35" s="819"/>
      <c r="AK35" s="819">
        <f>SUM(AK3:AK33)</f>
        <v>4</v>
      </c>
      <c r="AP35" s="235"/>
      <c r="AQ35" s="915"/>
      <c r="AU35" s="819">
        <f>SUM(AU3:AU33)</f>
        <v>45.8</v>
      </c>
      <c r="BB35" s="489"/>
      <c r="BD35" s="154"/>
      <c r="BE35" s="281">
        <f>SUM(BE3:BE33)</f>
        <v>259.2</v>
      </c>
    </row>
    <row r="36" spans="1:70" x14ac:dyDescent="0.2">
      <c r="A36" s="100" t="s">
        <v>344</v>
      </c>
      <c r="D36" s="899"/>
      <c r="E36" s="235"/>
      <c r="I36" s="444"/>
      <c r="J36" s="235"/>
      <c r="N36" s="899"/>
      <c r="O36" s="235"/>
      <c r="AL36" s="141">
        <v>20.18</v>
      </c>
      <c r="BD36" s="154"/>
      <c r="BE36" s="154"/>
    </row>
    <row r="37" spans="1:70" x14ac:dyDescent="0.2">
      <c r="A37" s="100" t="s">
        <v>341</v>
      </c>
      <c r="I37" s="444"/>
      <c r="J37" s="235"/>
      <c r="N37" s="899"/>
      <c r="O37" s="235"/>
      <c r="BD37" s="154"/>
      <c r="BE37" s="154"/>
    </row>
    <row r="38" spans="1:70" ht="12.75" customHeight="1" x14ac:dyDescent="0.2">
      <c r="I38" s="444"/>
      <c r="J38" s="235"/>
      <c r="N38" s="899"/>
      <c r="O38" s="235"/>
      <c r="AY38" s="916" t="s">
        <v>34</v>
      </c>
      <c r="AZ38" s="916" t="s">
        <v>369</v>
      </c>
      <c r="BA38" s="924" t="s">
        <v>370</v>
      </c>
      <c r="BB38" s="925"/>
      <c r="BC38" s="925"/>
      <c r="BD38" s="925" t="s">
        <v>371</v>
      </c>
      <c r="BE38" s="925"/>
      <c r="BF38" s="925"/>
      <c r="BG38" s="925" t="s">
        <v>402</v>
      </c>
      <c r="BH38" s="925"/>
      <c r="BI38" s="925"/>
      <c r="BJ38" s="925" t="s">
        <v>372</v>
      </c>
      <c r="BK38" s="925"/>
      <c r="BL38" s="925"/>
      <c r="BM38" s="925" t="s">
        <v>373</v>
      </c>
      <c r="BN38" s="925"/>
      <c r="BO38" s="925"/>
      <c r="BP38" s="926" t="s">
        <v>374</v>
      </c>
      <c r="BQ38" s="916" t="s">
        <v>375</v>
      </c>
      <c r="BR38" s="100" t="s">
        <v>375</v>
      </c>
    </row>
    <row r="39" spans="1:70" ht="18.75" x14ac:dyDescent="0.2">
      <c r="I39" s="444"/>
      <c r="J39" s="235"/>
      <c r="N39" s="899"/>
      <c r="O39" s="235"/>
      <c r="AY39" s="917"/>
      <c r="AZ39" s="916" t="s">
        <v>376</v>
      </c>
      <c r="BA39" s="916" t="s">
        <v>403</v>
      </c>
      <c r="BB39" s="916" t="s">
        <v>404</v>
      </c>
      <c r="BC39" s="916" t="s">
        <v>405</v>
      </c>
      <c r="BD39" s="916" t="s">
        <v>403</v>
      </c>
      <c r="BE39" s="916" t="s">
        <v>404</v>
      </c>
      <c r="BF39" s="916" t="s">
        <v>405</v>
      </c>
      <c r="BG39" s="916" t="s">
        <v>403</v>
      </c>
      <c r="BH39" s="916" t="s">
        <v>404</v>
      </c>
      <c r="BI39" s="916" t="s">
        <v>405</v>
      </c>
      <c r="BJ39" s="916" t="s">
        <v>403</v>
      </c>
      <c r="BK39" s="916" t="s">
        <v>404</v>
      </c>
      <c r="BL39" s="916" t="s">
        <v>405</v>
      </c>
      <c r="BM39" s="916" t="s">
        <v>406</v>
      </c>
      <c r="BN39" s="916" t="s">
        <v>407</v>
      </c>
      <c r="BO39" s="916" t="s">
        <v>408</v>
      </c>
      <c r="BP39" s="916" t="s">
        <v>377</v>
      </c>
      <c r="BQ39" s="916" t="s">
        <v>378</v>
      </c>
      <c r="BR39" s="100" t="s">
        <v>378</v>
      </c>
    </row>
    <row r="40" spans="1:70" x14ac:dyDescent="0.2">
      <c r="N40" s="899"/>
      <c r="O40" s="235"/>
      <c r="T40" s="270"/>
      <c r="U40" s="281"/>
      <c r="V40" s="281"/>
      <c r="AY40" s="918">
        <v>43830</v>
      </c>
      <c r="AZ40" s="918">
        <v>0</v>
      </c>
      <c r="BA40" s="919">
        <v>21.8</v>
      </c>
      <c r="BB40" s="919">
        <v>22.3</v>
      </c>
      <c r="BC40" s="919">
        <v>21.8</v>
      </c>
      <c r="BD40" s="919">
        <v>71</v>
      </c>
      <c r="BE40" s="919">
        <v>71</v>
      </c>
      <c r="BF40" s="919">
        <v>68</v>
      </c>
      <c r="BG40" s="919">
        <v>16.3</v>
      </c>
      <c r="BH40" s="919">
        <v>16.3</v>
      </c>
      <c r="BI40" s="919">
        <v>16</v>
      </c>
      <c r="BJ40" s="919">
        <v>922.8</v>
      </c>
      <c r="BK40" s="919">
        <v>922.8</v>
      </c>
      <c r="BL40" s="919">
        <v>922.6</v>
      </c>
      <c r="BM40" s="919">
        <v>1.8</v>
      </c>
      <c r="BN40" s="919">
        <v>127</v>
      </c>
      <c r="BO40" s="919">
        <v>5.2</v>
      </c>
      <c r="BP40" s="922">
        <v>-3.54</v>
      </c>
      <c r="BQ40" s="919">
        <v>0</v>
      </c>
      <c r="BR40" s="100">
        <v>0</v>
      </c>
    </row>
    <row r="41" spans="1:70" x14ac:dyDescent="0.2">
      <c r="T41" s="270"/>
      <c r="U41" s="281"/>
      <c r="V41" s="281"/>
      <c r="AY41" s="920">
        <v>43830</v>
      </c>
      <c r="AZ41" s="920">
        <v>1</v>
      </c>
      <c r="BA41" s="921">
        <v>21.3</v>
      </c>
      <c r="BB41" s="921">
        <v>21.9</v>
      </c>
      <c r="BC41" s="921">
        <v>21.3</v>
      </c>
      <c r="BD41" s="921">
        <v>74</v>
      </c>
      <c r="BE41" s="921">
        <v>74</v>
      </c>
      <c r="BF41" s="921">
        <v>70</v>
      </c>
      <c r="BG41" s="921">
        <v>16.5</v>
      </c>
      <c r="BH41" s="921">
        <v>16.5</v>
      </c>
      <c r="BI41" s="921">
        <v>16.100000000000001</v>
      </c>
      <c r="BJ41" s="921">
        <v>923.4</v>
      </c>
      <c r="BK41" s="921">
        <v>923.4</v>
      </c>
      <c r="BL41" s="921">
        <v>922.8</v>
      </c>
      <c r="BM41" s="921">
        <v>3.6</v>
      </c>
      <c r="BN41" s="921">
        <v>102</v>
      </c>
      <c r="BO41" s="921">
        <v>5.8</v>
      </c>
      <c r="BP41" s="927">
        <v>-3.54</v>
      </c>
      <c r="BQ41" s="921">
        <v>0</v>
      </c>
      <c r="BR41" s="100">
        <v>0</v>
      </c>
    </row>
    <row r="42" spans="1:70" x14ac:dyDescent="0.2">
      <c r="T42" s="270"/>
      <c r="U42" s="281"/>
      <c r="V42" s="281"/>
      <c r="AY42" s="918">
        <v>43830</v>
      </c>
      <c r="AZ42" s="918">
        <v>2</v>
      </c>
      <c r="BA42" s="919">
        <v>21.1</v>
      </c>
      <c r="BB42" s="919">
        <v>21.5</v>
      </c>
      <c r="BC42" s="919">
        <v>21.1</v>
      </c>
      <c r="BD42" s="919">
        <v>73</v>
      </c>
      <c r="BE42" s="919">
        <v>74</v>
      </c>
      <c r="BF42" s="919">
        <v>72</v>
      </c>
      <c r="BG42" s="919">
        <v>16</v>
      </c>
      <c r="BH42" s="919">
        <v>16.600000000000001</v>
      </c>
      <c r="BI42" s="919">
        <v>16</v>
      </c>
      <c r="BJ42" s="919">
        <v>923.3</v>
      </c>
      <c r="BK42" s="919">
        <v>923.5</v>
      </c>
      <c r="BL42" s="919">
        <v>923.3</v>
      </c>
      <c r="BM42" s="919">
        <v>3</v>
      </c>
      <c r="BN42" s="919">
        <v>102</v>
      </c>
      <c r="BO42" s="919">
        <v>6.1</v>
      </c>
      <c r="BP42" s="922">
        <v>-3.54</v>
      </c>
      <c r="BQ42" s="919">
        <v>0</v>
      </c>
      <c r="BR42" s="100">
        <v>0</v>
      </c>
    </row>
    <row r="43" spans="1:70" x14ac:dyDescent="0.2">
      <c r="T43" s="270"/>
      <c r="U43" s="281"/>
      <c r="V43" s="281"/>
      <c r="AY43" s="920">
        <v>43830</v>
      </c>
      <c r="AZ43" s="920">
        <v>3</v>
      </c>
      <c r="BA43" s="921">
        <v>20.6</v>
      </c>
      <c r="BB43" s="921">
        <v>21.1</v>
      </c>
      <c r="BC43" s="921">
        <v>20.6</v>
      </c>
      <c r="BD43" s="921">
        <v>75</v>
      </c>
      <c r="BE43" s="921">
        <v>75</v>
      </c>
      <c r="BF43" s="921">
        <v>73</v>
      </c>
      <c r="BG43" s="921">
        <v>15.9</v>
      </c>
      <c r="BH43" s="921">
        <v>16.2</v>
      </c>
      <c r="BI43" s="921">
        <v>15.9</v>
      </c>
      <c r="BJ43" s="921">
        <v>923.1</v>
      </c>
      <c r="BK43" s="921">
        <v>923.5</v>
      </c>
      <c r="BL43" s="921">
        <v>923.1</v>
      </c>
      <c r="BM43" s="921">
        <v>2.2000000000000002</v>
      </c>
      <c r="BN43" s="921">
        <v>93</v>
      </c>
      <c r="BO43" s="921">
        <v>5.4</v>
      </c>
      <c r="BP43" s="927">
        <v>-3.54</v>
      </c>
      <c r="BQ43" s="921">
        <v>0</v>
      </c>
      <c r="BR43" s="100">
        <v>0</v>
      </c>
    </row>
    <row r="44" spans="1:70" x14ac:dyDescent="0.2">
      <c r="T44" s="270"/>
      <c r="U44" s="281"/>
      <c r="V44" s="281"/>
      <c r="AY44" s="918">
        <v>43830</v>
      </c>
      <c r="AZ44" s="918">
        <v>4</v>
      </c>
      <c r="BA44" s="919">
        <v>20.3</v>
      </c>
      <c r="BB44" s="919">
        <v>20.6</v>
      </c>
      <c r="BC44" s="919">
        <v>20.3</v>
      </c>
      <c r="BD44" s="919">
        <v>75</v>
      </c>
      <c r="BE44" s="919">
        <v>76</v>
      </c>
      <c r="BF44" s="919">
        <v>74</v>
      </c>
      <c r="BG44" s="919">
        <v>15.8</v>
      </c>
      <c r="BH44" s="919">
        <v>15.9</v>
      </c>
      <c r="BI44" s="919">
        <v>15.7</v>
      </c>
      <c r="BJ44" s="919">
        <v>922.5</v>
      </c>
      <c r="BK44" s="919">
        <v>923.1</v>
      </c>
      <c r="BL44" s="919">
        <v>922.5</v>
      </c>
      <c r="BM44" s="919">
        <v>1.8</v>
      </c>
      <c r="BN44" s="919">
        <v>70</v>
      </c>
      <c r="BO44" s="919">
        <v>4.8</v>
      </c>
      <c r="BP44" s="919">
        <v>-3.54</v>
      </c>
      <c r="BQ44" s="919">
        <v>0</v>
      </c>
      <c r="BR44" s="100">
        <v>0</v>
      </c>
    </row>
    <row r="45" spans="1:70" x14ac:dyDescent="0.2">
      <c r="T45" s="270"/>
      <c r="U45" s="281"/>
      <c r="V45" s="281"/>
      <c r="AY45" s="920">
        <v>43830</v>
      </c>
      <c r="AZ45" s="920">
        <v>5</v>
      </c>
      <c r="BA45" s="921">
        <v>20</v>
      </c>
      <c r="BB45" s="921">
        <v>20.3</v>
      </c>
      <c r="BC45" s="921">
        <v>20</v>
      </c>
      <c r="BD45" s="921">
        <v>77</v>
      </c>
      <c r="BE45" s="921">
        <v>77</v>
      </c>
      <c r="BF45" s="921">
        <v>75</v>
      </c>
      <c r="BG45" s="921">
        <v>15.8</v>
      </c>
      <c r="BH45" s="921">
        <v>15.8</v>
      </c>
      <c r="BI45" s="921">
        <v>15.6</v>
      </c>
      <c r="BJ45" s="921">
        <v>922.1</v>
      </c>
      <c r="BK45" s="921">
        <v>922.5</v>
      </c>
      <c r="BL45" s="921">
        <v>922.1</v>
      </c>
      <c r="BM45" s="921">
        <v>2.4</v>
      </c>
      <c r="BN45" s="921">
        <v>78</v>
      </c>
      <c r="BO45" s="921">
        <v>5.4</v>
      </c>
      <c r="BP45" s="921">
        <v>-3.54</v>
      </c>
      <c r="BQ45" s="921">
        <v>0</v>
      </c>
      <c r="BR45" s="100">
        <v>0</v>
      </c>
    </row>
    <row r="46" spans="1:70" x14ac:dyDescent="0.2">
      <c r="T46" s="270"/>
      <c r="AY46" s="918">
        <v>43830</v>
      </c>
      <c r="AZ46" s="918">
        <v>6</v>
      </c>
      <c r="BA46" s="919">
        <v>19.8</v>
      </c>
      <c r="BB46" s="919">
        <v>20</v>
      </c>
      <c r="BC46" s="919">
        <v>19.8</v>
      </c>
      <c r="BD46" s="919">
        <v>78</v>
      </c>
      <c r="BE46" s="919">
        <v>78</v>
      </c>
      <c r="BF46" s="919">
        <v>77</v>
      </c>
      <c r="BG46" s="919">
        <v>15.8</v>
      </c>
      <c r="BH46" s="919">
        <v>15.8</v>
      </c>
      <c r="BI46" s="919">
        <v>15.7</v>
      </c>
      <c r="BJ46" s="919">
        <v>922</v>
      </c>
      <c r="BK46" s="919">
        <v>922.2</v>
      </c>
      <c r="BL46" s="919">
        <v>921.9</v>
      </c>
      <c r="BM46" s="919">
        <v>1.7</v>
      </c>
      <c r="BN46" s="919">
        <v>87</v>
      </c>
      <c r="BO46" s="919">
        <v>4.5</v>
      </c>
      <c r="BP46" s="919">
        <v>-3.54</v>
      </c>
      <c r="BQ46" s="919">
        <v>0</v>
      </c>
      <c r="BR46" s="100">
        <v>0</v>
      </c>
    </row>
    <row r="47" spans="1:70" x14ac:dyDescent="0.2">
      <c r="T47" s="270"/>
      <c r="AY47" s="920">
        <v>43830</v>
      </c>
      <c r="AZ47" s="920">
        <v>7</v>
      </c>
      <c r="BA47" s="921">
        <v>19.7</v>
      </c>
      <c r="BB47" s="921">
        <v>19.8</v>
      </c>
      <c r="BC47" s="921">
        <v>19.600000000000001</v>
      </c>
      <c r="BD47" s="921">
        <v>79</v>
      </c>
      <c r="BE47" s="921">
        <v>79</v>
      </c>
      <c r="BF47" s="921">
        <v>78</v>
      </c>
      <c r="BG47" s="921">
        <v>16</v>
      </c>
      <c r="BH47" s="921">
        <v>16</v>
      </c>
      <c r="BI47" s="921">
        <v>15.8</v>
      </c>
      <c r="BJ47" s="921">
        <v>922</v>
      </c>
      <c r="BK47" s="921">
        <v>922</v>
      </c>
      <c r="BL47" s="921">
        <v>921.8</v>
      </c>
      <c r="BM47" s="921">
        <v>1.8</v>
      </c>
      <c r="BN47" s="921">
        <v>80</v>
      </c>
      <c r="BO47" s="921">
        <v>5.0999999999999996</v>
      </c>
      <c r="BP47" s="921">
        <v>-3.54</v>
      </c>
      <c r="BQ47" s="921">
        <v>0</v>
      </c>
      <c r="BR47" s="100">
        <v>0</v>
      </c>
    </row>
    <row r="48" spans="1:70" x14ac:dyDescent="0.2">
      <c r="T48" s="270"/>
      <c r="AY48" s="918">
        <v>43830</v>
      </c>
      <c r="AZ48" s="918">
        <v>8</v>
      </c>
      <c r="BA48" s="919">
        <v>19.7</v>
      </c>
      <c r="BB48" s="919">
        <v>19.8</v>
      </c>
      <c r="BC48" s="919">
        <v>19.600000000000001</v>
      </c>
      <c r="BD48" s="919">
        <v>79</v>
      </c>
      <c r="BE48" s="919">
        <v>79</v>
      </c>
      <c r="BF48" s="919">
        <v>79</v>
      </c>
      <c r="BG48" s="919">
        <v>15.9</v>
      </c>
      <c r="BH48" s="919">
        <v>16</v>
      </c>
      <c r="BI48" s="919">
        <v>15.8</v>
      </c>
      <c r="BJ48" s="919">
        <v>922.5</v>
      </c>
      <c r="BK48" s="919">
        <v>922.5</v>
      </c>
      <c r="BL48" s="919">
        <v>922</v>
      </c>
      <c r="BM48" s="919">
        <v>2</v>
      </c>
      <c r="BN48" s="919">
        <v>79</v>
      </c>
      <c r="BO48" s="919">
        <v>3.9</v>
      </c>
      <c r="BP48" s="919">
        <v>-3.47</v>
      </c>
      <c r="BQ48" s="919">
        <v>0</v>
      </c>
      <c r="BR48" s="100">
        <v>0</v>
      </c>
    </row>
    <row r="49" spans="20:70" s="100" customFormat="1" x14ac:dyDescent="0.2">
      <c r="T49" s="270"/>
      <c r="AY49" s="920">
        <v>43830</v>
      </c>
      <c r="AZ49" s="920">
        <v>9</v>
      </c>
      <c r="BA49" s="921">
        <v>20.100000000000001</v>
      </c>
      <c r="BB49" s="921">
        <v>20.100000000000001</v>
      </c>
      <c r="BC49" s="921">
        <v>19.5</v>
      </c>
      <c r="BD49" s="921">
        <v>78</v>
      </c>
      <c r="BE49" s="921">
        <v>80</v>
      </c>
      <c r="BF49" s="921">
        <v>78</v>
      </c>
      <c r="BG49" s="921">
        <v>16.100000000000001</v>
      </c>
      <c r="BH49" s="921">
        <v>16.100000000000001</v>
      </c>
      <c r="BI49" s="921">
        <v>15.8</v>
      </c>
      <c r="BJ49" s="921">
        <v>922.8</v>
      </c>
      <c r="BK49" s="921">
        <v>922.8</v>
      </c>
      <c r="BL49" s="921">
        <v>922.4</v>
      </c>
      <c r="BM49" s="921">
        <v>1.6</v>
      </c>
      <c r="BN49" s="921">
        <v>84</v>
      </c>
      <c r="BO49" s="921">
        <v>3.7</v>
      </c>
      <c r="BP49" s="921">
        <v>145.69999999999999</v>
      </c>
      <c r="BQ49" s="921">
        <v>0</v>
      </c>
      <c r="BR49" s="100">
        <v>0</v>
      </c>
    </row>
    <row r="50" spans="20:70" s="100" customFormat="1" x14ac:dyDescent="0.2">
      <c r="T50" s="270"/>
      <c r="AY50" s="918">
        <v>43830</v>
      </c>
      <c r="AZ50" s="918">
        <v>10</v>
      </c>
      <c r="BA50" s="919">
        <v>22.2</v>
      </c>
      <c r="BB50" s="919">
        <v>22.2</v>
      </c>
      <c r="BC50" s="919">
        <v>20.100000000000001</v>
      </c>
      <c r="BD50" s="919">
        <v>69</v>
      </c>
      <c r="BE50" s="919">
        <v>78</v>
      </c>
      <c r="BF50" s="919">
        <v>69</v>
      </c>
      <c r="BG50" s="919">
        <v>16.3</v>
      </c>
      <c r="BH50" s="919">
        <v>16.8</v>
      </c>
      <c r="BI50" s="919">
        <v>15.9</v>
      </c>
      <c r="BJ50" s="919">
        <v>923.5</v>
      </c>
      <c r="BK50" s="919">
        <v>923.5</v>
      </c>
      <c r="BL50" s="919">
        <v>922.8</v>
      </c>
      <c r="BM50" s="919">
        <v>1.8</v>
      </c>
      <c r="BN50" s="919">
        <v>74</v>
      </c>
      <c r="BO50" s="919">
        <v>4</v>
      </c>
      <c r="BP50" s="919">
        <v>919.1</v>
      </c>
      <c r="BQ50" s="919">
        <v>0</v>
      </c>
      <c r="BR50" s="100">
        <v>0</v>
      </c>
    </row>
    <row r="51" spans="20:70" s="100" customFormat="1" x14ac:dyDescent="0.2">
      <c r="T51" s="270"/>
      <c r="AY51" s="920">
        <v>43830</v>
      </c>
      <c r="AZ51" s="920">
        <v>11</v>
      </c>
      <c r="BA51" s="921">
        <v>24.6</v>
      </c>
      <c r="BB51" s="921">
        <v>24.7</v>
      </c>
      <c r="BC51" s="921">
        <v>22.2</v>
      </c>
      <c r="BD51" s="921">
        <v>59</v>
      </c>
      <c r="BE51" s="921">
        <v>70</v>
      </c>
      <c r="BF51" s="921">
        <v>59</v>
      </c>
      <c r="BG51" s="921">
        <v>16.100000000000001</v>
      </c>
      <c r="BH51" s="921">
        <v>17</v>
      </c>
      <c r="BI51" s="921">
        <v>15.8</v>
      </c>
      <c r="BJ51" s="921">
        <v>923.4</v>
      </c>
      <c r="BK51" s="921">
        <v>923.5</v>
      </c>
      <c r="BL51" s="921">
        <v>923.4</v>
      </c>
      <c r="BM51" s="921">
        <v>0.9</v>
      </c>
      <c r="BN51" s="921">
        <v>74</v>
      </c>
      <c r="BO51" s="921">
        <v>3.7</v>
      </c>
      <c r="BP51" s="921">
        <v>1953</v>
      </c>
      <c r="BQ51" s="921">
        <v>0</v>
      </c>
      <c r="BR51" s="100">
        <v>0</v>
      </c>
    </row>
    <row r="52" spans="20:70" s="100" customFormat="1" x14ac:dyDescent="0.2">
      <c r="T52" s="270"/>
      <c r="AY52" s="918">
        <v>43830</v>
      </c>
      <c r="AZ52" s="918">
        <v>12</v>
      </c>
      <c r="BA52" s="919">
        <v>26.6</v>
      </c>
      <c r="BB52" s="919">
        <v>26.6</v>
      </c>
      <c r="BC52" s="919">
        <v>24.6</v>
      </c>
      <c r="BD52" s="919">
        <v>54</v>
      </c>
      <c r="BE52" s="919">
        <v>61</v>
      </c>
      <c r="BF52" s="919">
        <v>53</v>
      </c>
      <c r="BG52" s="919">
        <v>16.399999999999999</v>
      </c>
      <c r="BH52" s="919">
        <v>17.100000000000001</v>
      </c>
      <c r="BI52" s="919">
        <v>15.4</v>
      </c>
      <c r="BJ52" s="919">
        <v>923.1</v>
      </c>
      <c r="BK52" s="919">
        <v>923.4</v>
      </c>
      <c r="BL52" s="919">
        <v>923.1</v>
      </c>
      <c r="BM52" s="919">
        <v>1.5</v>
      </c>
      <c r="BN52" s="919">
        <v>57</v>
      </c>
      <c r="BO52" s="919">
        <v>4.0999999999999996</v>
      </c>
      <c r="BP52" s="919">
        <v>2913</v>
      </c>
      <c r="BQ52" s="919">
        <v>0</v>
      </c>
      <c r="BR52" s="100">
        <v>0</v>
      </c>
    </row>
    <row r="53" spans="20:70" s="100" customFormat="1" x14ac:dyDescent="0.2">
      <c r="T53" s="270"/>
      <c r="AY53" s="920">
        <v>43830</v>
      </c>
      <c r="AZ53" s="920">
        <v>13</v>
      </c>
      <c r="BA53" s="921">
        <v>28.3</v>
      </c>
      <c r="BB53" s="921">
        <v>29.2</v>
      </c>
      <c r="BC53" s="921">
        <v>26.3</v>
      </c>
      <c r="BD53" s="921">
        <v>44</v>
      </c>
      <c r="BE53" s="921">
        <v>55</v>
      </c>
      <c r="BF53" s="921">
        <v>43</v>
      </c>
      <c r="BG53" s="921">
        <v>15</v>
      </c>
      <c r="BH53" s="921">
        <v>17.600000000000001</v>
      </c>
      <c r="BI53" s="921">
        <v>14.5</v>
      </c>
      <c r="BJ53" s="921">
        <v>922.9</v>
      </c>
      <c r="BK53" s="921">
        <v>923.1</v>
      </c>
      <c r="BL53" s="921">
        <v>922.9</v>
      </c>
      <c r="BM53" s="921">
        <v>3.1</v>
      </c>
      <c r="BN53" s="921">
        <v>321</v>
      </c>
      <c r="BO53" s="921">
        <v>7.3</v>
      </c>
      <c r="BP53" s="921">
        <v>3718</v>
      </c>
      <c r="BQ53" s="921">
        <v>0</v>
      </c>
      <c r="BR53" s="100">
        <v>0</v>
      </c>
    </row>
    <row r="54" spans="20:70" s="100" customFormat="1" x14ac:dyDescent="0.2">
      <c r="T54" s="270"/>
      <c r="AY54" s="918">
        <v>43830</v>
      </c>
      <c r="AZ54" s="918">
        <v>14</v>
      </c>
      <c r="BA54" s="919">
        <v>29.5</v>
      </c>
      <c r="BB54" s="919">
        <v>30.6</v>
      </c>
      <c r="BC54" s="919">
        <v>28.2</v>
      </c>
      <c r="BD54" s="919">
        <v>40</v>
      </c>
      <c r="BE54" s="919">
        <v>47</v>
      </c>
      <c r="BF54" s="919">
        <v>38</v>
      </c>
      <c r="BG54" s="919">
        <v>14.4</v>
      </c>
      <c r="BH54" s="919">
        <v>17</v>
      </c>
      <c r="BI54" s="919">
        <v>14.4</v>
      </c>
      <c r="BJ54" s="919">
        <v>922.6</v>
      </c>
      <c r="BK54" s="919">
        <v>923</v>
      </c>
      <c r="BL54" s="919">
        <v>922.5</v>
      </c>
      <c r="BM54" s="919">
        <v>2.4</v>
      </c>
      <c r="BN54" s="919">
        <v>350</v>
      </c>
      <c r="BO54" s="919">
        <v>7.3</v>
      </c>
      <c r="BP54" s="919" t="s">
        <v>409</v>
      </c>
      <c r="BQ54" s="919">
        <v>0</v>
      </c>
      <c r="BR54" s="100">
        <v>0</v>
      </c>
    </row>
    <row r="55" spans="20:70" s="100" customFormat="1" x14ac:dyDescent="0.2">
      <c r="T55" s="270"/>
      <c r="AY55" s="920">
        <v>43830</v>
      </c>
      <c r="AZ55" s="920">
        <v>15</v>
      </c>
      <c r="BA55" s="921">
        <v>30.4</v>
      </c>
      <c r="BB55" s="921">
        <v>30.9</v>
      </c>
      <c r="BC55" s="921">
        <v>28.6</v>
      </c>
      <c r="BD55" s="921">
        <v>39</v>
      </c>
      <c r="BE55" s="921">
        <v>44</v>
      </c>
      <c r="BF55" s="921">
        <v>38</v>
      </c>
      <c r="BG55" s="921">
        <v>14.8</v>
      </c>
      <c r="BH55" s="921">
        <v>15.7</v>
      </c>
      <c r="BI55" s="921">
        <v>14.2</v>
      </c>
      <c r="BJ55" s="921">
        <v>922.1</v>
      </c>
      <c r="BK55" s="921">
        <v>922.6</v>
      </c>
      <c r="BL55" s="921">
        <v>922.1</v>
      </c>
      <c r="BM55" s="921">
        <v>2.5</v>
      </c>
      <c r="BN55" s="921">
        <v>291</v>
      </c>
      <c r="BO55" s="921">
        <v>6.5</v>
      </c>
      <c r="BP55" s="921">
        <v>2517</v>
      </c>
      <c r="BQ55" s="921">
        <v>0</v>
      </c>
      <c r="BR55" s="100">
        <v>0</v>
      </c>
    </row>
    <row r="56" spans="20:70" s="100" customFormat="1" x14ac:dyDescent="0.2">
      <c r="T56" s="270"/>
      <c r="AY56" s="918">
        <v>43830</v>
      </c>
      <c r="AZ56" s="918">
        <v>16</v>
      </c>
      <c r="BA56" s="919">
        <v>30.6</v>
      </c>
      <c r="BB56" s="919">
        <v>32.299999999999997</v>
      </c>
      <c r="BC56" s="919">
        <v>29.8</v>
      </c>
      <c r="BD56" s="919">
        <v>36</v>
      </c>
      <c r="BE56" s="919">
        <v>41</v>
      </c>
      <c r="BF56" s="919">
        <v>34</v>
      </c>
      <c r="BG56" s="919">
        <v>13.9</v>
      </c>
      <c r="BH56" s="919">
        <v>15.9</v>
      </c>
      <c r="BI56" s="919">
        <v>13.6</v>
      </c>
      <c r="BJ56" s="919">
        <v>921.4</v>
      </c>
      <c r="BK56" s="919">
        <v>922.1</v>
      </c>
      <c r="BL56" s="919">
        <v>921.4</v>
      </c>
      <c r="BM56" s="919">
        <v>2.4</v>
      </c>
      <c r="BN56" s="919">
        <v>293</v>
      </c>
      <c r="BO56" s="919">
        <v>7</v>
      </c>
      <c r="BP56" s="919">
        <v>3637</v>
      </c>
      <c r="BQ56" s="919">
        <v>0</v>
      </c>
      <c r="BR56" s="100">
        <v>0</v>
      </c>
    </row>
    <row r="57" spans="20:70" s="100" customFormat="1" x14ac:dyDescent="0.2">
      <c r="T57" s="270"/>
      <c r="AY57" s="920">
        <v>43830</v>
      </c>
      <c r="AZ57" s="920">
        <v>17</v>
      </c>
      <c r="BA57" s="921">
        <v>31</v>
      </c>
      <c r="BB57" s="921">
        <v>31.8</v>
      </c>
      <c r="BC57" s="921">
        <v>30</v>
      </c>
      <c r="BD57" s="921">
        <v>32</v>
      </c>
      <c r="BE57" s="921">
        <v>38</v>
      </c>
      <c r="BF57" s="921">
        <v>30</v>
      </c>
      <c r="BG57" s="921">
        <v>12.6</v>
      </c>
      <c r="BH57" s="921">
        <v>14</v>
      </c>
      <c r="BI57" s="921">
        <v>11.2</v>
      </c>
      <c r="BJ57" s="921">
        <v>920.6</v>
      </c>
      <c r="BK57" s="921">
        <v>921.5</v>
      </c>
      <c r="BL57" s="921">
        <v>920.6</v>
      </c>
      <c r="BM57" s="921">
        <v>2.1</v>
      </c>
      <c r="BN57" s="921">
        <v>316</v>
      </c>
      <c r="BO57" s="921">
        <v>7</v>
      </c>
      <c r="BP57" s="921">
        <v>1804</v>
      </c>
      <c r="BQ57" s="921">
        <v>0</v>
      </c>
      <c r="BR57" s="100">
        <v>0</v>
      </c>
    </row>
    <row r="58" spans="20:70" s="100" customFormat="1" x14ac:dyDescent="0.2">
      <c r="T58" s="270"/>
      <c r="AY58" s="918">
        <v>43830</v>
      </c>
      <c r="AZ58" s="918">
        <v>18</v>
      </c>
      <c r="BA58" s="919">
        <v>27.8</v>
      </c>
      <c r="BB58" s="919">
        <v>31</v>
      </c>
      <c r="BC58" s="919">
        <v>27.8</v>
      </c>
      <c r="BD58" s="919">
        <v>58</v>
      </c>
      <c r="BE58" s="919">
        <v>59</v>
      </c>
      <c r="BF58" s="919">
        <v>32</v>
      </c>
      <c r="BG58" s="919">
        <v>18.7</v>
      </c>
      <c r="BH58" s="919">
        <v>19.2</v>
      </c>
      <c r="BI58" s="919">
        <v>12.2</v>
      </c>
      <c r="BJ58" s="919">
        <v>920.1</v>
      </c>
      <c r="BK58" s="919">
        <v>920.6</v>
      </c>
      <c r="BL58" s="919">
        <v>920.1</v>
      </c>
      <c r="BM58" s="919">
        <v>2.7</v>
      </c>
      <c r="BN58" s="919">
        <v>164</v>
      </c>
      <c r="BO58" s="919">
        <v>7.6</v>
      </c>
      <c r="BP58" s="919">
        <v>648.20000000000005</v>
      </c>
      <c r="BQ58" s="919">
        <v>0</v>
      </c>
      <c r="BR58" s="100">
        <v>0</v>
      </c>
    </row>
    <row r="59" spans="20:70" s="100" customFormat="1" x14ac:dyDescent="0.2">
      <c r="T59" s="270"/>
      <c r="AY59" s="920">
        <v>43830</v>
      </c>
      <c r="AZ59" s="920">
        <v>19</v>
      </c>
      <c r="BA59" s="921">
        <v>26.2</v>
      </c>
      <c r="BB59" s="921">
        <v>27.8</v>
      </c>
      <c r="BC59" s="921">
        <v>25.2</v>
      </c>
      <c r="BD59" s="921">
        <v>53</v>
      </c>
      <c r="BE59" s="921">
        <v>63</v>
      </c>
      <c r="BF59" s="921">
        <v>52</v>
      </c>
      <c r="BG59" s="921">
        <v>15.9</v>
      </c>
      <c r="BH59" s="921">
        <v>18.8</v>
      </c>
      <c r="BI59" s="921">
        <v>15.5</v>
      </c>
      <c r="BJ59" s="921">
        <v>920.4</v>
      </c>
      <c r="BK59" s="921">
        <v>920.7</v>
      </c>
      <c r="BL59" s="921">
        <v>920.1</v>
      </c>
      <c r="BM59" s="921">
        <v>0.6</v>
      </c>
      <c r="BN59" s="921">
        <v>74</v>
      </c>
      <c r="BO59" s="921">
        <v>9.9</v>
      </c>
      <c r="BP59" s="921">
        <v>575.79999999999995</v>
      </c>
      <c r="BQ59" s="921">
        <v>0.2</v>
      </c>
      <c r="BR59" s="100">
        <v>0.2</v>
      </c>
    </row>
    <row r="60" spans="20:70" s="100" customFormat="1" x14ac:dyDescent="0.2">
      <c r="T60" s="270"/>
      <c r="AY60" s="918">
        <v>43830</v>
      </c>
      <c r="AZ60" s="918">
        <v>20</v>
      </c>
      <c r="BA60" s="919">
        <v>24.9</v>
      </c>
      <c r="BB60" s="919">
        <v>26.6</v>
      </c>
      <c r="BC60" s="919">
        <v>24.8</v>
      </c>
      <c r="BD60" s="919">
        <v>66</v>
      </c>
      <c r="BE60" s="919">
        <v>66</v>
      </c>
      <c r="BF60" s="919">
        <v>52</v>
      </c>
      <c r="BG60" s="919">
        <v>18.100000000000001</v>
      </c>
      <c r="BH60" s="919">
        <v>18.399999999999999</v>
      </c>
      <c r="BI60" s="919">
        <v>15.7</v>
      </c>
      <c r="BJ60" s="919">
        <v>920.4</v>
      </c>
      <c r="BK60" s="919">
        <v>920.7</v>
      </c>
      <c r="BL60" s="919">
        <v>920.3</v>
      </c>
      <c r="BM60" s="919">
        <v>1.4</v>
      </c>
      <c r="BN60" s="919">
        <v>37</v>
      </c>
      <c r="BO60" s="919">
        <v>4.7</v>
      </c>
      <c r="BP60" s="919">
        <v>600.20000000000005</v>
      </c>
      <c r="BQ60" s="919">
        <v>0</v>
      </c>
      <c r="BR60" s="100">
        <v>0</v>
      </c>
    </row>
    <row r="61" spans="20:70" s="100" customFormat="1" x14ac:dyDescent="0.2">
      <c r="AY61" s="920">
        <v>43830</v>
      </c>
      <c r="AZ61" s="920">
        <v>21</v>
      </c>
      <c r="BA61" s="921">
        <v>26.5</v>
      </c>
      <c r="BB61" s="921">
        <v>26.5</v>
      </c>
      <c r="BC61" s="921">
        <v>24.9</v>
      </c>
      <c r="BD61" s="921">
        <v>62</v>
      </c>
      <c r="BE61" s="921">
        <v>67</v>
      </c>
      <c r="BF61" s="921">
        <v>59</v>
      </c>
      <c r="BG61" s="921">
        <v>18.5</v>
      </c>
      <c r="BH61" s="921">
        <v>18.600000000000001</v>
      </c>
      <c r="BI61" s="921">
        <v>17.600000000000001</v>
      </c>
      <c r="BJ61" s="921">
        <v>920</v>
      </c>
      <c r="BK61" s="921">
        <v>920.4</v>
      </c>
      <c r="BL61" s="921">
        <v>919.9</v>
      </c>
      <c r="BM61" s="921">
        <v>1.5</v>
      </c>
      <c r="BN61" s="921">
        <v>137</v>
      </c>
      <c r="BO61" s="921">
        <v>4.3</v>
      </c>
      <c r="BP61" s="921">
        <v>922.4</v>
      </c>
      <c r="BQ61" s="921">
        <v>0</v>
      </c>
      <c r="BR61" s="100">
        <v>0</v>
      </c>
    </row>
    <row r="62" spans="20:70" s="100" customFormat="1" x14ac:dyDescent="0.2">
      <c r="AY62" s="918">
        <v>43830</v>
      </c>
      <c r="AZ62" s="918">
        <v>22</v>
      </c>
      <c r="BA62" s="919">
        <v>25</v>
      </c>
      <c r="BB62" s="919">
        <v>26.5</v>
      </c>
      <c r="BC62" s="919">
        <v>25</v>
      </c>
      <c r="BD62" s="919">
        <v>68</v>
      </c>
      <c r="BE62" s="919">
        <v>68</v>
      </c>
      <c r="BF62" s="919">
        <v>61</v>
      </c>
      <c r="BG62" s="919">
        <v>18.7</v>
      </c>
      <c r="BH62" s="919">
        <v>18.8</v>
      </c>
      <c r="BI62" s="919">
        <v>18.2</v>
      </c>
      <c r="BJ62" s="919">
        <v>920.5</v>
      </c>
      <c r="BK62" s="919">
        <v>920.5</v>
      </c>
      <c r="BL62" s="919">
        <v>920</v>
      </c>
      <c r="BM62" s="919">
        <v>1.7</v>
      </c>
      <c r="BN62" s="919">
        <v>164</v>
      </c>
      <c r="BO62" s="919">
        <v>4.0999999999999996</v>
      </c>
      <c r="BP62" s="922">
        <v>83.89</v>
      </c>
      <c r="BQ62" s="919">
        <v>0</v>
      </c>
      <c r="BR62" s="100">
        <v>0</v>
      </c>
    </row>
    <row r="63" spans="20:70" s="100" customFormat="1" x14ac:dyDescent="0.2">
      <c r="AY63" s="920">
        <v>43830</v>
      </c>
      <c r="AZ63" s="920">
        <v>23</v>
      </c>
      <c r="BA63" s="921">
        <v>24.1</v>
      </c>
      <c r="BB63" s="921">
        <v>25.3</v>
      </c>
      <c r="BC63" s="921">
        <v>24</v>
      </c>
      <c r="BD63" s="921">
        <v>65</v>
      </c>
      <c r="BE63" s="921">
        <v>69</v>
      </c>
      <c r="BF63" s="921">
        <v>64</v>
      </c>
      <c r="BG63" s="921">
        <v>17.100000000000001</v>
      </c>
      <c r="BH63" s="921">
        <v>18.899999999999999</v>
      </c>
      <c r="BI63" s="921">
        <v>17</v>
      </c>
      <c r="BJ63" s="921">
        <v>921.2</v>
      </c>
      <c r="BK63" s="921">
        <v>921.2</v>
      </c>
      <c r="BL63" s="921">
        <v>920.5</v>
      </c>
      <c r="BM63" s="921">
        <v>1.4</v>
      </c>
      <c r="BN63" s="921">
        <v>54</v>
      </c>
      <c r="BO63" s="921">
        <v>3.7</v>
      </c>
      <c r="BP63" s="927">
        <v>-3.54</v>
      </c>
      <c r="BQ63" s="921">
        <v>0</v>
      </c>
      <c r="BR63" s="100">
        <v>0</v>
      </c>
    </row>
    <row r="64" spans="20:70" s="100" customFormat="1" x14ac:dyDescent="0.2">
      <c r="BA64" s="912">
        <f>AVERAGE(BA40:BA63)</f>
        <v>24.254166666666666</v>
      </c>
      <c r="BB64" s="912"/>
      <c r="BQ64" s="910">
        <f>SUM(BQ40:BQ63)</f>
        <v>0.2</v>
      </c>
    </row>
    <row r="65" spans="2:67" x14ac:dyDescent="0.2">
      <c r="B65" s="100"/>
      <c r="C65" s="100"/>
      <c r="D65" s="100"/>
      <c r="H65" s="100"/>
      <c r="I65" s="100"/>
      <c r="M65" s="100"/>
      <c r="N65" s="100"/>
      <c r="R65" s="100"/>
      <c r="S65" s="100"/>
      <c r="AL65" s="100"/>
      <c r="AM65" s="100"/>
      <c r="BA65" s="100"/>
      <c r="BB65" s="100"/>
      <c r="BD65" s="100"/>
      <c r="BE65" s="100"/>
      <c r="BF65" s="100"/>
      <c r="BG65" s="100"/>
      <c r="BL65" s="281"/>
      <c r="BN65" s="154"/>
      <c r="BO65" s="154"/>
    </row>
    <row r="66" spans="2:67" x14ac:dyDescent="0.2">
      <c r="B66" s="100"/>
      <c r="C66" s="100"/>
      <c r="D66" s="100"/>
      <c r="H66" s="100"/>
      <c r="I66" s="100"/>
      <c r="M66" s="100"/>
      <c r="N66" s="100"/>
      <c r="R66" s="100"/>
      <c r="S66" s="100"/>
      <c r="AL66" s="100"/>
      <c r="AM66" s="100"/>
      <c r="AQ66" s="100"/>
      <c r="AR66" s="100"/>
      <c r="AV66" s="100"/>
      <c r="AW66" s="100"/>
      <c r="BA66" s="100"/>
      <c r="BB66" s="100"/>
      <c r="BD66" s="154"/>
      <c r="BE66" s="154"/>
      <c r="BF66" s="100"/>
      <c r="BG66" s="100"/>
    </row>
    <row r="67" spans="2:67" x14ac:dyDescent="0.2">
      <c r="B67" s="100"/>
      <c r="C67" s="100"/>
      <c r="D67" s="100"/>
      <c r="H67" s="100"/>
      <c r="I67" s="100"/>
      <c r="M67" s="100"/>
      <c r="N67" s="100"/>
      <c r="R67" s="100"/>
      <c r="S67" s="100"/>
      <c r="BA67" s="100"/>
      <c r="BB67" s="100"/>
      <c r="BD67" s="154"/>
      <c r="BE67" s="154"/>
      <c r="BF67" s="100"/>
      <c r="BG67" s="100"/>
    </row>
    <row r="68" spans="2:67" x14ac:dyDescent="0.2">
      <c r="B68" s="100"/>
      <c r="C68" s="100"/>
      <c r="D68" s="100"/>
      <c r="H68" s="100"/>
      <c r="I68" s="100"/>
      <c r="M68" s="100"/>
      <c r="N68" s="100"/>
      <c r="R68" s="100"/>
      <c r="S68" s="100"/>
      <c r="BA68" s="100"/>
      <c r="BB68" s="100"/>
      <c r="BD68" s="154"/>
      <c r="BE68" s="154"/>
      <c r="BF68" s="100"/>
      <c r="BG68" s="100"/>
    </row>
    <row r="69" spans="2:67" x14ac:dyDescent="0.2">
      <c r="B69" s="100"/>
      <c r="C69" s="100"/>
      <c r="D69" s="100"/>
      <c r="H69" s="100"/>
      <c r="I69" s="100"/>
      <c r="M69" s="100"/>
      <c r="N69" s="100"/>
      <c r="R69" s="100"/>
      <c r="S69" s="100"/>
      <c r="BA69" s="100"/>
      <c r="BB69" s="100"/>
      <c r="BD69" s="154"/>
      <c r="BE69" s="154"/>
      <c r="BF69" s="100"/>
      <c r="BG69" s="100"/>
    </row>
    <row r="70" spans="2:67" x14ac:dyDescent="0.2">
      <c r="B70" s="100"/>
      <c r="C70" s="100"/>
      <c r="D70" s="100"/>
      <c r="H70" s="100"/>
      <c r="I70" s="100"/>
      <c r="M70" s="100"/>
      <c r="N70" s="100"/>
      <c r="R70" s="100"/>
      <c r="S70" s="100"/>
      <c r="BA70" s="100"/>
      <c r="BB70" s="100"/>
      <c r="BD70" s="154"/>
      <c r="BE70" s="154"/>
      <c r="BF70" s="100"/>
      <c r="BG70" s="100"/>
    </row>
    <row r="71" spans="2:67" x14ac:dyDescent="0.2">
      <c r="B71" s="100"/>
      <c r="C71" s="100"/>
      <c r="D71" s="100"/>
      <c r="H71" s="100"/>
      <c r="I71" s="100"/>
      <c r="M71" s="100"/>
      <c r="N71" s="100"/>
      <c r="R71" s="100"/>
      <c r="S71" s="100"/>
      <c r="BA71" s="100"/>
      <c r="BB71" s="100"/>
      <c r="BD71" s="154"/>
      <c r="BE71" s="154"/>
      <c r="BF71" s="100"/>
      <c r="BG71" s="100"/>
    </row>
    <row r="72" spans="2:67" x14ac:dyDescent="0.2">
      <c r="B72" s="100"/>
      <c r="C72" s="100"/>
      <c r="D72" s="100"/>
      <c r="H72" s="100"/>
      <c r="I72" s="100"/>
      <c r="M72" s="100"/>
      <c r="N72" s="100"/>
      <c r="R72" s="100"/>
      <c r="S72" s="100"/>
      <c r="BA72" s="100"/>
      <c r="BB72" s="100"/>
      <c r="BD72" s="154"/>
      <c r="BE72" s="154"/>
      <c r="BF72" s="100"/>
      <c r="BG72" s="100"/>
    </row>
    <row r="73" spans="2:67" x14ac:dyDescent="0.2">
      <c r="B73" s="100"/>
      <c r="C73" s="100"/>
      <c r="D73" s="100"/>
      <c r="H73" s="100"/>
      <c r="I73" s="100"/>
      <c r="M73" s="100"/>
      <c r="N73" s="100"/>
      <c r="R73" s="100"/>
      <c r="S73" s="100"/>
      <c r="W73" s="910"/>
      <c r="X73" s="100"/>
      <c r="AB73" s="100"/>
      <c r="AC73" s="100"/>
      <c r="AG73" s="100"/>
      <c r="BA73" s="100"/>
      <c r="BB73" s="100"/>
      <c r="BD73" s="154"/>
      <c r="BE73" s="154"/>
      <c r="BF73" s="100"/>
      <c r="BG73" s="100"/>
    </row>
    <row r="74" spans="2:67" x14ac:dyDescent="0.2">
      <c r="B74" s="100"/>
      <c r="C74" s="100"/>
      <c r="D74" s="100"/>
      <c r="H74" s="100"/>
      <c r="I74" s="100"/>
      <c r="M74" s="100"/>
      <c r="N74" s="100"/>
      <c r="R74" s="100"/>
      <c r="S74" s="100"/>
      <c r="W74" s="100"/>
      <c r="X74" s="100"/>
      <c r="AB74" s="100"/>
      <c r="AC74" s="100"/>
      <c r="AG74" s="100"/>
      <c r="BA74" s="100"/>
      <c r="BB74" s="100"/>
      <c r="BD74" s="154"/>
      <c r="BE74" s="154"/>
      <c r="BF74" s="100"/>
      <c r="BG74" s="100"/>
    </row>
    <row r="75" spans="2:67" x14ac:dyDescent="0.2">
      <c r="B75" s="100"/>
      <c r="C75" s="100"/>
      <c r="D75" s="100"/>
      <c r="H75" s="100"/>
      <c r="I75" s="100"/>
      <c r="M75" s="100"/>
      <c r="N75" s="100"/>
      <c r="R75" s="100"/>
      <c r="S75" s="100"/>
      <c r="W75" s="100"/>
      <c r="X75" s="100"/>
      <c r="AB75" s="100"/>
      <c r="AC75" s="100"/>
      <c r="AG75" s="100"/>
      <c r="AH75" s="100"/>
      <c r="AL75" s="100"/>
      <c r="AM75" s="100"/>
      <c r="AQ75" s="100"/>
      <c r="AR75" s="100"/>
      <c r="AV75" s="100"/>
      <c r="AW75" s="100"/>
      <c r="BA75" s="100"/>
      <c r="BB75" s="100"/>
      <c r="BD75" s="154"/>
      <c r="BE75" s="154"/>
      <c r="BF75" s="100"/>
      <c r="BG75" s="100"/>
    </row>
    <row r="76" spans="2:67" x14ac:dyDescent="0.2">
      <c r="B76" s="100"/>
      <c r="C76" s="100"/>
      <c r="D76" s="100"/>
      <c r="H76" s="100"/>
      <c r="I76" s="100"/>
      <c r="M76" s="100"/>
      <c r="N76" s="100"/>
      <c r="R76" s="100"/>
      <c r="S76" s="100"/>
      <c r="W76" s="100"/>
      <c r="X76" s="100"/>
      <c r="AB76" s="100"/>
      <c r="AC76" s="100"/>
      <c r="AG76" s="100"/>
      <c r="AH76" s="100"/>
      <c r="AL76" s="100"/>
      <c r="AM76" s="100"/>
      <c r="AQ76" s="100"/>
      <c r="AR76" s="100"/>
      <c r="AV76" s="100"/>
      <c r="AW76" s="100"/>
      <c r="BA76" s="100"/>
      <c r="BB76" s="100"/>
      <c r="BD76" s="154"/>
      <c r="BE76" s="154"/>
      <c r="BF76" s="100"/>
      <c r="BG76" s="100"/>
    </row>
    <row r="77" spans="2:67" x14ac:dyDescent="0.2">
      <c r="B77" s="100"/>
      <c r="C77" s="100"/>
      <c r="D77" s="100"/>
      <c r="H77" s="100"/>
      <c r="I77" s="100"/>
      <c r="M77" s="100"/>
      <c r="N77" s="100"/>
      <c r="R77" s="100"/>
      <c r="S77" s="100"/>
      <c r="W77" s="100"/>
      <c r="X77" s="100"/>
      <c r="AB77" s="100"/>
      <c r="AC77" s="100"/>
      <c r="AG77" s="100"/>
      <c r="AH77" s="100"/>
      <c r="AL77" s="100"/>
      <c r="AM77" s="100"/>
      <c r="AQ77" s="100"/>
      <c r="AR77" s="100"/>
      <c r="AV77" s="100"/>
      <c r="AW77" s="100"/>
      <c r="BA77" s="100"/>
      <c r="BB77" s="100"/>
      <c r="BD77" s="154"/>
      <c r="BE77" s="154"/>
      <c r="BF77" s="100"/>
      <c r="BG77" s="100"/>
    </row>
    <row r="78" spans="2:67" x14ac:dyDescent="0.2">
      <c r="B78" s="100"/>
      <c r="C78" s="100"/>
      <c r="D78" s="100"/>
      <c r="H78" s="100"/>
      <c r="I78" s="100"/>
      <c r="M78" s="100"/>
      <c r="N78" s="100"/>
      <c r="R78" s="100"/>
      <c r="S78" s="100"/>
      <c r="W78" s="100"/>
      <c r="X78" s="100"/>
      <c r="AB78" s="100"/>
      <c r="AC78" s="100"/>
      <c r="AG78" s="100"/>
      <c r="AH78" s="100"/>
      <c r="AL78" s="100"/>
      <c r="AM78" s="100"/>
      <c r="AQ78" s="100"/>
      <c r="AR78" s="100"/>
      <c r="AV78" s="100"/>
      <c r="AW78" s="100"/>
      <c r="BA78" s="100"/>
      <c r="BB78" s="100"/>
      <c r="BD78" s="154"/>
      <c r="BE78" s="154"/>
      <c r="BF78" s="100"/>
      <c r="BG78" s="100"/>
    </row>
    <row r="79" spans="2:67" x14ac:dyDescent="0.2">
      <c r="B79" s="100"/>
      <c r="C79" s="100"/>
      <c r="D79" s="100"/>
      <c r="H79" s="100"/>
      <c r="I79" s="100"/>
      <c r="M79" s="100"/>
      <c r="N79" s="100"/>
      <c r="R79" s="100"/>
      <c r="S79" s="100"/>
      <c r="W79" s="100"/>
      <c r="X79" s="100"/>
      <c r="AB79" s="100"/>
      <c r="AC79" s="100"/>
      <c r="AG79" s="100"/>
      <c r="AH79" s="100"/>
      <c r="AL79" s="100"/>
      <c r="AM79" s="100"/>
      <c r="AQ79" s="100"/>
      <c r="AR79" s="100"/>
      <c r="AV79" s="100"/>
      <c r="AW79" s="100"/>
      <c r="BA79" s="100"/>
      <c r="BB79" s="100"/>
      <c r="BD79" s="154"/>
      <c r="BE79" s="154"/>
      <c r="BF79" s="100"/>
      <c r="BG79" s="100"/>
    </row>
    <row r="80" spans="2:67" x14ac:dyDescent="0.2">
      <c r="B80" s="100"/>
      <c r="C80" s="100"/>
      <c r="D80" s="100"/>
      <c r="H80" s="100"/>
      <c r="I80" s="100"/>
      <c r="M80" s="100"/>
      <c r="N80" s="100"/>
      <c r="R80" s="100"/>
      <c r="S80" s="100"/>
      <c r="W80" s="100"/>
      <c r="X80" s="100"/>
      <c r="AB80" s="100"/>
      <c r="AC80" s="100"/>
      <c r="AG80" s="100"/>
      <c r="AH80" s="100"/>
      <c r="AL80" s="100"/>
      <c r="AM80" s="100"/>
      <c r="AQ80" s="100"/>
      <c r="AR80" s="100"/>
      <c r="AV80" s="100"/>
      <c r="AW80" s="100"/>
      <c r="BA80" s="100"/>
      <c r="BB80" s="100"/>
      <c r="BD80" s="154"/>
      <c r="BE80" s="154"/>
      <c r="BF80" s="100"/>
      <c r="BG80" s="100"/>
    </row>
    <row r="81" spans="2:59" x14ac:dyDescent="0.2">
      <c r="B81" s="100"/>
      <c r="C81" s="100"/>
      <c r="D81" s="100"/>
      <c r="H81" s="100"/>
      <c r="I81" s="100"/>
      <c r="M81" s="100"/>
      <c r="N81" s="100"/>
      <c r="R81" s="100"/>
      <c r="S81" s="100"/>
      <c r="W81" s="100"/>
      <c r="X81" s="100"/>
      <c r="AB81" s="100"/>
      <c r="AC81" s="100"/>
      <c r="AG81" s="100"/>
      <c r="AH81" s="100"/>
      <c r="AL81" s="100"/>
      <c r="AM81" s="100"/>
      <c r="AQ81" s="100"/>
      <c r="AR81" s="100"/>
      <c r="AV81" s="100"/>
      <c r="AW81" s="100"/>
      <c r="BA81" s="100"/>
      <c r="BB81" s="100"/>
      <c r="BD81" s="154"/>
      <c r="BE81" s="154"/>
      <c r="BF81" s="100"/>
      <c r="BG81" s="100"/>
    </row>
    <row r="82" spans="2:59" x14ac:dyDescent="0.2">
      <c r="B82" s="100"/>
      <c r="C82" s="100"/>
      <c r="D82" s="100"/>
      <c r="H82" s="100"/>
      <c r="I82" s="100"/>
      <c r="M82" s="100"/>
      <c r="N82" s="100"/>
      <c r="R82" s="100"/>
      <c r="S82" s="100"/>
      <c r="W82" s="100"/>
      <c r="X82" s="100"/>
      <c r="AB82" s="100"/>
      <c r="AC82" s="100"/>
      <c r="AG82" s="100"/>
      <c r="AH82" s="100"/>
      <c r="AL82" s="100"/>
      <c r="AM82" s="100"/>
      <c r="AQ82" s="100"/>
      <c r="AR82" s="100"/>
      <c r="AV82" s="100"/>
      <c r="AW82" s="100"/>
      <c r="BA82" s="100"/>
      <c r="BB82" s="100"/>
      <c r="BD82" s="154"/>
      <c r="BE82" s="154"/>
      <c r="BF82" s="100"/>
      <c r="BG82" s="100"/>
    </row>
    <row r="83" spans="2:59" x14ac:dyDescent="0.2">
      <c r="B83" s="100"/>
      <c r="C83" s="100"/>
      <c r="D83" s="100"/>
      <c r="H83" s="100"/>
      <c r="I83" s="100"/>
      <c r="M83" s="100"/>
      <c r="N83" s="100"/>
      <c r="R83" s="100"/>
      <c r="S83" s="100"/>
      <c r="W83" s="100"/>
      <c r="X83" s="100"/>
      <c r="AB83" s="100"/>
      <c r="AC83" s="100"/>
      <c r="AG83" s="100"/>
      <c r="AH83" s="100"/>
      <c r="AL83" s="100"/>
      <c r="AM83" s="100"/>
      <c r="AQ83" s="100"/>
      <c r="AR83" s="100"/>
      <c r="AV83" s="100"/>
      <c r="AW83" s="100"/>
      <c r="BA83" s="100"/>
      <c r="BB83" s="100"/>
      <c r="BD83" s="154"/>
      <c r="BE83" s="154"/>
      <c r="BF83" s="100"/>
      <c r="BG83" s="100"/>
    </row>
    <row r="84" spans="2:59" x14ac:dyDescent="0.2">
      <c r="B84" s="100"/>
      <c r="C84" s="100"/>
      <c r="D84" s="100"/>
      <c r="H84" s="100"/>
      <c r="I84" s="100"/>
      <c r="M84" s="100"/>
      <c r="N84" s="100"/>
      <c r="R84" s="100"/>
      <c r="S84" s="100"/>
      <c r="W84" s="100"/>
      <c r="X84" s="100"/>
      <c r="AB84" s="100"/>
      <c r="AC84" s="100"/>
      <c r="AG84" s="100"/>
      <c r="AH84" s="100"/>
      <c r="AL84" s="100"/>
      <c r="AM84" s="100"/>
      <c r="AQ84" s="100"/>
      <c r="AR84" s="100"/>
      <c r="AV84" s="100"/>
      <c r="AW84" s="100"/>
      <c r="BA84" s="100"/>
      <c r="BB84" s="100"/>
      <c r="BD84" s="154"/>
      <c r="BE84" s="154"/>
      <c r="BF84" s="100"/>
      <c r="BG84" s="100"/>
    </row>
    <row r="85" spans="2:59" x14ac:dyDescent="0.2">
      <c r="B85" s="100"/>
      <c r="C85" s="100"/>
      <c r="D85" s="100"/>
      <c r="H85" s="100"/>
      <c r="I85" s="100"/>
      <c r="M85" s="100"/>
      <c r="N85" s="100"/>
      <c r="R85" s="100"/>
      <c r="S85" s="100"/>
      <c r="W85" s="100"/>
      <c r="X85" s="100"/>
      <c r="AB85" s="100"/>
      <c r="AC85" s="100"/>
      <c r="AG85" s="100"/>
      <c r="AH85" s="100"/>
      <c r="AL85" s="100"/>
      <c r="AM85" s="100"/>
      <c r="AQ85" s="100"/>
      <c r="AR85" s="100"/>
      <c r="AV85" s="100"/>
      <c r="AW85" s="100"/>
      <c r="BA85" s="100"/>
      <c r="BB85" s="100"/>
      <c r="BD85" s="154"/>
      <c r="BE85" s="154"/>
      <c r="BF85" s="100"/>
      <c r="BG85" s="100"/>
    </row>
    <row r="86" spans="2:59" x14ac:dyDescent="0.2">
      <c r="B86" s="100"/>
      <c r="C86" s="100"/>
      <c r="D86" s="100"/>
      <c r="H86" s="100"/>
      <c r="I86" s="100"/>
      <c r="M86" s="100"/>
      <c r="N86" s="100"/>
      <c r="R86" s="100"/>
      <c r="S86" s="100"/>
      <c r="W86" s="100"/>
      <c r="X86" s="100"/>
      <c r="AB86" s="100"/>
      <c r="AC86" s="100"/>
      <c r="AG86" s="100"/>
      <c r="AH86" s="100"/>
      <c r="AL86" s="100"/>
      <c r="AM86" s="100"/>
      <c r="AQ86" s="100"/>
      <c r="AR86" s="100"/>
      <c r="AV86" s="100"/>
      <c r="AW86" s="100"/>
      <c r="BA86" s="100"/>
      <c r="BB86" s="100"/>
      <c r="BD86" s="154"/>
      <c r="BE86" s="154"/>
      <c r="BF86" s="100"/>
      <c r="BG86" s="100"/>
    </row>
    <row r="87" spans="2:59" x14ac:dyDescent="0.2">
      <c r="B87" s="100"/>
      <c r="C87" s="100"/>
      <c r="D87" s="100"/>
      <c r="H87" s="100"/>
      <c r="I87" s="100"/>
      <c r="M87" s="100"/>
      <c r="N87" s="100"/>
      <c r="R87" s="100"/>
      <c r="S87" s="100"/>
      <c r="W87" s="100"/>
      <c r="X87" s="100"/>
      <c r="AB87" s="100"/>
      <c r="AC87" s="100"/>
      <c r="AG87" s="100"/>
      <c r="AH87" s="100"/>
      <c r="AL87" s="100"/>
      <c r="AM87" s="100"/>
      <c r="AQ87" s="100"/>
      <c r="AR87" s="100"/>
      <c r="AV87" s="100"/>
      <c r="AW87" s="100"/>
      <c r="BA87" s="100"/>
      <c r="BB87" s="100"/>
      <c r="BD87" s="154"/>
      <c r="BE87" s="154"/>
      <c r="BF87" s="100"/>
      <c r="BG87" s="100"/>
    </row>
    <row r="88" spans="2:59" x14ac:dyDescent="0.2">
      <c r="B88" s="100"/>
      <c r="C88" s="100"/>
      <c r="D88" s="100"/>
      <c r="H88" s="100"/>
      <c r="I88" s="100"/>
      <c r="M88" s="100"/>
      <c r="N88" s="100"/>
      <c r="R88" s="100"/>
      <c r="S88" s="100"/>
      <c r="W88" s="100"/>
      <c r="X88" s="100"/>
      <c r="AB88" s="100"/>
      <c r="AC88" s="100"/>
      <c r="AG88" s="100"/>
      <c r="AH88" s="100"/>
      <c r="AL88" s="100"/>
      <c r="AM88" s="100"/>
      <c r="AQ88" s="100"/>
      <c r="AR88" s="100"/>
      <c r="AV88" s="100"/>
      <c r="AW88" s="100"/>
      <c r="BA88" s="100"/>
      <c r="BB88" s="100"/>
      <c r="BD88" s="154"/>
      <c r="BE88" s="154"/>
      <c r="BF88" s="100"/>
      <c r="BG88" s="100"/>
    </row>
    <row r="89" spans="2:59" x14ac:dyDescent="0.2">
      <c r="B89" s="100"/>
      <c r="C89" s="100"/>
      <c r="D89" s="100"/>
      <c r="H89" s="100"/>
      <c r="I89" s="100"/>
      <c r="M89" s="100"/>
      <c r="N89" s="100"/>
      <c r="R89" s="100"/>
      <c r="S89" s="100"/>
      <c r="W89" s="100"/>
      <c r="X89" s="100"/>
      <c r="AB89" s="100"/>
      <c r="AC89" s="100"/>
      <c r="AG89" s="100"/>
      <c r="AH89" s="100"/>
      <c r="AL89" s="100"/>
      <c r="AM89" s="100"/>
      <c r="AQ89" s="100"/>
      <c r="AR89" s="100"/>
      <c r="AV89" s="100"/>
      <c r="AW89" s="100"/>
      <c r="BA89" s="100"/>
      <c r="BB89" s="100"/>
      <c r="BD89" s="154"/>
      <c r="BE89" s="154"/>
      <c r="BF89" s="100"/>
      <c r="BG89" s="100"/>
    </row>
    <row r="90" spans="2:59" x14ac:dyDescent="0.2">
      <c r="B90" s="100"/>
      <c r="C90" s="100"/>
      <c r="D90" s="100"/>
      <c r="H90" s="100"/>
      <c r="I90" s="100"/>
      <c r="M90" s="100"/>
      <c r="N90" s="100"/>
      <c r="R90" s="100"/>
      <c r="S90" s="100"/>
      <c r="W90" s="100"/>
      <c r="X90" s="100"/>
      <c r="AB90" s="100"/>
      <c r="AC90" s="100"/>
      <c r="AG90" s="100"/>
      <c r="AH90" s="100"/>
      <c r="AL90" s="100"/>
      <c r="AM90" s="100"/>
      <c r="AQ90" s="100"/>
      <c r="AR90" s="100"/>
      <c r="AV90" s="100"/>
      <c r="AW90" s="100"/>
      <c r="BA90" s="100"/>
      <c r="BB90" s="100"/>
      <c r="BD90" s="154"/>
      <c r="BE90" s="154"/>
      <c r="BF90" s="100"/>
      <c r="BG90" s="100"/>
    </row>
    <row r="91" spans="2:59" x14ac:dyDescent="0.2">
      <c r="B91" s="100"/>
      <c r="C91" s="100"/>
      <c r="D91" s="100"/>
      <c r="H91" s="100"/>
      <c r="I91" s="100"/>
      <c r="M91" s="100"/>
      <c r="N91" s="100"/>
      <c r="R91" s="100"/>
      <c r="S91" s="100"/>
      <c r="W91" s="100"/>
      <c r="X91" s="100"/>
      <c r="AB91" s="100"/>
      <c r="AC91" s="100"/>
      <c r="AG91" s="100"/>
      <c r="AH91" s="100"/>
      <c r="AL91" s="100"/>
      <c r="AM91" s="100"/>
      <c r="AQ91" s="100"/>
      <c r="AR91" s="100"/>
      <c r="AV91" s="100"/>
      <c r="AW91" s="100"/>
      <c r="BA91" s="100"/>
      <c r="BB91" s="100"/>
      <c r="BD91" s="154"/>
      <c r="BE91" s="154"/>
      <c r="BF91" s="100"/>
      <c r="BG91" s="100"/>
    </row>
    <row r="92" spans="2:59" x14ac:dyDescent="0.2">
      <c r="B92" s="100"/>
      <c r="C92" s="100"/>
      <c r="D92" s="100"/>
      <c r="H92" s="100"/>
      <c r="I92" s="100"/>
      <c r="M92" s="100"/>
      <c r="N92" s="100"/>
      <c r="R92" s="100"/>
      <c r="S92" s="100"/>
      <c r="W92" s="100"/>
      <c r="X92" s="100"/>
      <c r="AB92" s="100"/>
      <c r="AC92" s="100"/>
      <c r="AG92" s="100"/>
      <c r="AH92" s="100"/>
      <c r="AL92" s="100"/>
      <c r="AM92" s="100"/>
      <c r="AQ92" s="100"/>
      <c r="AR92" s="100"/>
      <c r="AV92" s="100"/>
      <c r="AW92" s="100"/>
      <c r="BA92" s="100"/>
      <c r="BB92" s="100"/>
      <c r="BD92" s="154"/>
      <c r="BE92" s="154"/>
      <c r="BF92" s="100"/>
      <c r="BG92" s="100"/>
    </row>
    <row r="93" spans="2:59" x14ac:dyDescent="0.2">
      <c r="B93" s="100"/>
      <c r="C93" s="100"/>
      <c r="D93" s="100"/>
      <c r="H93" s="100"/>
      <c r="I93" s="100"/>
      <c r="M93" s="100"/>
      <c r="N93" s="100"/>
      <c r="R93" s="100"/>
      <c r="S93" s="100"/>
      <c r="W93" s="100"/>
      <c r="X93" s="100"/>
      <c r="AB93" s="100"/>
      <c r="AC93" s="100"/>
      <c r="AG93" s="100"/>
      <c r="AH93" s="100"/>
      <c r="AL93" s="100"/>
      <c r="AM93" s="100"/>
      <c r="AQ93" s="100"/>
      <c r="AR93" s="100"/>
      <c r="AV93" s="100"/>
      <c r="AW93" s="100"/>
      <c r="BA93" s="100"/>
      <c r="BB93" s="100"/>
      <c r="BD93" s="154"/>
      <c r="BE93" s="154"/>
      <c r="BF93" s="100"/>
      <c r="BG93" s="100"/>
    </row>
    <row r="94" spans="2:59" x14ac:dyDescent="0.2">
      <c r="B94" s="100"/>
      <c r="C94" s="100"/>
      <c r="D94" s="100"/>
      <c r="H94" s="100"/>
      <c r="I94" s="100"/>
      <c r="M94" s="100"/>
      <c r="N94" s="100"/>
      <c r="R94" s="100"/>
      <c r="S94" s="100"/>
      <c r="W94" s="100"/>
      <c r="X94" s="100"/>
      <c r="AB94" s="100"/>
      <c r="AC94" s="100"/>
      <c r="AG94" s="100"/>
      <c r="AH94" s="100"/>
      <c r="AL94" s="100"/>
      <c r="AM94" s="100"/>
      <c r="AQ94" s="100"/>
      <c r="AR94" s="100"/>
      <c r="AV94" s="100"/>
      <c r="AW94" s="100"/>
      <c r="BA94" s="100"/>
      <c r="BB94" s="100"/>
      <c r="BD94" s="154"/>
      <c r="BE94" s="154"/>
      <c r="BF94" s="100"/>
      <c r="BG94" s="100"/>
    </row>
    <row r="95" spans="2:59" x14ac:dyDescent="0.2">
      <c r="B95" s="100"/>
      <c r="C95" s="100"/>
      <c r="D95" s="100"/>
      <c r="H95" s="100"/>
      <c r="I95" s="100"/>
      <c r="M95" s="100"/>
      <c r="N95" s="100"/>
      <c r="R95" s="100"/>
      <c r="S95" s="100"/>
      <c r="W95" s="100"/>
      <c r="X95" s="100"/>
      <c r="AB95" s="100"/>
      <c r="AC95" s="100"/>
      <c r="AG95" s="100"/>
      <c r="AH95" s="100"/>
      <c r="AL95" s="100"/>
      <c r="AM95" s="100"/>
      <c r="AQ95" s="100"/>
      <c r="AR95" s="100"/>
      <c r="AV95" s="100"/>
      <c r="AW95" s="100"/>
      <c r="BA95" s="100"/>
      <c r="BB95" s="100"/>
      <c r="BD95" s="154"/>
      <c r="BE95" s="154"/>
      <c r="BF95" s="100"/>
      <c r="BG95" s="100"/>
    </row>
    <row r="96" spans="2:59" x14ac:dyDescent="0.2">
      <c r="B96" s="100"/>
      <c r="C96" s="100"/>
      <c r="D96" s="100"/>
      <c r="H96" s="100"/>
      <c r="I96" s="100"/>
      <c r="M96" s="100"/>
      <c r="N96" s="100"/>
      <c r="R96" s="100"/>
      <c r="S96" s="100"/>
      <c r="W96" s="100"/>
      <c r="X96" s="100"/>
      <c r="AB96" s="100"/>
      <c r="AC96" s="100"/>
      <c r="AG96" s="100"/>
      <c r="AH96" s="100"/>
      <c r="AL96" s="100"/>
      <c r="AM96" s="100"/>
      <c r="AQ96" s="100"/>
      <c r="AR96" s="100"/>
      <c r="AV96" s="100"/>
      <c r="AW96" s="100"/>
      <c r="BA96" s="100"/>
      <c r="BB96" s="100"/>
      <c r="BD96" s="154"/>
      <c r="BE96" s="154"/>
      <c r="BF96" s="100"/>
      <c r="BG96" s="100"/>
    </row>
    <row r="97" spans="2:59" x14ac:dyDescent="0.2">
      <c r="B97" s="100"/>
      <c r="C97" s="100"/>
      <c r="D97" s="100"/>
      <c r="H97" s="100"/>
      <c r="I97" s="100"/>
      <c r="M97" s="100"/>
      <c r="N97" s="100"/>
      <c r="R97" s="100"/>
      <c r="S97" s="100"/>
      <c r="W97" s="100"/>
      <c r="X97" s="100"/>
      <c r="AB97" s="100"/>
      <c r="AC97" s="100"/>
      <c r="AG97" s="100"/>
      <c r="AH97" s="100"/>
      <c r="AL97" s="100"/>
      <c r="AM97" s="100"/>
      <c r="AQ97" s="100"/>
      <c r="AR97" s="100"/>
      <c r="AV97" s="100"/>
      <c r="AW97" s="100"/>
      <c r="BA97" s="100"/>
      <c r="BB97" s="100"/>
      <c r="BD97" s="154"/>
      <c r="BE97" s="154"/>
      <c r="BF97" s="100"/>
      <c r="BG97" s="100"/>
    </row>
    <row r="98" spans="2:59" x14ac:dyDescent="0.2">
      <c r="B98" s="100"/>
      <c r="C98" s="100"/>
      <c r="D98" s="100"/>
      <c r="H98" s="100"/>
      <c r="I98" s="100"/>
      <c r="M98" s="100"/>
      <c r="N98" s="100"/>
      <c r="R98" s="100"/>
      <c r="S98" s="100"/>
      <c r="W98" s="100"/>
      <c r="X98" s="100"/>
      <c r="AB98" s="100"/>
      <c r="AC98" s="100"/>
      <c r="AG98" s="100"/>
      <c r="AH98" s="100"/>
      <c r="AL98" s="100"/>
      <c r="AM98" s="100"/>
      <c r="AQ98" s="100"/>
      <c r="AR98" s="100"/>
      <c r="AV98" s="100"/>
      <c r="AW98" s="100"/>
      <c r="BA98" s="100"/>
      <c r="BB98" s="100"/>
      <c r="BD98" s="154"/>
      <c r="BE98" s="154"/>
      <c r="BF98" s="100"/>
      <c r="BG98" s="100"/>
    </row>
    <row r="99" spans="2:59" x14ac:dyDescent="0.2">
      <c r="B99" s="100"/>
      <c r="C99" s="100"/>
      <c r="D99" s="100"/>
      <c r="H99" s="100"/>
      <c r="I99" s="100"/>
      <c r="M99" s="100"/>
      <c r="N99" s="100"/>
      <c r="R99" s="100"/>
      <c r="S99" s="100"/>
      <c r="W99" s="100"/>
      <c r="X99" s="100"/>
      <c r="AB99" s="100"/>
      <c r="AC99" s="100"/>
      <c r="AG99" s="100"/>
      <c r="AH99" s="100"/>
      <c r="AL99" s="100"/>
      <c r="AM99" s="100"/>
      <c r="AQ99" s="100"/>
      <c r="AR99" s="100"/>
      <c r="AV99" s="100"/>
      <c r="AW99" s="100"/>
      <c r="BA99" s="100"/>
      <c r="BB99" s="100"/>
      <c r="BD99" s="154"/>
      <c r="BE99" s="154"/>
      <c r="BF99" s="100"/>
      <c r="BG99" s="100"/>
    </row>
    <row r="100" spans="2:59" x14ac:dyDescent="0.2">
      <c r="B100" s="100"/>
      <c r="C100" s="100"/>
      <c r="D100" s="100"/>
      <c r="H100" s="100"/>
      <c r="I100" s="100"/>
      <c r="M100" s="100"/>
      <c r="N100" s="100"/>
      <c r="R100" s="100"/>
      <c r="S100" s="100"/>
      <c r="W100" s="100"/>
      <c r="X100" s="100"/>
      <c r="AB100" s="100"/>
      <c r="AC100" s="100"/>
      <c r="AG100" s="100"/>
      <c r="AH100" s="100"/>
      <c r="AL100" s="100"/>
      <c r="AM100" s="100"/>
      <c r="AQ100" s="100"/>
      <c r="AR100" s="100"/>
      <c r="AV100" s="100"/>
      <c r="AW100" s="100"/>
      <c r="BA100" s="100"/>
      <c r="BB100" s="100"/>
      <c r="BD100" s="154"/>
      <c r="BE100" s="154"/>
      <c r="BF100" s="100"/>
      <c r="BG100" s="100"/>
    </row>
    <row r="101" spans="2:59" x14ac:dyDescent="0.2">
      <c r="B101" s="100"/>
      <c r="C101" s="100"/>
      <c r="D101" s="100"/>
      <c r="H101" s="100"/>
      <c r="I101" s="100"/>
      <c r="M101" s="100"/>
      <c r="N101" s="100"/>
      <c r="R101" s="100"/>
      <c r="S101" s="100"/>
      <c r="W101" s="100"/>
      <c r="X101" s="100"/>
      <c r="AB101" s="100"/>
      <c r="AC101" s="100"/>
      <c r="AG101" s="100"/>
      <c r="AH101" s="100"/>
      <c r="AL101" s="100"/>
      <c r="AM101" s="100"/>
      <c r="AQ101" s="100"/>
      <c r="AR101" s="100"/>
      <c r="AV101" s="100"/>
      <c r="AW101" s="100"/>
      <c r="BA101" s="100"/>
      <c r="BB101" s="100"/>
      <c r="BD101" s="154"/>
      <c r="BE101" s="154"/>
      <c r="BF101" s="100"/>
      <c r="BG101" s="100"/>
    </row>
    <row r="102" spans="2:59" x14ac:dyDescent="0.2">
      <c r="B102" s="100"/>
      <c r="C102" s="100"/>
      <c r="D102" s="100"/>
      <c r="H102" s="100"/>
      <c r="I102" s="100"/>
      <c r="M102" s="100"/>
      <c r="N102" s="100"/>
      <c r="R102" s="100"/>
      <c r="S102" s="100"/>
      <c r="W102" s="100"/>
      <c r="X102" s="100"/>
      <c r="AB102" s="100"/>
      <c r="AC102" s="100"/>
      <c r="AG102" s="100"/>
      <c r="AH102" s="100"/>
      <c r="AL102" s="100"/>
      <c r="AM102" s="100"/>
      <c r="AQ102" s="100"/>
      <c r="AR102" s="100"/>
      <c r="AV102" s="100"/>
      <c r="AW102" s="100"/>
      <c r="BA102" s="100"/>
      <c r="BB102" s="100"/>
      <c r="BD102" s="154"/>
      <c r="BE102" s="154"/>
      <c r="BF102" s="100"/>
      <c r="BG102" s="100"/>
    </row>
    <row r="103" spans="2:59" x14ac:dyDescent="0.2">
      <c r="B103" s="100"/>
      <c r="C103" s="100"/>
      <c r="D103" s="100"/>
      <c r="H103" s="100"/>
      <c r="I103" s="100"/>
      <c r="M103" s="100"/>
      <c r="N103" s="100"/>
      <c r="R103" s="100"/>
      <c r="S103" s="100"/>
      <c r="W103" s="100"/>
      <c r="X103" s="100"/>
      <c r="AB103" s="100"/>
      <c r="AC103" s="100"/>
      <c r="AG103" s="100"/>
      <c r="AH103" s="100"/>
      <c r="AL103" s="100"/>
      <c r="AM103" s="100"/>
      <c r="AQ103" s="100"/>
      <c r="AR103" s="100"/>
      <c r="AV103" s="100"/>
      <c r="AW103" s="100"/>
      <c r="BA103" s="100"/>
      <c r="BB103" s="100"/>
      <c r="BD103" s="154"/>
      <c r="BE103" s="154"/>
      <c r="BF103" s="100"/>
      <c r="BG103" s="100"/>
    </row>
    <row r="104" spans="2:59" x14ac:dyDescent="0.2">
      <c r="B104" s="100"/>
      <c r="C104" s="100"/>
      <c r="D104" s="100"/>
      <c r="H104" s="100"/>
      <c r="I104" s="100"/>
      <c r="M104" s="100"/>
      <c r="N104" s="100"/>
      <c r="R104" s="100"/>
      <c r="S104" s="100"/>
      <c r="W104" s="100"/>
      <c r="X104" s="100"/>
      <c r="AB104" s="100"/>
      <c r="AC104" s="100"/>
      <c r="AG104" s="100"/>
      <c r="AH104" s="100"/>
      <c r="AL104" s="100"/>
      <c r="AM104" s="100"/>
      <c r="AQ104" s="100"/>
      <c r="AR104" s="100"/>
      <c r="AV104" s="100"/>
      <c r="AW104" s="100"/>
      <c r="BA104" s="100"/>
      <c r="BB104" s="100"/>
      <c r="BD104" s="154"/>
      <c r="BE104" s="154"/>
      <c r="BF104" s="100"/>
      <c r="BG104" s="100"/>
    </row>
    <row r="105" spans="2:59" x14ac:dyDescent="0.2">
      <c r="B105" s="100"/>
      <c r="C105" s="100"/>
      <c r="D105" s="100"/>
      <c r="H105" s="100"/>
      <c r="I105" s="100"/>
      <c r="M105" s="100"/>
      <c r="N105" s="100"/>
      <c r="R105" s="100"/>
      <c r="S105" s="100"/>
      <c r="W105" s="100"/>
      <c r="X105" s="100"/>
      <c r="AB105" s="100"/>
      <c r="AC105" s="100"/>
      <c r="AG105" s="100"/>
      <c r="AH105" s="100"/>
      <c r="AL105" s="100"/>
      <c r="AM105" s="100"/>
      <c r="AQ105" s="100"/>
      <c r="AR105" s="100"/>
      <c r="AV105" s="100"/>
      <c r="AW105" s="100"/>
      <c r="BA105" s="100"/>
      <c r="BB105" s="100"/>
      <c r="BD105" s="154"/>
      <c r="BE105" s="154"/>
      <c r="BF105" s="100"/>
      <c r="BG105" s="100"/>
    </row>
    <row r="106" spans="2:59" x14ac:dyDescent="0.2">
      <c r="B106" s="100"/>
      <c r="C106" s="100"/>
      <c r="D106" s="100"/>
      <c r="H106" s="100"/>
      <c r="I106" s="100"/>
      <c r="M106" s="100"/>
      <c r="N106" s="100"/>
      <c r="R106" s="100"/>
      <c r="S106" s="100"/>
      <c r="W106" s="100"/>
      <c r="X106" s="100"/>
      <c r="AB106" s="100"/>
      <c r="AC106" s="100"/>
      <c r="AG106" s="100"/>
      <c r="AH106" s="100"/>
      <c r="AL106" s="100"/>
      <c r="AM106" s="100"/>
      <c r="AQ106" s="100"/>
      <c r="AR106" s="100"/>
      <c r="AV106" s="100"/>
      <c r="AW106" s="100"/>
      <c r="BA106" s="100"/>
      <c r="BB106" s="100"/>
      <c r="BD106" s="154"/>
      <c r="BE106" s="154"/>
      <c r="BF106" s="100"/>
      <c r="BG106" s="100"/>
    </row>
    <row r="107" spans="2:59" x14ac:dyDescent="0.2">
      <c r="B107" s="100"/>
      <c r="C107" s="100"/>
      <c r="D107" s="100"/>
      <c r="H107" s="100"/>
      <c r="I107" s="100"/>
      <c r="M107" s="100"/>
      <c r="N107" s="100"/>
      <c r="R107" s="100"/>
      <c r="S107" s="100"/>
      <c r="W107" s="100"/>
      <c r="X107" s="100"/>
      <c r="AB107" s="100"/>
      <c r="AC107" s="100"/>
      <c r="AG107" s="100"/>
      <c r="AH107" s="100"/>
      <c r="AL107" s="100"/>
      <c r="AM107" s="100"/>
      <c r="AQ107" s="100"/>
      <c r="AR107" s="100"/>
      <c r="AV107" s="100"/>
      <c r="AW107" s="100"/>
      <c r="BA107" s="100"/>
      <c r="BB107" s="100"/>
      <c r="BD107" s="154"/>
      <c r="BE107" s="154"/>
      <c r="BF107" s="100"/>
      <c r="BG107" s="100"/>
    </row>
    <row r="108" spans="2:59" x14ac:dyDescent="0.2">
      <c r="B108" s="100"/>
      <c r="C108" s="100"/>
      <c r="D108" s="100"/>
      <c r="H108" s="100"/>
      <c r="I108" s="100"/>
      <c r="M108" s="100"/>
      <c r="N108" s="100"/>
      <c r="R108" s="100"/>
      <c r="S108" s="100"/>
      <c r="W108" s="100"/>
      <c r="X108" s="100"/>
      <c r="AB108" s="100"/>
      <c r="AC108" s="100"/>
      <c r="AG108" s="100"/>
      <c r="AH108" s="100"/>
      <c r="AL108" s="100"/>
      <c r="AM108" s="100"/>
      <c r="AQ108" s="100"/>
      <c r="AR108" s="100"/>
      <c r="AV108" s="100"/>
      <c r="AW108" s="100"/>
      <c r="BA108" s="100"/>
      <c r="BB108" s="100"/>
      <c r="BD108" s="154"/>
      <c r="BE108" s="154"/>
      <c r="BF108" s="100"/>
      <c r="BG108" s="100"/>
    </row>
    <row r="109" spans="2:59" x14ac:dyDescent="0.2">
      <c r="B109" s="100"/>
      <c r="C109" s="100"/>
      <c r="D109" s="100"/>
      <c r="H109" s="100"/>
      <c r="I109" s="100"/>
      <c r="M109" s="100"/>
      <c r="N109" s="100"/>
      <c r="R109" s="100"/>
      <c r="S109" s="100"/>
      <c r="W109" s="100"/>
      <c r="X109" s="100"/>
      <c r="AB109" s="100"/>
      <c r="AC109" s="100"/>
      <c r="AG109" s="100"/>
      <c r="AH109" s="100"/>
      <c r="AL109" s="100"/>
      <c r="AM109" s="100"/>
      <c r="AQ109" s="100"/>
      <c r="AR109" s="100"/>
      <c r="AV109" s="100"/>
      <c r="AW109" s="100"/>
      <c r="BA109" s="100"/>
      <c r="BB109" s="100"/>
      <c r="BD109" s="154"/>
      <c r="BE109" s="154"/>
      <c r="BF109" s="100"/>
      <c r="BG109" s="100"/>
    </row>
    <row r="110" spans="2:59" x14ac:dyDescent="0.2">
      <c r="B110" s="100"/>
      <c r="C110" s="100"/>
      <c r="D110" s="100"/>
      <c r="H110" s="100"/>
      <c r="I110" s="100"/>
      <c r="M110" s="100"/>
      <c r="N110" s="100"/>
      <c r="R110" s="100"/>
      <c r="S110" s="100"/>
      <c r="W110" s="100"/>
      <c r="X110" s="100"/>
      <c r="AB110" s="100"/>
      <c r="AC110" s="100"/>
      <c r="AG110" s="100"/>
      <c r="AH110" s="100"/>
      <c r="AL110" s="100"/>
      <c r="AM110" s="100"/>
      <c r="AQ110" s="100"/>
      <c r="AR110" s="100"/>
      <c r="AV110" s="100"/>
      <c r="AW110" s="100"/>
      <c r="BA110" s="100"/>
      <c r="BB110" s="100"/>
      <c r="BD110" s="154"/>
      <c r="BE110" s="154"/>
      <c r="BF110" s="100"/>
      <c r="BG110" s="100"/>
    </row>
    <row r="111" spans="2:59" x14ac:dyDescent="0.2">
      <c r="B111" s="100"/>
      <c r="C111" s="100"/>
      <c r="D111" s="100"/>
      <c r="H111" s="100"/>
      <c r="I111" s="100"/>
      <c r="M111" s="100"/>
      <c r="N111" s="100"/>
      <c r="R111" s="100"/>
      <c r="S111" s="100"/>
      <c r="W111" s="100"/>
      <c r="X111" s="100"/>
      <c r="AB111" s="100"/>
      <c r="AC111" s="100"/>
      <c r="AG111" s="100"/>
      <c r="AH111" s="100"/>
      <c r="AL111" s="100"/>
      <c r="AM111" s="100"/>
      <c r="AQ111" s="100"/>
      <c r="AR111" s="100"/>
      <c r="AV111" s="100"/>
      <c r="AW111" s="100"/>
      <c r="BA111" s="100"/>
      <c r="BB111" s="100"/>
      <c r="BD111" s="154"/>
      <c r="BE111" s="154"/>
      <c r="BF111" s="100"/>
      <c r="BG111" s="100"/>
    </row>
    <row r="112" spans="2:59" x14ac:dyDescent="0.2">
      <c r="B112" s="100"/>
      <c r="C112" s="100"/>
      <c r="D112" s="100"/>
      <c r="H112" s="100"/>
      <c r="I112" s="100"/>
      <c r="M112" s="100"/>
      <c r="N112" s="100"/>
      <c r="R112" s="100"/>
      <c r="S112" s="100"/>
      <c r="W112" s="100"/>
      <c r="X112" s="100"/>
      <c r="AB112" s="100"/>
      <c r="AC112" s="100"/>
      <c r="AG112" s="100"/>
      <c r="AH112" s="100"/>
      <c r="AL112" s="100"/>
      <c r="AM112" s="100"/>
      <c r="AQ112" s="100"/>
      <c r="AR112" s="100"/>
      <c r="AV112" s="100"/>
      <c r="AW112" s="100"/>
      <c r="BA112" s="100"/>
      <c r="BB112" s="100"/>
      <c r="BD112" s="154"/>
      <c r="BE112" s="154"/>
      <c r="BF112" s="100"/>
      <c r="BG112" s="100"/>
    </row>
    <row r="113" spans="2:59" x14ac:dyDescent="0.2">
      <c r="B113" s="100"/>
      <c r="C113" s="100"/>
      <c r="D113" s="100"/>
      <c r="H113" s="100"/>
      <c r="I113" s="100"/>
      <c r="M113" s="100"/>
      <c r="N113" s="100"/>
      <c r="R113" s="100"/>
      <c r="S113" s="100"/>
      <c r="W113" s="100"/>
      <c r="X113" s="100"/>
      <c r="AB113" s="100"/>
      <c r="AC113" s="100"/>
      <c r="AG113" s="100"/>
      <c r="AH113" s="100"/>
      <c r="AL113" s="100"/>
      <c r="AM113" s="100"/>
      <c r="AQ113" s="100"/>
      <c r="AR113" s="100"/>
      <c r="AV113" s="100"/>
      <c r="AW113" s="100"/>
      <c r="BA113" s="100"/>
      <c r="BB113" s="100"/>
      <c r="BD113" s="154"/>
      <c r="BE113" s="154"/>
      <c r="BF113" s="100"/>
      <c r="BG113" s="100"/>
    </row>
    <row r="114" spans="2:59" x14ac:dyDescent="0.2">
      <c r="B114" s="100"/>
      <c r="C114" s="100"/>
      <c r="D114" s="100"/>
      <c r="H114" s="100"/>
      <c r="I114" s="100"/>
      <c r="M114" s="100"/>
      <c r="N114" s="100"/>
      <c r="R114" s="100"/>
      <c r="S114" s="100"/>
      <c r="W114" s="100"/>
      <c r="X114" s="100"/>
      <c r="AB114" s="100"/>
      <c r="AC114" s="100"/>
      <c r="AG114" s="100"/>
      <c r="AH114" s="100"/>
      <c r="AL114" s="100"/>
      <c r="AM114" s="100"/>
      <c r="AQ114" s="100"/>
      <c r="AR114" s="100"/>
      <c r="AV114" s="100"/>
      <c r="AW114" s="100"/>
      <c r="BA114" s="100"/>
      <c r="BB114" s="100"/>
      <c r="BD114" s="154"/>
      <c r="BE114" s="154"/>
      <c r="BF114" s="100"/>
      <c r="BG114" s="100"/>
    </row>
    <row r="115" spans="2:59" x14ac:dyDescent="0.2">
      <c r="B115" s="100"/>
      <c r="C115" s="100"/>
      <c r="D115" s="100"/>
      <c r="H115" s="100"/>
      <c r="I115" s="100"/>
      <c r="M115" s="100"/>
      <c r="N115" s="100"/>
      <c r="R115" s="100"/>
      <c r="S115" s="100"/>
      <c r="W115" s="100"/>
      <c r="X115" s="100"/>
      <c r="AB115" s="100"/>
      <c r="AC115" s="100"/>
      <c r="AG115" s="100"/>
      <c r="AH115" s="100"/>
      <c r="AL115" s="100"/>
      <c r="AM115" s="100"/>
      <c r="AQ115" s="100"/>
      <c r="AR115" s="100"/>
      <c r="AV115" s="100"/>
      <c r="AW115" s="100"/>
      <c r="BA115" s="100"/>
      <c r="BB115" s="100"/>
      <c r="BD115" s="154"/>
      <c r="BE115" s="154"/>
      <c r="BF115" s="100"/>
      <c r="BG115" s="100"/>
    </row>
    <row r="116" spans="2:59" x14ac:dyDescent="0.2">
      <c r="B116" s="100"/>
      <c r="C116" s="100"/>
      <c r="D116" s="100"/>
      <c r="H116" s="100"/>
      <c r="I116" s="100"/>
      <c r="M116" s="100"/>
      <c r="N116" s="100"/>
      <c r="R116" s="100"/>
      <c r="S116" s="100"/>
      <c r="W116" s="100"/>
      <c r="X116" s="100"/>
      <c r="AB116" s="100"/>
      <c r="AC116" s="100"/>
      <c r="AG116" s="100"/>
      <c r="AH116" s="100"/>
      <c r="AL116" s="100"/>
      <c r="AM116" s="100"/>
      <c r="AQ116" s="100"/>
      <c r="AR116" s="100"/>
      <c r="AV116" s="100"/>
      <c r="AW116" s="100"/>
      <c r="BA116" s="100"/>
      <c r="BB116" s="100"/>
      <c r="BD116" s="154"/>
      <c r="BE116" s="154"/>
      <c r="BF116" s="100"/>
      <c r="BG116" s="100"/>
    </row>
    <row r="117" spans="2:59" x14ac:dyDescent="0.2">
      <c r="B117" s="100"/>
      <c r="C117" s="100"/>
      <c r="D117" s="100"/>
      <c r="H117" s="100"/>
      <c r="I117" s="100"/>
      <c r="M117" s="100"/>
      <c r="N117" s="100"/>
      <c r="R117" s="100"/>
      <c r="S117" s="100"/>
      <c r="W117" s="100"/>
      <c r="X117" s="100"/>
      <c r="AB117" s="100"/>
      <c r="AC117" s="100"/>
      <c r="AG117" s="100"/>
      <c r="AH117" s="100"/>
      <c r="AL117" s="100"/>
      <c r="AM117" s="100"/>
      <c r="AQ117" s="100"/>
      <c r="AR117" s="100"/>
      <c r="AV117" s="100"/>
      <c r="AW117" s="100"/>
      <c r="BA117" s="100"/>
      <c r="BB117" s="100"/>
      <c r="BD117" s="154"/>
      <c r="BE117" s="154"/>
      <c r="BF117" s="100"/>
      <c r="BG117" s="100"/>
    </row>
    <row r="118" spans="2:59" x14ac:dyDescent="0.2">
      <c r="B118" s="100"/>
      <c r="C118" s="100"/>
      <c r="D118" s="100"/>
      <c r="H118" s="100"/>
      <c r="I118" s="100"/>
      <c r="M118" s="100"/>
      <c r="N118" s="100"/>
      <c r="R118" s="100"/>
      <c r="S118" s="100"/>
      <c r="W118" s="100"/>
      <c r="X118" s="100"/>
      <c r="AB118" s="100"/>
      <c r="AC118" s="100"/>
      <c r="AG118" s="100"/>
      <c r="AH118" s="100"/>
      <c r="AL118" s="100"/>
      <c r="AM118" s="100"/>
      <c r="AQ118" s="100"/>
      <c r="AR118" s="100"/>
      <c r="AV118" s="100"/>
      <c r="AW118" s="100"/>
      <c r="BA118" s="100"/>
      <c r="BB118" s="100"/>
      <c r="BD118" s="154"/>
      <c r="BE118" s="154"/>
      <c r="BF118" s="100"/>
      <c r="BG118" s="100"/>
    </row>
    <row r="119" spans="2:59" x14ac:dyDescent="0.2">
      <c r="B119" s="100"/>
      <c r="C119" s="100"/>
      <c r="D119" s="100"/>
      <c r="H119" s="100"/>
      <c r="I119" s="100"/>
      <c r="M119" s="100"/>
      <c r="N119" s="100"/>
      <c r="R119" s="100"/>
      <c r="S119" s="100"/>
      <c r="W119" s="100"/>
      <c r="X119" s="100"/>
      <c r="AB119" s="100"/>
      <c r="AC119" s="100"/>
      <c r="AG119" s="100"/>
      <c r="AH119" s="100"/>
      <c r="AL119" s="100"/>
      <c r="AM119" s="100"/>
      <c r="AQ119" s="100"/>
      <c r="AR119" s="100"/>
      <c r="AV119" s="100"/>
      <c r="AW119" s="100"/>
      <c r="BA119" s="100"/>
      <c r="BB119" s="100"/>
      <c r="BD119" s="154"/>
      <c r="BE119" s="154"/>
      <c r="BF119" s="100"/>
      <c r="BG119" s="100"/>
    </row>
    <row r="120" spans="2:59" x14ac:dyDescent="0.2">
      <c r="B120" s="100"/>
      <c r="C120" s="100"/>
      <c r="D120" s="100"/>
      <c r="H120" s="100"/>
      <c r="I120" s="100"/>
      <c r="M120" s="100"/>
      <c r="N120" s="100"/>
      <c r="R120" s="100"/>
      <c r="S120" s="100"/>
      <c r="W120" s="100"/>
      <c r="X120" s="100"/>
      <c r="AB120" s="100"/>
      <c r="AC120" s="100"/>
      <c r="AG120" s="100"/>
      <c r="AH120" s="100"/>
      <c r="AL120" s="100"/>
      <c r="AM120" s="100"/>
      <c r="AQ120" s="100"/>
      <c r="AR120" s="100"/>
      <c r="AV120" s="100"/>
      <c r="AW120" s="100"/>
      <c r="BA120" s="100"/>
      <c r="BB120" s="100"/>
      <c r="BD120" s="154"/>
      <c r="BE120" s="154"/>
      <c r="BF120" s="100"/>
      <c r="BG120" s="100"/>
    </row>
    <row r="121" spans="2:59" x14ac:dyDescent="0.2">
      <c r="B121" s="100"/>
      <c r="C121" s="100"/>
      <c r="D121" s="100"/>
      <c r="H121" s="100"/>
      <c r="I121" s="100"/>
      <c r="M121" s="100"/>
      <c r="N121" s="100"/>
      <c r="R121" s="100"/>
      <c r="S121" s="100"/>
      <c r="W121" s="100"/>
      <c r="X121" s="100"/>
      <c r="AB121" s="100"/>
      <c r="AC121" s="100"/>
      <c r="AG121" s="100"/>
      <c r="AH121" s="100"/>
      <c r="AL121" s="100"/>
      <c r="AM121" s="100"/>
      <c r="AQ121" s="100"/>
      <c r="AR121" s="100"/>
      <c r="AV121" s="100"/>
      <c r="AW121" s="100"/>
      <c r="BA121" s="100"/>
      <c r="BB121" s="100"/>
      <c r="BD121" s="154"/>
      <c r="BE121" s="154"/>
      <c r="BF121" s="100"/>
      <c r="BG121" s="100"/>
    </row>
    <row r="122" spans="2:59" x14ac:dyDescent="0.2">
      <c r="B122" s="100"/>
      <c r="C122" s="100"/>
      <c r="D122" s="100"/>
      <c r="H122" s="100"/>
      <c r="I122" s="100"/>
      <c r="M122" s="100"/>
      <c r="N122" s="100"/>
      <c r="R122" s="100"/>
      <c r="S122" s="100"/>
      <c r="W122" s="100"/>
      <c r="X122" s="100"/>
      <c r="AB122" s="100"/>
      <c r="AC122" s="100"/>
      <c r="AG122" s="100"/>
      <c r="AH122" s="100"/>
      <c r="AL122" s="100"/>
      <c r="AM122" s="100"/>
      <c r="AQ122" s="100"/>
      <c r="AR122" s="100"/>
      <c r="AV122" s="100"/>
      <c r="AW122" s="100"/>
      <c r="BA122" s="100"/>
      <c r="BB122" s="100"/>
      <c r="BD122" s="154"/>
      <c r="BE122" s="154"/>
      <c r="BF122" s="100"/>
      <c r="BG122" s="100"/>
    </row>
    <row r="123" spans="2:59" x14ac:dyDescent="0.2">
      <c r="B123" s="100"/>
      <c r="C123" s="100"/>
      <c r="D123" s="100"/>
      <c r="H123" s="100"/>
      <c r="I123" s="100"/>
      <c r="M123" s="100"/>
      <c r="N123" s="100"/>
      <c r="R123" s="100"/>
      <c r="S123" s="100"/>
      <c r="W123" s="100"/>
      <c r="X123" s="100"/>
      <c r="AB123" s="100"/>
      <c r="AC123" s="100"/>
      <c r="AG123" s="100"/>
      <c r="AH123" s="100"/>
      <c r="AL123" s="100"/>
      <c r="AM123" s="100"/>
      <c r="AQ123" s="100"/>
      <c r="AR123" s="100"/>
      <c r="AV123" s="100"/>
      <c r="AW123" s="100"/>
      <c r="BA123" s="100"/>
      <c r="BB123" s="100"/>
      <c r="BD123" s="154"/>
      <c r="BE123" s="154"/>
      <c r="BF123" s="100"/>
      <c r="BG123" s="100"/>
    </row>
    <row r="124" spans="2:59" x14ac:dyDescent="0.2">
      <c r="B124" s="100"/>
      <c r="C124" s="100"/>
      <c r="D124" s="100"/>
      <c r="H124" s="100"/>
      <c r="I124" s="100"/>
      <c r="M124" s="100"/>
      <c r="N124" s="100"/>
      <c r="R124" s="100"/>
      <c r="S124" s="100"/>
      <c r="W124" s="100"/>
      <c r="X124" s="100"/>
      <c r="AB124" s="100"/>
      <c r="AC124" s="100"/>
      <c r="AG124" s="100"/>
      <c r="AH124" s="100"/>
      <c r="AL124" s="100"/>
      <c r="AM124" s="100"/>
      <c r="AQ124" s="100"/>
      <c r="AR124" s="100"/>
      <c r="AV124" s="100"/>
      <c r="AW124" s="100"/>
      <c r="BA124" s="100"/>
      <c r="BB124" s="100"/>
      <c r="BD124" s="154"/>
      <c r="BE124" s="154"/>
      <c r="BF124" s="100"/>
      <c r="BG124" s="100"/>
    </row>
    <row r="125" spans="2:59" x14ac:dyDescent="0.2">
      <c r="B125" s="100"/>
      <c r="C125" s="100"/>
      <c r="D125" s="100"/>
      <c r="H125" s="100"/>
      <c r="I125" s="100"/>
      <c r="M125" s="100"/>
      <c r="N125" s="100"/>
      <c r="R125" s="100"/>
      <c r="S125" s="100"/>
      <c r="W125" s="100"/>
      <c r="X125" s="100"/>
      <c r="AB125" s="100"/>
      <c r="AC125" s="100"/>
      <c r="AG125" s="100"/>
      <c r="AH125" s="100"/>
      <c r="AL125" s="100"/>
      <c r="AM125" s="100"/>
      <c r="AQ125" s="100"/>
      <c r="AR125" s="100"/>
      <c r="AV125" s="100"/>
      <c r="AW125" s="100"/>
      <c r="BA125" s="100"/>
      <c r="BB125" s="100"/>
      <c r="BD125" s="154"/>
      <c r="BE125" s="154"/>
      <c r="BF125" s="100"/>
      <c r="BG125" s="100"/>
    </row>
    <row r="126" spans="2:59" x14ac:dyDescent="0.2">
      <c r="B126" s="100"/>
      <c r="C126" s="100"/>
      <c r="D126" s="100"/>
      <c r="H126" s="100"/>
      <c r="I126" s="100"/>
      <c r="M126" s="100"/>
      <c r="N126" s="100"/>
      <c r="R126" s="100"/>
      <c r="S126" s="100"/>
      <c r="W126" s="100"/>
      <c r="X126" s="100"/>
      <c r="AB126" s="100"/>
      <c r="AC126" s="100"/>
      <c r="AG126" s="100"/>
      <c r="AH126" s="100"/>
      <c r="AL126" s="100"/>
      <c r="AM126" s="100"/>
      <c r="AQ126" s="100"/>
      <c r="AR126" s="100"/>
      <c r="AV126" s="100"/>
      <c r="AW126" s="100"/>
      <c r="BA126" s="100"/>
      <c r="BB126" s="100"/>
      <c r="BD126" s="154"/>
      <c r="BE126" s="154"/>
      <c r="BF126" s="100"/>
      <c r="BG126" s="100"/>
    </row>
    <row r="127" spans="2:59" x14ac:dyDescent="0.2">
      <c r="B127" s="100"/>
      <c r="C127" s="100"/>
      <c r="D127" s="100"/>
      <c r="H127" s="100"/>
      <c r="I127" s="100"/>
      <c r="M127" s="100"/>
      <c r="N127" s="100"/>
      <c r="R127" s="100"/>
      <c r="S127" s="100"/>
      <c r="W127" s="100"/>
      <c r="X127" s="100"/>
      <c r="AB127" s="100"/>
      <c r="AC127" s="100"/>
      <c r="AG127" s="100"/>
      <c r="AH127" s="100"/>
      <c r="AL127" s="100"/>
      <c r="AM127" s="100"/>
      <c r="AQ127" s="100"/>
      <c r="AR127" s="100"/>
      <c r="AV127" s="100"/>
      <c r="AW127" s="100"/>
      <c r="BA127" s="100"/>
      <c r="BB127" s="100"/>
      <c r="BD127" s="154"/>
      <c r="BE127" s="154"/>
      <c r="BF127" s="100"/>
      <c r="BG127" s="100"/>
    </row>
    <row r="128" spans="2:59" x14ac:dyDescent="0.2">
      <c r="B128" s="100"/>
      <c r="C128" s="100"/>
      <c r="D128" s="100"/>
      <c r="H128" s="100"/>
      <c r="I128" s="100"/>
      <c r="M128" s="100"/>
      <c r="N128" s="100"/>
      <c r="R128" s="100"/>
      <c r="S128" s="100"/>
      <c r="W128" s="100"/>
      <c r="X128" s="100"/>
      <c r="AB128" s="100"/>
      <c r="AC128" s="100"/>
      <c r="AG128" s="100"/>
      <c r="AH128" s="100"/>
      <c r="AL128" s="100"/>
      <c r="AM128" s="100"/>
      <c r="AQ128" s="100"/>
      <c r="AR128" s="100"/>
      <c r="AV128" s="100"/>
      <c r="AW128" s="100"/>
      <c r="BA128" s="100"/>
      <c r="BB128" s="100"/>
      <c r="BD128" s="154"/>
      <c r="BE128" s="154"/>
      <c r="BF128" s="100"/>
      <c r="BG128" s="100"/>
    </row>
    <row r="129" spans="2:59" x14ac:dyDescent="0.2">
      <c r="B129" s="100"/>
      <c r="C129" s="100"/>
      <c r="D129" s="100"/>
      <c r="H129" s="100"/>
      <c r="I129" s="100"/>
      <c r="M129" s="100"/>
      <c r="N129" s="100"/>
      <c r="R129" s="100"/>
      <c r="S129" s="100"/>
      <c r="W129" s="100"/>
      <c r="X129" s="100"/>
      <c r="AB129" s="100"/>
      <c r="AC129" s="100"/>
      <c r="AG129" s="100"/>
      <c r="AH129" s="100"/>
      <c r="AL129" s="100"/>
      <c r="AM129" s="100"/>
      <c r="AQ129" s="100"/>
      <c r="AR129" s="100"/>
      <c r="AV129" s="100"/>
      <c r="AW129" s="100"/>
      <c r="BA129" s="100"/>
      <c r="BB129" s="100"/>
      <c r="BD129" s="154"/>
      <c r="BE129" s="154"/>
      <c r="BF129" s="100"/>
      <c r="BG129" s="100"/>
    </row>
    <row r="130" spans="2:59" x14ac:dyDescent="0.2">
      <c r="B130" s="100"/>
      <c r="C130" s="100"/>
      <c r="D130" s="100"/>
      <c r="H130" s="100"/>
      <c r="I130" s="100"/>
      <c r="M130" s="100"/>
      <c r="N130" s="100"/>
      <c r="R130" s="100"/>
      <c r="S130" s="100"/>
      <c r="W130" s="100"/>
      <c r="X130" s="100"/>
      <c r="AB130" s="100"/>
      <c r="AC130" s="100"/>
      <c r="AG130" s="100"/>
      <c r="AH130" s="100"/>
      <c r="AL130" s="100"/>
      <c r="AM130" s="100"/>
      <c r="AQ130" s="100"/>
      <c r="AR130" s="100"/>
      <c r="AV130" s="100"/>
      <c r="AW130" s="100"/>
      <c r="BA130" s="100"/>
      <c r="BB130" s="100"/>
      <c r="BD130" s="154"/>
      <c r="BE130" s="154"/>
      <c r="BF130" s="100"/>
      <c r="BG130" s="100"/>
    </row>
    <row r="131" spans="2:59" x14ac:dyDescent="0.2">
      <c r="B131" s="100"/>
      <c r="C131" s="100"/>
      <c r="D131" s="100"/>
      <c r="H131" s="100"/>
      <c r="I131" s="100"/>
      <c r="M131" s="100"/>
      <c r="N131" s="100"/>
      <c r="R131" s="100"/>
      <c r="S131" s="100"/>
      <c r="W131" s="100"/>
      <c r="X131" s="100"/>
      <c r="AB131" s="100"/>
      <c r="AC131" s="100"/>
      <c r="AG131" s="100"/>
      <c r="AH131" s="100"/>
      <c r="AL131" s="100"/>
      <c r="AM131" s="100"/>
      <c r="AQ131" s="100"/>
      <c r="AR131" s="100"/>
      <c r="AV131" s="100"/>
      <c r="AW131" s="100"/>
      <c r="BA131" s="100"/>
      <c r="BB131" s="100"/>
      <c r="BD131" s="154"/>
      <c r="BE131" s="154"/>
      <c r="BF131" s="100"/>
      <c r="BG131" s="100"/>
    </row>
    <row r="132" spans="2:59" x14ac:dyDescent="0.2">
      <c r="B132" s="100"/>
      <c r="C132" s="100"/>
      <c r="D132" s="100"/>
      <c r="H132" s="100"/>
      <c r="I132" s="100"/>
      <c r="M132" s="100"/>
      <c r="N132" s="100"/>
      <c r="R132" s="100"/>
      <c r="S132" s="100"/>
      <c r="W132" s="100"/>
      <c r="X132" s="100"/>
      <c r="AB132" s="100"/>
      <c r="AC132" s="100"/>
      <c r="AG132" s="100"/>
      <c r="AH132" s="100"/>
      <c r="AL132" s="100"/>
      <c r="AM132" s="100"/>
      <c r="AQ132" s="100"/>
      <c r="AR132" s="100"/>
      <c r="AV132" s="100"/>
      <c r="AW132" s="100"/>
      <c r="BA132" s="100"/>
      <c r="BB132" s="100"/>
      <c r="BD132" s="154"/>
      <c r="BE132" s="154"/>
      <c r="BF132" s="100"/>
      <c r="BG132" s="100"/>
    </row>
    <row r="133" spans="2:59" x14ac:dyDescent="0.2">
      <c r="B133" s="100"/>
      <c r="C133" s="100"/>
      <c r="D133" s="100"/>
      <c r="H133" s="100"/>
      <c r="I133" s="100"/>
      <c r="M133" s="100"/>
      <c r="N133" s="100"/>
      <c r="R133" s="100"/>
      <c r="S133" s="100"/>
      <c r="W133" s="100"/>
      <c r="X133" s="100"/>
      <c r="AB133" s="100"/>
      <c r="AC133" s="100"/>
      <c r="AG133" s="100"/>
      <c r="AH133" s="100"/>
      <c r="AL133" s="100"/>
      <c r="AM133" s="100"/>
      <c r="AQ133" s="100"/>
      <c r="AR133" s="100"/>
      <c r="AV133" s="100"/>
      <c r="AW133" s="100"/>
      <c r="BA133" s="100"/>
      <c r="BB133" s="100"/>
      <c r="BD133" s="154"/>
      <c r="BE133" s="154"/>
      <c r="BF133" s="100"/>
      <c r="BG133" s="100"/>
    </row>
    <row r="134" spans="2:59" x14ac:dyDescent="0.2">
      <c r="B134" s="100"/>
      <c r="C134" s="100"/>
      <c r="D134" s="100"/>
      <c r="H134" s="100"/>
      <c r="I134" s="100"/>
      <c r="M134" s="100"/>
      <c r="N134" s="100"/>
      <c r="R134" s="100"/>
      <c r="S134" s="100"/>
      <c r="W134" s="100"/>
      <c r="X134" s="100"/>
      <c r="AB134" s="100"/>
      <c r="AC134" s="100"/>
      <c r="AG134" s="100"/>
      <c r="AH134" s="100"/>
      <c r="AL134" s="100"/>
      <c r="AM134" s="100"/>
      <c r="AQ134" s="100"/>
      <c r="AR134" s="100"/>
      <c r="AV134" s="100"/>
      <c r="AW134" s="100"/>
      <c r="BA134" s="100"/>
      <c r="BB134" s="100"/>
      <c r="BD134" s="154"/>
      <c r="BE134" s="154"/>
      <c r="BF134" s="100"/>
      <c r="BG134" s="100"/>
    </row>
    <row r="135" spans="2:59" x14ac:dyDescent="0.2">
      <c r="B135" s="100"/>
      <c r="C135" s="100"/>
      <c r="D135" s="100"/>
      <c r="H135" s="100"/>
      <c r="I135" s="100"/>
      <c r="M135" s="100"/>
      <c r="N135" s="100"/>
      <c r="R135" s="100"/>
      <c r="S135" s="100"/>
      <c r="W135" s="100"/>
      <c r="X135" s="100"/>
      <c r="AB135" s="100"/>
      <c r="AC135" s="100"/>
      <c r="AG135" s="100"/>
      <c r="AH135" s="100"/>
      <c r="AL135" s="100"/>
      <c r="AM135" s="100"/>
      <c r="AQ135" s="100"/>
      <c r="AR135" s="100"/>
      <c r="AV135" s="100"/>
      <c r="AW135" s="100"/>
      <c r="BA135" s="100"/>
      <c r="BB135" s="100"/>
      <c r="BD135" s="154"/>
      <c r="BE135" s="154"/>
      <c r="BF135" s="100"/>
      <c r="BG135" s="100"/>
    </row>
    <row r="136" spans="2:59" x14ac:dyDescent="0.2">
      <c r="B136" s="100"/>
      <c r="C136" s="100"/>
      <c r="D136" s="100"/>
      <c r="H136" s="100"/>
      <c r="I136" s="100"/>
      <c r="M136" s="100"/>
      <c r="N136" s="100"/>
      <c r="R136" s="100"/>
      <c r="S136" s="100"/>
      <c r="W136" s="100"/>
      <c r="X136" s="100"/>
      <c r="AB136" s="100"/>
      <c r="AC136" s="100"/>
      <c r="AG136" s="100"/>
      <c r="AH136" s="100"/>
      <c r="AL136" s="100"/>
      <c r="AM136" s="100"/>
      <c r="AQ136" s="100"/>
      <c r="AR136" s="100"/>
      <c r="AV136" s="100"/>
      <c r="AW136" s="100"/>
      <c r="BA136" s="100"/>
      <c r="BB136" s="100"/>
      <c r="BD136" s="154"/>
      <c r="BE136" s="154"/>
      <c r="BF136" s="100"/>
      <c r="BG136" s="100"/>
    </row>
    <row r="137" spans="2:59" x14ac:dyDescent="0.2">
      <c r="B137" s="100"/>
      <c r="C137" s="100"/>
      <c r="D137" s="100"/>
      <c r="H137" s="100"/>
      <c r="I137" s="100"/>
      <c r="M137" s="100"/>
      <c r="N137" s="100"/>
      <c r="R137" s="100"/>
      <c r="S137" s="100"/>
      <c r="W137" s="100"/>
      <c r="X137" s="100"/>
      <c r="AB137" s="100"/>
      <c r="AC137" s="100"/>
      <c r="AG137" s="100"/>
      <c r="AH137" s="100"/>
      <c r="AL137" s="100"/>
      <c r="AM137" s="100"/>
      <c r="AQ137" s="100"/>
      <c r="AR137" s="100"/>
      <c r="AV137" s="100"/>
      <c r="AW137" s="100"/>
      <c r="BA137" s="100"/>
      <c r="BB137" s="100"/>
      <c r="BD137" s="154"/>
      <c r="BE137" s="154"/>
      <c r="BF137" s="100"/>
      <c r="BG137" s="100"/>
    </row>
    <row r="138" spans="2:59" x14ac:dyDescent="0.2">
      <c r="B138" s="100"/>
      <c r="C138" s="100"/>
      <c r="D138" s="100"/>
      <c r="H138" s="100"/>
      <c r="I138" s="100"/>
      <c r="M138" s="100"/>
      <c r="N138" s="100"/>
      <c r="R138" s="100"/>
      <c r="S138" s="100"/>
      <c r="W138" s="100"/>
      <c r="X138" s="100"/>
      <c r="AB138" s="100"/>
      <c r="AC138" s="100"/>
      <c r="AG138" s="100"/>
      <c r="AH138" s="100"/>
      <c r="AL138" s="100"/>
      <c r="AM138" s="100"/>
      <c r="AQ138" s="100"/>
      <c r="AR138" s="100"/>
      <c r="AV138" s="100"/>
      <c r="AW138" s="100"/>
      <c r="BA138" s="100"/>
      <c r="BB138" s="100"/>
      <c r="BD138" s="154"/>
      <c r="BE138" s="154"/>
      <c r="BF138" s="100"/>
      <c r="BG138" s="100"/>
    </row>
    <row r="139" spans="2:59" x14ac:dyDescent="0.2">
      <c r="B139" s="100"/>
      <c r="C139" s="100"/>
      <c r="D139" s="100"/>
      <c r="H139" s="100"/>
      <c r="I139" s="100"/>
      <c r="M139" s="100"/>
      <c r="N139" s="100"/>
      <c r="R139" s="100"/>
      <c r="S139" s="100"/>
      <c r="W139" s="100"/>
      <c r="X139" s="100"/>
      <c r="AB139" s="100"/>
      <c r="AC139" s="100"/>
      <c r="AG139" s="100"/>
      <c r="AH139" s="100"/>
      <c r="AL139" s="100"/>
      <c r="AM139" s="100"/>
      <c r="AQ139" s="100"/>
      <c r="AR139" s="100"/>
      <c r="AV139" s="100"/>
      <c r="AW139" s="100"/>
      <c r="BA139" s="100"/>
      <c r="BB139" s="100"/>
      <c r="BD139" s="154"/>
      <c r="BE139" s="154"/>
      <c r="BF139" s="100"/>
      <c r="BG139" s="100"/>
    </row>
    <row r="140" spans="2:59" x14ac:dyDescent="0.2">
      <c r="B140" s="100"/>
      <c r="C140" s="100"/>
      <c r="D140" s="100"/>
      <c r="H140" s="100"/>
      <c r="I140" s="100"/>
      <c r="M140" s="100"/>
      <c r="N140" s="100"/>
      <c r="R140" s="100"/>
      <c r="S140" s="100"/>
      <c r="W140" s="100"/>
      <c r="X140" s="100"/>
      <c r="AB140" s="100"/>
      <c r="AC140" s="100"/>
      <c r="AG140" s="100"/>
      <c r="AH140" s="100"/>
      <c r="AL140" s="100"/>
      <c r="AM140" s="100"/>
      <c r="AQ140" s="100"/>
      <c r="AR140" s="100"/>
      <c r="AV140" s="100"/>
      <c r="AW140" s="100"/>
      <c r="BA140" s="100"/>
      <c r="BB140" s="100"/>
      <c r="BD140" s="154"/>
      <c r="BE140" s="154"/>
      <c r="BF140" s="100"/>
      <c r="BG140" s="100"/>
    </row>
    <row r="141" spans="2:59" x14ac:dyDescent="0.2">
      <c r="B141" s="100"/>
      <c r="C141" s="100"/>
      <c r="D141" s="100"/>
      <c r="H141" s="100"/>
      <c r="I141" s="100"/>
      <c r="M141" s="100"/>
      <c r="N141" s="100"/>
      <c r="R141" s="100"/>
      <c r="S141" s="100"/>
      <c r="W141" s="100"/>
      <c r="X141" s="100"/>
      <c r="AB141" s="100"/>
      <c r="AC141" s="100"/>
      <c r="AG141" s="100"/>
      <c r="AH141" s="100"/>
      <c r="AL141" s="100"/>
      <c r="AM141" s="100"/>
      <c r="AQ141" s="100"/>
      <c r="AR141" s="100"/>
      <c r="AV141" s="100"/>
      <c r="AW141" s="100"/>
      <c r="BA141" s="100"/>
      <c r="BB141" s="100"/>
      <c r="BD141" s="154"/>
      <c r="BE141" s="154"/>
      <c r="BF141" s="100"/>
      <c r="BG141" s="100"/>
    </row>
    <row r="142" spans="2:59" x14ac:dyDescent="0.2">
      <c r="B142" s="100"/>
      <c r="C142" s="100"/>
      <c r="D142" s="100"/>
      <c r="H142" s="100"/>
      <c r="I142" s="100"/>
      <c r="M142" s="100"/>
      <c r="N142" s="100"/>
      <c r="R142" s="100"/>
      <c r="S142" s="100"/>
      <c r="W142" s="100"/>
      <c r="X142" s="100"/>
      <c r="AB142" s="100"/>
      <c r="AC142" s="100"/>
      <c r="AG142" s="100"/>
      <c r="AH142" s="100"/>
      <c r="AL142" s="100"/>
      <c r="AM142" s="100"/>
      <c r="AQ142" s="100"/>
      <c r="AR142" s="100"/>
      <c r="AV142" s="100"/>
      <c r="AW142" s="100"/>
      <c r="BA142" s="100"/>
      <c r="BB142" s="100"/>
      <c r="BD142" s="154"/>
      <c r="BE142" s="154"/>
      <c r="BF142" s="100"/>
      <c r="BG142" s="100"/>
    </row>
    <row r="143" spans="2:59" x14ac:dyDescent="0.2">
      <c r="B143" s="100"/>
      <c r="C143" s="100"/>
      <c r="D143" s="100"/>
      <c r="H143" s="100"/>
      <c r="I143" s="100"/>
      <c r="M143" s="100"/>
      <c r="N143" s="100"/>
      <c r="R143" s="100"/>
      <c r="S143" s="100"/>
      <c r="W143" s="100"/>
      <c r="X143" s="100"/>
      <c r="AB143" s="100"/>
      <c r="AC143" s="100"/>
      <c r="AG143" s="100"/>
      <c r="AH143" s="100"/>
      <c r="AL143" s="100"/>
      <c r="AM143" s="100"/>
      <c r="AQ143" s="100"/>
      <c r="AR143" s="100"/>
      <c r="AV143" s="100"/>
      <c r="AW143" s="100"/>
      <c r="BA143" s="100"/>
      <c r="BB143" s="100"/>
      <c r="BD143" s="154"/>
      <c r="BE143" s="154"/>
      <c r="BF143" s="100"/>
      <c r="BG143" s="100"/>
    </row>
    <row r="144" spans="2:59" x14ac:dyDescent="0.2">
      <c r="B144" s="100"/>
      <c r="C144" s="100"/>
      <c r="D144" s="100"/>
      <c r="H144" s="100"/>
      <c r="I144" s="100"/>
      <c r="M144" s="100"/>
      <c r="N144" s="100"/>
      <c r="R144" s="100"/>
      <c r="S144" s="100"/>
      <c r="W144" s="100"/>
      <c r="X144" s="100"/>
      <c r="AB144" s="100"/>
      <c r="AC144" s="100"/>
      <c r="AG144" s="100"/>
      <c r="AH144" s="100"/>
      <c r="AL144" s="100"/>
      <c r="AM144" s="100"/>
      <c r="AQ144" s="100"/>
      <c r="AR144" s="100"/>
      <c r="AV144" s="100"/>
      <c r="AW144" s="100"/>
      <c r="BA144" s="100"/>
      <c r="BB144" s="100"/>
      <c r="BD144" s="154"/>
      <c r="BE144" s="154"/>
      <c r="BF144" s="100"/>
      <c r="BG144" s="100"/>
    </row>
    <row r="145" spans="2:59" x14ac:dyDescent="0.2">
      <c r="B145" s="100"/>
      <c r="C145" s="100"/>
      <c r="D145" s="100"/>
      <c r="H145" s="100"/>
      <c r="I145" s="100"/>
      <c r="M145" s="100"/>
      <c r="N145" s="100"/>
      <c r="R145" s="100"/>
      <c r="S145" s="100"/>
      <c r="W145" s="100"/>
      <c r="X145" s="100"/>
      <c r="AB145" s="100"/>
      <c r="AC145" s="100"/>
      <c r="AG145" s="100"/>
      <c r="AH145" s="100"/>
      <c r="AL145" s="100"/>
      <c r="AM145" s="100"/>
      <c r="AQ145" s="100"/>
      <c r="AR145" s="100"/>
      <c r="AV145" s="100"/>
      <c r="AW145" s="100"/>
      <c r="BA145" s="100"/>
      <c r="BB145" s="100"/>
      <c r="BD145" s="154"/>
      <c r="BE145" s="154"/>
      <c r="BF145" s="100"/>
      <c r="BG145" s="100"/>
    </row>
    <row r="146" spans="2:59" x14ac:dyDescent="0.2">
      <c r="B146" s="100"/>
      <c r="C146" s="100"/>
      <c r="D146" s="100"/>
      <c r="H146" s="100"/>
      <c r="I146" s="100"/>
      <c r="M146" s="100"/>
      <c r="N146" s="100"/>
      <c r="R146" s="100"/>
      <c r="S146" s="100"/>
      <c r="W146" s="100"/>
      <c r="X146" s="100"/>
      <c r="AB146" s="100"/>
      <c r="AC146" s="100"/>
      <c r="AG146" s="100"/>
      <c r="AH146" s="100"/>
      <c r="AL146" s="100"/>
      <c r="AM146" s="100"/>
      <c r="AQ146" s="100"/>
      <c r="AR146" s="100"/>
      <c r="AV146" s="100"/>
      <c r="AW146" s="100"/>
      <c r="BA146" s="100"/>
      <c r="BB146" s="100"/>
      <c r="BD146" s="154"/>
      <c r="BE146" s="154"/>
      <c r="BF146" s="100"/>
      <c r="BG146" s="100"/>
    </row>
    <row r="147" spans="2:59" x14ac:dyDescent="0.2">
      <c r="B147" s="100"/>
      <c r="C147" s="100"/>
      <c r="D147" s="100"/>
      <c r="H147" s="100"/>
      <c r="I147" s="100"/>
      <c r="M147" s="100"/>
      <c r="N147" s="100"/>
      <c r="R147" s="100"/>
      <c r="S147" s="100"/>
      <c r="W147" s="100"/>
      <c r="X147" s="100"/>
      <c r="AB147" s="100"/>
      <c r="AC147" s="100"/>
      <c r="AG147" s="100"/>
      <c r="AH147" s="100"/>
      <c r="AL147" s="100"/>
      <c r="AM147" s="100"/>
      <c r="AQ147" s="100"/>
      <c r="AR147" s="100"/>
      <c r="AV147" s="100"/>
      <c r="AW147" s="100"/>
      <c r="BA147" s="100"/>
      <c r="BB147" s="100"/>
      <c r="BD147" s="154"/>
      <c r="BE147" s="154"/>
      <c r="BF147" s="100"/>
      <c r="BG147" s="100"/>
    </row>
    <row r="148" spans="2:59" x14ac:dyDescent="0.2">
      <c r="B148" s="100"/>
      <c r="C148" s="100"/>
      <c r="D148" s="100"/>
      <c r="H148" s="100"/>
      <c r="I148" s="100"/>
      <c r="M148" s="100"/>
      <c r="N148" s="100"/>
      <c r="R148" s="100"/>
      <c r="S148" s="100"/>
      <c r="W148" s="100"/>
      <c r="X148" s="100"/>
      <c r="AB148" s="100"/>
      <c r="AC148" s="100"/>
      <c r="AG148" s="100"/>
      <c r="AH148" s="100"/>
      <c r="AL148" s="100"/>
      <c r="AM148" s="100"/>
      <c r="AQ148" s="100"/>
      <c r="AR148" s="100"/>
      <c r="AV148" s="100"/>
      <c r="AW148" s="100"/>
      <c r="BA148" s="100"/>
      <c r="BB148" s="100"/>
      <c r="BD148" s="154"/>
      <c r="BE148" s="154"/>
      <c r="BF148" s="100"/>
      <c r="BG148" s="100"/>
    </row>
    <row r="149" spans="2:59" x14ac:dyDescent="0.2">
      <c r="B149" s="100"/>
      <c r="C149" s="100"/>
      <c r="D149" s="100"/>
      <c r="H149" s="100"/>
      <c r="I149" s="100"/>
      <c r="M149" s="100"/>
      <c r="N149" s="100"/>
      <c r="R149" s="100"/>
      <c r="S149" s="100"/>
      <c r="W149" s="100"/>
      <c r="X149" s="100"/>
      <c r="AB149" s="100"/>
      <c r="AC149" s="100"/>
      <c r="AG149" s="100"/>
      <c r="AH149" s="100"/>
      <c r="AL149" s="100"/>
      <c r="AM149" s="100"/>
      <c r="AQ149" s="100"/>
      <c r="AR149" s="100"/>
      <c r="AV149" s="100"/>
      <c r="AW149" s="100"/>
      <c r="BA149" s="100"/>
      <c r="BB149" s="100"/>
      <c r="BD149" s="154"/>
      <c r="BE149" s="154"/>
      <c r="BF149" s="100"/>
      <c r="BG149" s="100"/>
    </row>
    <row r="150" spans="2:59" x14ac:dyDescent="0.2">
      <c r="B150" s="100"/>
      <c r="C150" s="100"/>
      <c r="D150" s="100"/>
      <c r="H150" s="100"/>
      <c r="I150" s="100"/>
      <c r="M150" s="100"/>
      <c r="N150" s="100"/>
      <c r="R150" s="100"/>
      <c r="S150" s="100"/>
      <c r="W150" s="100"/>
      <c r="X150" s="100"/>
      <c r="AB150" s="100"/>
      <c r="AC150" s="100"/>
      <c r="AG150" s="100"/>
      <c r="AH150" s="100"/>
      <c r="AL150" s="100"/>
      <c r="AM150" s="100"/>
      <c r="AQ150" s="100"/>
      <c r="AR150" s="100"/>
      <c r="AV150" s="100"/>
      <c r="AW150" s="100"/>
      <c r="BA150" s="100"/>
      <c r="BB150" s="100"/>
      <c r="BD150" s="154"/>
      <c r="BE150" s="154"/>
      <c r="BF150" s="100"/>
      <c r="BG150" s="100"/>
    </row>
    <row r="151" spans="2:59" x14ac:dyDescent="0.2">
      <c r="B151" s="100"/>
      <c r="C151" s="100"/>
      <c r="D151" s="100"/>
      <c r="H151" s="100"/>
      <c r="I151" s="100"/>
      <c r="M151" s="100"/>
      <c r="N151" s="100"/>
      <c r="R151" s="100"/>
      <c r="S151" s="100"/>
      <c r="W151" s="100"/>
      <c r="X151" s="100"/>
      <c r="AB151" s="100"/>
      <c r="AC151" s="100"/>
      <c r="AG151" s="100"/>
      <c r="AH151" s="100"/>
      <c r="AL151" s="100"/>
      <c r="AM151" s="100"/>
      <c r="AQ151" s="100"/>
      <c r="AR151" s="100"/>
      <c r="AV151" s="100"/>
      <c r="AW151" s="100"/>
      <c r="BA151" s="100"/>
      <c r="BB151" s="100"/>
      <c r="BD151" s="154"/>
      <c r="BE151" s="154"/>
      <c r="BF151" s="100"/>
      <c r="BG151" s="100"/>
    </row>
    <row r="152" spans="2:59" x14ac:dyDescent="0.2">
      <c r="B152" s="100"/>
      <c r="C152" s="100"/>
      <c r="D152" s="100"/>
      <c r="H152" s="100"/>
      <c r="I152" s="100"/>
      <c r="M152" s="100"/>
      <c r="N152" s="100"/>
      <c r="R152" s="100"/>
      <c r="S152" s="100"/>
      <c r="W152" s="100"/>
      <c r="X152" s="100"/>
      <c r="AB152" s="100"/>
      <c r="AC152" s="100"/>
      <c r="AG152" s="100"/>
      <c r="AH152" s="100"/>
      <c r="AL152" s="100"/>
      <c r="AM152" s="100"/>
      <c r="AQ152" s="100"/>
      <c r="AR152" s="100"/>
      <c r="AV152" s="100"/>
      <c r="AW152" s="100"/>
      <c r="BA152" s="100"/>
      <c r="BB152" s="100"/>
      <c r="BD152" s="154"/>
      <c r="BE152" s="154"/>
      <c r="BF152" s="100"/>
      <c r="BG152" s="100"/>
    </row>
    <row r="153" spans="2:59" x14ac:dyDescent="0.2">
      <c r="B153" s="100"/>
      <c r="C153" s="100"/>
      <c r="D153" s="100"/>
      <c r="H153" s="100"/>
      <c r="I153" s="100"/>
      <c r="M153" s="100"/>
      <c r="N153" s="100"/>
      <c r="R153" s="100"/>
      <c r="S153" s="100"/>
      <c r="W153" s="100"/>
      <c r="X153" s="100"/>
      <c r="AB153" s="100"/>
      <c r="AC153" s="100"/>
      <c r="AG153" s="100"/>
      <c r="AH153" s="100"/>
      <c r="AL153" s="100"/>
      <c r="AM153" s="100"/>
      <c r="AQ153" s="100"/>
      <c r="AR153" s="100"/>
      <c r="AV153" s="100"/>
      <c r="AW153" s="100"/>
      <c r="BA153" s="100"/>
      <c r="BB153" s="100"/>
      <c r="BD153" s="154"/>
      <c r="BE153" s="154"/>
      <c r="BF153" s="100"/>
      <c r="BG153" s="100"/>
    </row>
    <row r="154" spans="2:59" x14ac:dyDescent="0.2">
      <c r="B154" s="100"/>
      <c r="C154" s="100"/>
      <c r="D154" s="100"/>
      <c r="H154" s="100"/>
      <c r="I154" s="100"/>
      <c r="M154" s="100"/>
      <c r="N154" s="100"/>
      <c r="R154" s="100"/>
      <c r="S154" s="100"/>
      <c r="W154" s="100"/>
      <c r="X154" s="100"/>
      <c r="AB154" s="100"/>
      <c r="AC154" s="100"/>
      <c r="AG154" s="100"/>
      <c r="AH154" s="100"/>
      <c r="AL154" s="100"/>
      <c r="AM154" s="100"/>
      <c r="AQ154" s="100"/>
      <c r="AR154" s="100"/>
      <c r="AV154" s="100"/>
      <c r="AW154" s="100"/>
      <c r="BA154" s="100"/>
      <c r="BB154" s="100"/>
      <c r="BD154" s="154"/>
      <c r="BE154" s="154"/>
      <c r="BF154" s="100"/>
      <c r="BG154" s="100"/>
    </row>
    <row r="155" spans="2:59" x14ac:dyDescent="0.2">
      <c r="B155" s="100"/>
      <c r="C155" s="100"/>
      <c r="D155" s="100"/>
      <c r="H155" s="100"/>
      <c r="I155" s="100"/>
      <c r="M155" s="100"/>
      <c r="N155" s="100"/>
      <c r="R155" s="100"/>
      <c r="S155" s="100"/>
      <c r="W155" s="100"/>
      <c r="X155" s="100"/>
      <c r="AB155" s="100"/>
      <c r="AC155" s="100"/>
      <c r="AG155" s="100"/>
      <c r="AH155" s="100"/>
      <c r="AL155" s="100"/>
      <c r="AM155" s="100"/>
      <c r="AQ155" s="100"/>
      <c r="AR155" s="100"/>
      <c r="AV155" s="100"/>
      <c r="AW155" s="100"/>
      <c r="BA155" s="100"/>
      <c r="BB155" s="100"/>
      <c r="BD155" s="154"/>
      <c r="BE155" s="154"/>
      <c r="BF155" s="100"/>
      <c r="BG155" s="100"/>
    </row>
    <row r="156" spans="2:59" x14ac:dyDescent="0.2">
      <c r="B156" s="100"/>
      <c r="C156" s="100"/>
      <c r="D156" s="100"/>
      <c r="H156" s="100"/>
      <c r="I156" s="100"/>
      <c r="M156" s="100"/>
      <c r="N156" s="100"/>
      <c r="R156" s="100"/>
      <c r="S156" s="100"/>
      <c r="W156" s="100"/>
      <c r="X156" s="100"/>
      <c r="AB156" s="100"/>
      <c r="AC156" s="100"/>
      <c r="AG156" s="100"/>
      <c r="AH156" s="100"/>
      <c r="AL156" s="100"/>
      <c r="AM156" s="100"/>
      <c r="AQ156" s="100"/>
      <c r="AR156" s="100"/>
      <c r="AV156" s="100"/>
      <c r="AW156" s="100"/>
      <c r="BA156" s="100"/>
      <c r="BB156" s="100"/>
      <c r="BD156" s="154"/>
      <c r="BE156" s="154"/>
      <c r="BF156" s="100"/>
      <c r="BG156" s="100"/>
    </row>
    <row r="157" spans="2:59" x14ac:dyDescent="0.2">
      <c r="B157" s="100"/>
      <c r="C157" s="100"/>
      <c r="D157" s="100"/>
      <c r="H157" s="100"/>
      <c r="I157" s="100"/>
      <c r="M157" s="100"/>
      <c r="N157" s="100"/>
      <c r="R157" s="100"/>
      <c r="S157" s="100"/>
      <c r="W157" s="100"/>
      <c r="X157" s="100"/>
      <c r="AB157" s="100"/>
      <c r="AC157" s="100"/>
      <c r="AG157" s="100"/>
      <c r="AH157" s="100"/>
      <c r="AL157" s="100"/>
      <c r="AM157" s="100"/>
      <c r="AQ157" s="100"/>
      <c r="AR157" s="100"/>
      <c r="AV157" s="100"/>
      <c r="AW157" s="100"/>
      <c r="BA157" s="100"/>
      <c r="BB157" s="100"/>
      <c r="BD157" s="154"/>
      <c r="BE157" s="154"/>
      <c r="BF157" s="100"/>
      <c r="BG157" s="100"/>
    </row>
    <row r="158" spans="2:59" x14ac:dyDescent="0.2">
      <c r="B158" s="100"/>
      <c r="C158" s="100"/>
      <c r="D158" s="100"/>
      <c r="H158" s="100"/>
      <c r="I158" s="100"/>
      <c r="M158" s="100"/>
      <c r="N158" s="100"/>
      <c r="R158" s="100"/>
      <c r="S158" s="100"/>
      <c r="W158" s="100"/>
      <c r="X158" s="100"/>
      <c r="AB158" s="100"/>
      <c r="AC158" s="100"/>
      <c r="AG158" s="100"/>
      <c r="AH158" s="100"/>
      <c r="AL158" s="100"/>
      <c r="AM158" s="100"/>
      <c r="AQ158" s="100"/>
      <c r="AR158" s="100"/>
      <c r="AV158" s="100"/>
      <c r="AW158" s="100"/>
      <c r="BA158" s="100"/>
      <c r="BB158" s="100"/>
      <c r="BD158" s="154"/>
      <c r="BE158" s="154"/>
      <c r="BF158" s="100"/>
      <c r="BG158" s="100"/>
    </row>
    <row r="159" spans="2:59" x14ac:dyDescent="0.2">
      <c r="B159" s="100"/>
      <c r="C159" s="100"/>
      <c r="D159" s="100"/>
      <c r="H159" s="100"/>
      <c r="I159" s="100"/>
      <c r="M159" s="100"/>
      <c r="N159" s="100"/>
      <c r="R159" s="100"/>
      <c r="S159" s="100"/>
      <c r="W159" s="100"/>
      <c r="X159" s="100"/>
      <c r="AB159" s="100"/>
      <c r="AC159" s="100"/>
      <c r="AG159" s="100"/>
      <c r="AH159" s="100"/>
      <c r="AL159" s="100"/>
      <c r="AM159" s="100"/>
      <c r="AQ159" s="100"/>
      <c r="AR159" s="100"/>
      <c r="AV159" s="100"/>
      <c r="AW159" s="100"/>
      <c r="BA159" s="100"/>
      <c r="BB159" s="100"/>
      <c r="BD159" s="154"/>
      <c r="BE159" s="154"/>
      <c r="BF159" s="100"/>
      <c r="BG159" s="100"/>
    </row>
    <row r="160" spans="2:59" x14ac:dyDescent="0.2">
      <c r="B160" s="100"/>
      <c r="C160" s="100"/>
      <c r="D160" s="100"/>
      <c r="H160" s="100"/>
      <c r="I160" s="100"/>
      <c r="M160" s="100"/>
      <c r="N160" s="100"/>
      <c r="R160" s="100"/>
      <c r="S160" s="100"/>
      <c r="W160" s="100"/>
      <c r="X160" s="100"/>
      <c r="AB160" s="100"/>
      <c r="AC160" s="100"/>
      <c r="AG160" s="100"/>
      <c r="AH160" s="100"/>
      <c r="AL160" s="100"/>
      <c r="AM160" s="100"/>
      <c r="AQ160" s="100"/>
      <c r="AR160" s="100"/>
      <c r="AV160" s="100"/>
      <c r="AW160" s="100"/>
      <c r="BA160" s="100"/>
      <c r="BB160" s="100"/>
      <c r="BD160" s="154"/>
      <c r="BE160" s="154"/>
      <c r="BF160" s="100"/>
      <c r="BG160" s="100"/>
    </row>
    <row r="161" spans="2:59" x14ac:dyDescent="0.2">
      <c r="B161" s="100"/>
      <c r="C161" s="100"/>
      <c r="D161" s="100"/>
      <c r="H161" s="100"/>
      <c r="I161" s="100"/>
      <c r="M161" s="100"/>
      <c r="N161" s="100"/>
      <c r="R161" s="100"/>
      <c r="S161" s="100"/>
      <c r="W161" s="100"/>
      <c r="X161" s="100"/>
      <c r="AB161" s="100"/>
      <c r="AC161" s="100"/>
      <c r="AG161" s="100"/>
      <c r="AH161" s="100"/>
      <c r="AL161" s="100"/>
      <c r="AM161" s="100"/>
      <c r="AQ161" s="100"/>
      <c r="AR161" s="100"/>
      <c r="AV161" s="100"/>
      <c r="AW161" s="100"/>
      <c r="BA161" s="100"/>
      <c r="BB161" s="100"/>
      <c r="BD161" s="154"/>
      <c r="BE161" s="154"/>
      <c r="BF161" s="100"/>
      <c r="BG161" s="100"/>
    </row>
    <row r="162" spans="2:59" x14ac:dyDescent="0.2">
      <c r="B162" s="100"/>
      <c r="C162" s="100"/>
      <c r="D162" s="100"/>
      <c r="H162" s="100"/>
      <c r="I162" s="100"/>
      <c r="M162" s="100"/>
      <c r="N162" s="100"/>
      <c r="R162" s="100"/>
      <c r="S162" s="100"/>
      <c r="W162" s="100"/>
      <c r="X162" s="100"/>
      <c r="AB162" s="100"/>
      <c r="AC162" s="100"/>
      <c r="AG162" s="100"/>
      <c r="AH162" s="100"/>
      <c r="AL162" s="100"/>
      <c r="AM162" s="100"/>
      <c r="AQ162" s="100"/>
      <c r="AR162" s="100"/>
      <c r="AV162" s="100"/>
      <c r="AW162" s="100"/>
      <c r="BA162" s="100"/>
      <c r="BB162" s="100"/>
      <c r="BD162" s="154"/>
      <c r="BE162" s="154"/>
      <c r="BF162" s="100"/>
      <c r="BG162" s="100"/>
    </row>
    <row r="163" spans="2:59" x14ac:dyDescent="0.2">
      <c r="B163" s="100"/>
      <c r="C163" s="100"/>
      <c r="D163" s="100"/>
      <c r="H163" s="100"/>
      <c r="I163" s="100"/>
      <c r="M163" s="100"/>
      <c r="N163" s="100"/>
      <c r="R163" s="100"/>
      <c r="S163" s="100"/>
      <c r="W163" s="100"/>
      <c r="X163" s="100"/>
      <c r="AB163" s="100"/>
      <c r="AC163" s="100"/>
      <c r="AG163" s="100"/>
      <c r="AH163" s="100"/>
      <c r="AL163" s="100"/>
      <c r="AM163" s="100"/>
      <c r="AQ163" s="100"/>
      <c r="AR163" s="100"/>
      <c r="AV163" s="100"/>
      <c r="AW163" s="100"/>
      <c r="BA163" s="100"/>
      <c r="BB163" s="100"/>
      <c r="BD163" s="154"/>
      <c r="BE163" s="154"/>
      <c r="BF163" s="100"/>
      <c r="BG163" s="100"/>
    </row>
    <row r="164" spans="2:59" x14ac:dyDescent="0.2">
      <c r="B164" s="100"/>
      <c r="C164" s="100"/>
      <c r="D164" s="100"/>
      <c r="H164" s="100"/>
      <c r="I164" s="100"/>
      <c r="M164" s="100"/>
      <c r="N164" s="100"/>
      <c r="R164" s="100"/>
      <c r="S164" s="100"/>
      <c r="W164" s="100"/>
      <c r="X164" s="100"/>
      <c r="AB164" s="100"/>
      <c r="AC164" s="100"/>
      <c r="AG164" s="100"/>
      <c r="AH164" s="100"/>
      <c r="AL164" s="100"/>
      <c r="AM164" s="100"/>
      <c r="AQ164" s="100"/>
      <c r="AR164" s="100"/>
      <c r="AV164" s="100"/>
      <c r="AW164" s="100"/>
      <c r="BA164" s="100"/>
      <c r="BB164" s="100"/>
      <c r="BD164" s="154"/>
      <c r="BE164" s="154"/>
      <c r="BF164" s="100"/>
      <c r="BG164" s="100"/>
    </row>
    <row r="165" spans="2:59" x14ac:dyDescent="0.2">
      <c r="B165" s="100"/>
      <c r="C165" s="100"/>
      <c r="D165" s="100"/>
      <c r="H165" s="100"/>
      <c r="I165" s="100"/>
      <c r="M165" s="100"/>
      <c r="N165" s="100"/>
      <c r="R165" s="100"/>
      <c r="S165" s="100"/>
      <c r="W165" s="100"/>
      <c r="X165" s="100"/>
      <c r="AB165" s="100"/>
      <c r="AC165" s="100"/>
      <c r="AG165" s="100"/>
      <c r="AH165" s="100"/>
      <c r="AL165" s="100"/>
      <c r="AM165" s="100"/>
      <c r="AQ165" s="100"/>
      <c r="AR165" s="100"/>
      <c r="AV165" s="100"/>
      <c r="AW165" s="100"/>
      <c r="BA165" s="100"/>
      <c r="BB165" s="100"/>
      <c r="BD165" s="154"/>
      <c r="BE165" s="154"/>
      <c r="BF165" s="100"/>
      <c r="BG165" s="100"/>
    </row>
    <row r="166" spans="2:59" x14ac:dyDescent="0.2">
      <c r="B166" s="100"/>
      <c r="C166" s="100"/>
      <c r="D166" s="100"/>
      <c r="H166" s="100"/>
      <c r="I166" s="100"/>
      <c r="M166" s="100"/>
      <c r="N166" s="100"/>
      <c r="R166" s="100"/>
      <c r="S166" s="100"/>
      <c r="W166" s="100"/>
      <c r="X166" s="100"/>
      <c r="AB166" s="100"/>
      <c r="AC166" s="100"/>
      <c r="AG166" s="100"/>
      <c r="AH166" s="100"/>
      <c r="AL166" s="100"/>
      <c r="AM166" s="100"/>
      <c r="AQ166" s="100"/>
      <c r="AR166" s="100"/>
      <c r="AV166" s="100"/>
      <c r="AW166" s="100"/>
      <c r="BA166" s="100"/>
      <c r="BB166" s="100"/>
      <c r="BD166" s="154"/>
      <c r="BE166" s="154"/>
      <c r="BF166" s="100"/>
      <c r="BG166" s="100"/>
    </row>
    <row r="167" spans="2:59" x14ac:dyDescent="0.2">
      <c r="B167" s="100"/>
      <c r="C167" s="100"/>
      <c r="D167" s="100"/>
      <c r="H167" s="100"/>
      <c r="I167" s="100"/>
      <c r="M167" s="100"/>
      <c r="N167" s="100"/>
      <c r="R167" s="100"/>
      <c r="S167" s="100"/>
      <c r="W167" s="100"/>
      <c r="X167" s="100"/>
      <c r="AB167" s="100"/>
      <c r="AC167" s="100"/>
      <c r="AG167" s="100"/>
      <c r="AH167" s="100"/>
      <c r="AL167" s="100"/>
      <c r="AM167" s="100"/>
      <c r="AQ167" s="100"/>
      <c r="AR167" s="100"/>
      <c r="AV167" s="100"/>
      <c r="AW167" s="100"/>
      <c r="BA167" s="100"/>
      <c r="BB167" s="100"/>
      <c r="BD167" s="154"/>
      <c r="BE167" s="154"/>
      <c r="BF167" s="100"/>
      <c r="BG167" s="100"/>
    </row>
    <row r="168" spans="2:59" x14ac:dyDescent="0.2">
      <c r="B168" s="100"/>
      <c r="C168" s="100"/>
      <c r="D168" s="100"/>
      <c r="H168" s="100"/>
      <c r="I168" s="100"/>
      <c r="M168" s="100"/>
      <c r="N168" s="100"/>
      <c r="R168" s="100"/>
      <c r="S168" s="100"/>
      <c r="W168" s="100"/>
      <c r="X168" s="100"/>
      <c r="AB168" s="100"/>
      <c r="AC168" s="100"/>
      <c r="AG168" s="100"/>
      <c r="AH168" s="100"/>
      <c r="AL168" s="100"/>
      <c r="AM168" s="100"/>
      <c r="AQ168" s="100"/>
      <c r="AR168" s="100"/>
      <c r="AV168" s="100"/>
      <c r="AW168" s="100"/>
      <c r="BA168" s="100"/>
      <c r="BB168" s="100"/>
      <c r="BD168" s="154"/>
      <c r="BE168" s="154"/>
      <c r="BF168" s="100"/>
      <c r="BG168" s="100"/>
    </row>
    <row r="169" spans="2:59" x14ac:dyDescent="0.2">
      <c r="B169" s="100"/>
      <c r="C169" s="100"/>
      <c r="D169" s="100"/>
      <c r="H169" s="100"/>
      <c r="I169" s="100"/>
      <c r="M169" s="100"/>
      <c r="N169" s="100"/>
      <c r="R169" s="100"/>
      <c r="S169" s="100"/>
      <c r="W169" s="100"/>
      <c r="X169" s="100"/>
      <c r="AB169" s="100"/>
      <c r="AC169" s="100"/>
      <c r="AG169" s="100"/>
      <c r="AH169" s="100"/>
      <c r="AL169" s="100"/>
      <c r="AM169" s="100"/>
      <c r="AQ169" s="100"/>
      <c r="AR169" s="100"/>
      <c r="AV169" s="100"/>
      <c r="AW169" s="100"/>
      <c r="BA169" s="100"/>
      <c r="BB169" s="100"/>
      <c r="BD169" s="154"/>
      <c r="BE169" s="154"/>
      <c r="BF169" s="100"/>
      <c r="BG169" s="100"/>
    </row>
    <row r="170" spans="2:59" x14ac:dyDescent="0.2">
      <c r="B170" s="100"/>
      <c r="C170" s="100"/>
      <c r="D170" s="100"/>
      <c r="H170" s="100"/>
      <c r="I170" s="100"/>
      <c r="M170" s="100"/>
      <c r="N170" s="100"/>
      <c r="R170" s="100"/>
      <c r="S170" s="100"/>
      <c r="W170" s="100"/>
      <c r="X170" s="100"/>
      <c r="AB170" s="100"/>
      <c r="AC170" s="100"/>
      <c r="AG170" s="100"/>
      <c r="AH170" s="100"/>
      <c r="AL170" s="100"/>
      <c r="AM170" s="100"/>
      <c r="AQ170" s="100"/>
      <c r="AR170" s="100"/>
      <c r="AV170" s="100"/>
      <c r="AW170" s="100"/>
      <c r="BA170" s="100"/>
      <c r="BB170" s="100"/>
      <c r="BD170" s="154"/>
      <c r="BE170" s="154"/>
      <c r="BF170" s="100"/>
      <c r="BG170" s="100"/>
    </row>
    <row r="171" spans="2:59" x14ac:dyDescent="0.2">
      <c r="B171" s="100"/>
      <c r="C171" s="100"/>
      <c r="D171" s="100"/>
      <c r="H171" s="100"/>
      <c r="I171" s="100"/>
      <c r="M171" s="100"/>
      <c r="N171" s="100"/>
      <c r="R171" s="100"/>
      <c r="S171" s="100"/>
      <c r="W171" s="100"/>
      <c r="X171" s="100"/>
      <c r="AB171" s="100"/>
      <c r="AC171" s="100"/>
      <c r="AG171" s="100"/>
      <c r="AH171" s="100"/>
      <c r="AL171" s="100"/>
      <c r="AM171" s="100"/>
      <c r="AQ171" s="100"/>
      <c r="AR171" s="100"/>
      <c r="AV171" s="100"/>
      <c r="AW171" s="100"/>
      <c r="BA171" s="100"/>
      <c r="BB171" s="100"/>
      <c r="BD171" s="154"/>
      <c r="BE171" s="154"/>
      <c r="BF171" s="100"/>
      <c r="BG171" s="100"/>
    </row>
    <row r="172" spans="2:59" x14ac:dyDescent="0.2">
      <c r="B172" s="100"/>
      <c r="C172" s="100"/>
      <c r="D172" s="100"/>
      <c r="H172" s="100"/>
      <c r="I172" s="100"/>
      <c r="M172" s="100"/>
      <c r="N172" s="100"/>
      <c r="R172" s="100"/>
      <c r="S172" s="100"/>
      <c r="W172" s="100"/>
      <c r="X172" s="100"/>
      <c r="AB172" s="100"/>
      <c r="AC172" s="100"/>
      <c r="AG172" s="100"/>
      <c r="AH172" s="100"/>
      <c r="AL172" s="100"/>
      <c r="AM172" s="100"/>
      <c r="AQ172" s="100"/>
      <c r="AR172" s="100"/>
      <c r="AV172" s="100"/>
      <c r="AW172" s="100"/>
      <c r="BA172" s="100"/>
      <c r="BB172" s="100"/>
      <c r="BD172" s="154"/>
      <c r="BE172" s="154"/>
      <c r="BF172" s="100"/>
      <c r="BG172" s="100"/>
    </row>
    <row r="173" spans="2:59" x14ac:dyDescent="0.2">
      <c r="B173" s="100"/>
      <c r="C173" s="100"/>
      <c r="D173" s="100"/>
      <c r="H173" s="100"/>
      <c r="I173" s="100"/>
      <c r="M173" s="100"/>
      <c r="N173" s="100"/>
      <c r="R173" s="100"/>
      <c r="S173" s="100"/>
      <c r="W173" s="100"/>
      <c r="X173" s="100"/>
      <c r="AB173" s="100"/>
      <c r="AC173" s="100"/>
      <c r="AG173" s="100"/>
      <c r="AH173" s="100"/>
      <c r="AL173" s="100"/>
      <c r="AM173" s="100"/>
      <c r="AQ173" s="100"/>
      <c r="AR173" s="100"/>
      <c r="AV173" s="100"/>
      <c r="AW173" s="100"/>
      <c r="BA173" s="100"/>
      <c r="BB173" s="100"/>
      <c r="BD173" s="154"/>
      <c r="BE173" s="154"/>
      <c r="BF173" s="100"/>
      <c r="BG173" s="100"/>
    </row>
    <row r="174" spans="2:59" x14ac:dyDescent="0.2">
      <c r="B174" s="100"/>
      <c r="C174" s="100"/>
      <c r="D174" s="100"/>
      <c r="H174" s="100"/>
      <c r="I174" s="100"/>
      <c r="M174" s="100"/>
      <c r="N174" s="100"/>
      <c r="R174" s="100"/>
      <c r="S174" s="100"/>
      <c r="W174" s="100"/>
      <c r="X174" s="100"/>
      <c r="AB174" s="100"/>
      <c r="AC174" s="100"/>
      <c r="AG174" s="100"/>
      <c r="AH174" s="100"/>
      <c r="AL174" s="100"/>
      <c r="AM174" s="100"/>
      <c r="AQ174" s="100"/>
      <c r="AR174" s="100"/>
      <c r="AV174" s="100"/>
      <c r="AW174" s="100"/>
      <c r="BA174" s="100"/>
      <c r="BB174" s="100"/>
      <c r="BD174" s="154"/>
      <c r="BE174" s="154"/>
      <c r="BF174" s="100"/>
      <c r="BG174" s="100"/>
    </row>
    <row r="175" spans="2:59" x14ac:dyDescent="0.2">
      <c r="B175" s="100"/>
      <c r="C175" s="100"/>
      <c r="D175" s="100"/>
      <c r="H175" s="100"/>
      <c r="I175" s="100"/>
      <c r="M175" s="100"/>
      <c r="N175" s="100"/>
      <c r="R175" s="100"/>
      <c r="S175" s="100"/>
      <c r="W175" s="100"/>
      <c r="X175" s="100"/>
      <c r="AB175" s="100"/>
      <c r="AC175" s="100"/>
      <c r="AG175" s="100"/>
      <c r="AH175" s="100"/>
      <c r="AL175" s="100"/>
      <c r="AM175" s="100"/>
      <c r="AQ175" s="100"/>
      <c r="AR175" s="100"/>
      <c r="AV175" s="100"/>
      <c r="AW175" s="100"/>
      <c r="BA175" s="100"/>
      <c r="BB175" s="100"/>
      <c r="BD175" s="154"/>
      <c r="BE175" s="154"/>
      <c r="BF175" s="100"/>
      <c r="BG175" s="100"/>
    </row>
    <row r="176" spans="2:59" x14ac:dyDescent="0.2">
      <c r="B176" s="100"/>
      <c r="C176" s="100"/>
      <c r="D176" s="100"/>
      <c r="H176" s="100"/>
      <c r="I176" s="100"/>
      <c r="M176" s="100"/>
      <c r="N176" s="100"/>
      <c r="R176" s="100"/>
      <c r="S176" s="100"/>
      <c r="W176" s="100"/>
      <c r="X176" s="100"/>
      <c r="AB176" s="100"/>
      <c r="AC176" s="100"/>
      <c r="AG176" s="100"/>
      <c r="AH176" s="100"/>
      <c r="AL176" s="100"/>
      <c r="AM176" s="100"/>
      <c r="AQ176" s="100"/>
      <c r="AR176" s="100"/>
      <c r="AV176" s="100"/>
      <c r="AW176" s="100"/>
      <c r="BA176" s="100"/>
      <c r="BB176" s="100"/>
      <c r="BD176" s="154"/>
      <c r="BE176" s="154"/>
      <c r="BF176" s="100"/>
      <c r="BG176" s="100"/>
    </row>
    <row r="177" spans="2:59" x14ac:dyDescent="0.2">
      <c r="B177" s="100"/>
      <c r="C177" s="100"/>
      <c r="D177" s="100"/>
      <c r="H177" s="100"/>
      <c r="I177" s="100"/>
      <c r="M177" s="100"/>
      <c r="N177" s="100"/>
      <c r="R177" s="100"/>
      <c r="S177" s="100"/>
      <c r="W177" s="100"/>
      <c r="X177" s="100"/>
      <c r="AB177" s="100"/>
      <c r="AC177" s="100"/>
      <c r="AG177" s="100"/>
      <c r="AH177" s="100"/>
      <c r="AL177" s="100"/>
      <c r="AM177" s="100"/>
      <c r="AQ177" s="100"/>
      <c r="AR177" s="100"/>
      <c r="AV177" s="100"/>
      <c r="AW177" s="100"/>
      <c r="BA177" s="100"/>
      <c r="BB177" s="100"/>
      <c r="BD177" s="154"/>
      <c r="BE177" s="154"/>
      <c r="BF177" s="100"/>
      <c r="BG177" s="100"/>
    </row>
    <row r="178" spans="2:59" x14ac:dyDescent="0.2">
      <c r="B178" s="100"/>
      <c r="C178" s="100"/>
      <c r="D178" s="100"/>
      <c r="H178" s="100"/>
      <c r="I178" s="100"/>
      <c r="M178" s="100"/>
      <c r="N178" s="100"/>
      <c r="R178" s="100"/>
      <c r="S178" s="100"/>
      <c r="W178" s="100"/>
      <c r="X178" s="100"/>
      <c r="AB178" s="100"/>
      <c r="AC178" s="100"/>
      <c r="AG178" s="100"/>
      <c r="AH178" s="100"/>
      <c r="AL178" s="100"/>
      <c r="AM178" s="100"/>
      <c r="AQ178" s="100"/>
      <c r="AR178" s="100"/>
      <c r="AV178" s="100"/>
      <c r="AW178" s="100"/>
      <c r="BA178" s="100"/>
      <c r="BB178" s="100"/>
      <c r="BD178" s="154"/>
      <c r="BE178" s="154"/>
      <c r="BF178" s="100"/>
      <c r="BG178" s="100"/>
    </row>
    <row r="179" spans="2:59" x14ac:dyDescent="0.2">
      <c r="B179" s="100"/>
      <c r="C179" s="100"/>
      <c r="D179" s="100"/>
      <c r="H179" s="100"/>
      <c r="I179" s="100"/>
      <c r="M179" s="100"/>
      <c r="N179" s="100"/>
      <c r="R179" s="100"/>
      <c r="S179" s="100"/>
      <c r="W179" s="100"/>
      <c r="X179" s="100"/>
      <c r="AB179" s="100"/>
      <c r="AC179" s="100"/>
      <c r="AG179" s="100"/>
      <c r="AH179" s="100"/>
      <c r="AL179" s="100"/>
      <c r="AM179" s="100"/>
      <c r="AQ179" s="100"/>
      <c r="AR179" s="100"/>
      <c r="AV179" s="100"/>
      <c r="AW179" s="100"/>
      <c r="BA179" s="100"/>
      <c r="BB179" s="100"/>
      <c r="BD179" s="154"/>
      <c r="BE179" s="154"/>
      <c r="BF179" s="100"/>
      <c r="BG179" s="100"/>
    </row>
    <row r="180" spans="2:59" x14ac:dyDescent="0.2">
      <c r="B180" s="100"/>
      <c r="C180" s="100"/>
      <c r="D180" s="100"/>
      <c r="H180" s="100"/>
      <c r="I180" s="100"/>
      <c r="M180" s="100"/>
      <c r="N180" s="100"/>
      <c r="R180" s="100"/>
      <c r="S180" s="100"/>
      <c r="W180" s="100"/>
      <c r="X180" s="100"/>
      <c r="AB180" s="100"/>
      <c r="AC180" s="100"/>
      <c r="AG180" s="100"/>
      <c r="AH180" s="100"/>
      <c r="AL180" s="100"/>
      <c r="AM180" s="100"/>
      <c r="AQ180" s="100"/>
      <c r="AR180" s="100"/>
      <c r="AV180" s="100"/>
      <c r="AW180" s="100"/>
      <c r="BA180" s="100"/>
      <c r="BB180" s="100"/>
      <c r="BD180" s="154"/>
      <c r="BE180" s="154"/>
      <c r="BF180" s="100"/>
      <c r="BG180" s="100"/>
    </row>
    <row r="181" spans="2:59" x14ac:dyDescent="0.2">
      <c r="B181" s="100"/>
      <c r="C181" s="100"/>
      <c r="D181" s="100"/>
      <c r="H181" s="100"/>
      <c r="I181" s="100"/>
      <c r="M181" s="100"/>
      <c r="N181" s="100"/>
      <c r="R181" s="100"/>
      <c r="S181" s="100"/>
      <c r="W181" s="100"/>
      <c r="X181" s="100"/>
      <c r="AB181" s="100"/>
      <c r="AC181" s="100"/>
      <c r="AG181" s="100"/>
      <c r="AH181" s="100"/>
      <c r="AL181" s="100"/>
      <c r="AM181" s="100"/>
      <c r="AQ181" s="100"/>
      <c r="AR181" s="100"/>
      <c r="AV181" s="100"/>
      <c r="AW181" s="100"/>
      <c r="BA181" s="100"/>
      <c r="BB181" s="100"/>
      <c r="BD181" s="154"/>
      <c r="BE181" s="154"/>
      <c r="BF181" s="100"/>
      <c r="BG181" s="100"/>
    </row>
    <row r="182" spans="2:59" x14ac:dyDescent="0.2">
      <c r="B182" s="100"/>
      <c r="C182" s="100"/>
      <c r="D182" s="100"/>
      <c r="H182" s="100"/>
      <c r="I182" s="100"/>
      <c r="M182" s="100"/>
      <c r="N182" s="100"/>
      <c r="R182" s="100"/>
      <c r="S182" s="100"/>
      <c r="W182" s="100"/>
      <c r="X182" s="100"/>
      <c r="AB182" s="100"/>
      <c r="AC182" s="100"/>
      <c r="AG182" s="100"/>
      <c r="AH182" s="100"/>
      <c r="AL182" s="100"/>
      <c r="AM182" s="100"/>
      <c r="AQ182" s="100"/>
      <c r="AR182" s="100"/>
      <c r="AV182" s="100"/>
      <c r="AW182" s="100"/>
      <c r="BA182" s="100"/>
      <c r="BB182" s="100"/>
      <c r="BD182" s="154"/>
      <c r="BE182" s="154"/>
      <c r="BF182" s="100"/>
      <c r="BG182" s="100"/>
    </row>
    <row r="183" spans="2:59" x14ac:dyDescent="0.2">
      <c r="B183" s="100"/>
      <c r="C183" s="100"/>
      <c r="D183" s="100"/>
      <c r="H183" s="100"/>
      <c r="I183" s="100"/>
      <c r="M183" s="100"/>
      <c r="N183" s="100"/>
      <c r="R183" s="100"/>
      <c r="S183" s="100"/>
      <c r="W183" s="100"/>
      <c r="X183" s="100"/>
      <c r="AB183" s="100"/>
      <c r="AC183" s="100"/>
      <c r="AG183" s="100"/>
      <c r="AH183" s="100"/>
      <c r="AL183" s="100"/>
      <c r="AM183" s="100"/>
      <c r="AQ183" s="100"/>
      <c r="AR183" s="100"/>
      <c r="AV183" s="100"/>
      <c r="AW183" s="100"/>
      <c r="BA183" s="100"/>
      <c r="BB183" s="100"/>
      <c r="BD183" s="154"/>
      <c r="BE183" s="154"/>
      <c r="BF183" s="100"/>
      <c r="BG183" s="100"/>
    </row>
    <row r="184" spans="2:59" x14ac:dyDescent="0.2">
      <c r="B184" s="100"/>
      <c r="C184" s="100"/>
      <c r="D184" s="100"/>
      <c r="H184" s="100"/>
      <c r="I184" s="100"/>
      <c r="M184" s="100"/>
      <c r="N184" s="100"/>
      <c r="R184" s="100"/>
      <c r="S184" s="100"/>
      <c r="W184" s="100"/>
      <c r="X184" s="100"/>
      <c r="AB184" s="100"/>
      <c r="AC184" s="100"/>
      <c r="AG184" s="100"/>
      <c r="AH184" s="100"/>
      <c r="AL184" s="100"/>
      <c r="AM184" s="100"/>
      <c r="AQ184" s="100"/>
      <c r="AR184" s="100"/>
      <c r="AV184" s="100"/>
      <c r="AW184" s="100"/>
      <c r="BA184" s="100"/>
      <c r="BB184" s="100"/>
      <c r="BD184" s="154"/>
      <c r="BE184" s="154"/>
      <c r="BF184" s="100"/>
      <c r="BG184" s="100"/>
    </row>
    <row r="185" spans="2:59" x14ac:dyDescent="0.2">
      <c r="B185" s="100"/>
      <c r="C185" s="100"/>
      <c r="D185" s="100"/>
      <c r="H185" s="100"/>
      <c r="I185" s="100"/>
      <c r="M185" s="100"/>
      <c r="N185" s="100"/>
      <c r="R185" s="100"/>
      <c r="S185" s="100"/>
      <c r="W185" s="100"/>
      <c r="X185" s="100"/>
      <c r="AB185" s="100"/>
      <c r="AC185" s="100"/>
      <c r="AG185" s="100"/>
      <c r="AH185" s="100"/>
      <c r="AL185" s="100"/>
      <c r="AM185" s="100"/>
      <c r="AQ185" s="100"/>
      <c r="AR185" s="100"/>
      <c r="AV185" s="100"/>
      <c r="AW185" s="100"/>
      <c r="BA185" s="100"/>
      <c r="BB185" s="100"/>
      <c r="BD185" s="154"/>
      <c r="BE185" s="154"/>
      <c r="BF185" s="100"/>
      <c r="BG185" s="100"/>
    </row>
    <row r="186" spans="2:59" x14ac:dyDescent="0.2">
      <c r="B186" s="100"/>
      <c r="C186" s="100"/>
      <c r="D186" s="100"/>
      <c r="H186" s="100"/>
      <c r="I186" s="100"/>
      <c r="M186" s="100"/>
      <c r="N186" s="100"/>
      <c r="R186" s="100"/>
      <c r="S186" s="100"/>
      <c r="W186" s="100"/>
      <c r="X186" s="100"/>
      <c r="AB186" s="100"/>
      <c r="AC186" s="100"/>
      <c r="AG186" s="100"/>
      <c r="AH186" s="100"/>
      <c r="AL186" s="100"/>
      <c r="AM186" s="100"/>
      <c r="AQ186" s="100"/>
      <c r="AR186" s="100"/>
      <c r="AV186" s="100"/>
      <c r="AW186" s="100"/>
      <c r="BA186" s="100"/>
      <c r="BB186" s="100"/>
      <c r="BD186" s="154"/>
      <c r="BE186" s="154"/>
      <c r="BF186" s="100"/>
      <c r="BG186" s="100"/>
    </row>
    <row r="187" spans="2:59" x14ac:dyDescent="0.2">
      <c r="B187" s="100"/>
      <c r="C187" s="100"/>
      <c r="D187" s="100"/>
      <c r="H187" s="100"/>
      <c r="I187" s="100"/>
      <c r="M187" s="100"/>
      <c r="N187" s="100"/>
      <c r="R187" s="100"/>
      <c r="S187" s="100"/>
      <c r="W187" s="100"/>
      <c r="X187" s="100"/>
      <c r="AB187" s="100"/>
      <c r="AC187" s="100"/>
      <c r="AG187" s="100"/>
      <c r="AH187" s="100"/>
      <c r="AL187" s="100"/>
      <c r="AM187" s="100"/>
      <c r="AQ187" s="100"/>
      <c r="AR187" s="100"/>
      <c r="AV187" s="100"/>
      <c r="AW187" s="100"/>
      <c r="BA187" s="100"/>
      <c r="BB187" s="100"/>
      <c r="BD187" s="154"/>
      <c r="BE187" s="154"/>
      <c r="BF187" s="100"/>
      <c r="BG187" s="100"/>
    </row>
    <row r="188" spans="2:59" x14ac:dyDescent="0.2">
      <c r="B188" s="100"/>
      <c r="C188" s="100"/>
      <c r="D188" s="100"/>
      <c r="H188" s="100"/>
      <c r="I188" s="100"/>
      <c r="M188" s="100"/>
      <c r="N188" s="100"/>
      <c r="R188" s="100"/>
      <c r="S188" s="100"/>
      <c r="W188" s="100"/>
      <c r="X188" s="100"/>
      <c r="AB188" s="100"/>
      <c r="AC188" s="100"/>
      <c r="AG188" s="100"/>
      <c r="AH188" s="100"/>
      <c r="AL188" s="100"/>
      <c r="AM188" s="100"/>
      <c r="AQ188" s="100"/>
      <c r="AR188" s="100"/>
      <c r="AV188" s="100"/>
      <c r="AW188" s="100"/>
      <c r="BA188" s="100"/>
      <c r="BB188" s="100"/>
      <c r="BD188" s="154"/>
      <c r="BE188" s="154"/>
      <c r="BF188" s="100"/>
      <c r="BG188" s="100"/>
    </row>
    <row r="189" spans="2:59" x14ac:dyDescent="0.2">
      <c r="B189" s="100"/>
      <c r="C189" s="100"/>
      <c r="D189" s="100"/>
      <c r="H189" s="100"/>
      <c r="I189" s="100"/>
      <c r="M189" s="100"/>
      <c r="N189" s="100"/>
      <c r="R189" s="100"/>
      <c r="S189" s="100"/>
      <c r="W189" s="100"/>
      <c r="X189" s="100"/>
      <c r="AB189" s="100"/>
      <c r="AC189" s="100"/>
      <c r="AG189" s="100"/>
      <c r="AH189" s="100"/>
      <c r="AL189" s="100"/>
      <c r="AM189" s="100"/>
      <c r="AQ189" s="100"/>
      <c r="AR189" s="100"/>
      <c r="AV189" s="100"/>
      <c r="AW189" s="100"/>
      <c r="BA189" s="100"/>
      <c r="BB189" s="100"/>
      <c r="BD189" s="154"/>
      <c r="BE189" s="154"/>
      <c r="BF189" s="100"/>
      <c r="BG189" s="100"/>
    </row>
    <row r="190" spans="2:59" x14ac:dyDescent="0.2">
      <c r="B190" s="100"/>
      <c r="C190" s="100"/>
      <c r="D190" s="100"/>
      <c r="H190" s="100"/>
      <c r="I190" s="100"/>
      <c r="M190" s="100"/>
      <c r="N190" s="100"/>
      <c r="R190" s="100"/>
      <c r="S190" s="100"/>
      <c r="W190" s="100"/>
      <c r="X190" s="100"/>
      <c r="AB190" s="100"/>
      <c r="AC190" s="100"/>
      <c r="AG190" s="100"/>
      <c r="AH190" s="100"/>
      <c r="AL190" s="100"/>
      <c r="AM190" s="100"/>
      <c r="AQ190" s="100"/>
      <c r="AR190" s="100"/>
      <c r="AV190" s="100"/>
      <c r="AW190" s="100"/>
      <c r="BA190" s="100"/>
      <c r="BB190" s="100"/>
      <c r="BD190" s="154"/>
      <c r="BE190" s="154"/>
      <c r="BF190" s="100"/>
      <c r="BG190" s="100"/>
    </row>
    <row r="191" spans="2:59" x14ac:dyDescent="0.2">
      <c r="B191" s="100"/>
      <c r="C191" s="100"/>
      <c r="D191" s="100"/>
      <c r="H191" s="100"/>
      <c r="I191" s="100"/>
      <c r="M191" s="100"/>
      <c r="N191" s="100"/>
      <c r="R191" s="100"/>
      <c r="S191" s="100"/>
      <c r="W191" s="100"/>
      <c r="X191" s="100"/>
      <c r="AB191" s="100"/>
      <c r="AC191" s="100"/>
      <c r="AG191" s="100"/>
      <c r="AH191" s="100"/>
      <c r="AL191" s="100"/>
      <c r="AM191" s="100"/>
      <c r="AQ191" s="100"/>
      <c r="AR191" s="100"/>
      <c r="AV191" s="100"/>
      <c r="AW191" s="100"/>
      <c r="BA191" s="100"/>
      <c r="BB191" s="100"/>
      <c r="BD191" s="154"/>
      <c r="BE191" s="154"/>
      <c r="BF191" s="100"/>
      <c r="BG191" s="100"/>
    </row>
    <row r="192" spans="2:59" x14ac:dyDescent="0.2">
      <c r="B192" s="100"/>
      <c r="C192" s="100"/>
      <c r="D192" s="100"/>
      <c r="H192" s="100"/>
      <c r="I192" s="100"/>
      <c r="M192" s="100"/>
      <c r="N192" s="100"/>
      <c r="R192" s="100"/>
      <c r="S192" s="100"/>
      <c r="W192" s="100"/>
      <c r="X192" s="100"/>
      <c r="AB192" s="100"/>
      <c r="AC192" s="100"/>
      <c r="AG192" s="100"/>
      <c r="AH192" s="100"/>
      <c r="AL192" s="100"/>
      <c r="AM192" s="100"/>
      <c r="AQ192" s="100"/>
      <c r="AR192" s="100"/>
      <c r="AV192" s="100"/>
      <c r="AW192" s="100"/>
      <c r="BA192" s="100"/>
      <c r="BB192" s="100"/>
      <c r="BD192" s="154"/>
      <c r="BE192" s="154"/>
      <c r="BF192" s="100"/>
      <c r="BG192" s="100"/>
    </row>
    <row r="193" spans="2:59" x14ac:dyDescent="0.2">
      <c r="B193" s="100"/>
      <c r="C193" s="100"/>
      <c r="D193" s="100"/>
      <c r="H193" s="100"/>
      <c r="I193" s="100"/>
      <c r="M193" s="100"/>
      <c r="N193" s="100"/>
      <c r="R193" s="100"/>
      <c r="S193" s="100"/>
      <c r="W193" s="100"/>
      <c r="X193" s="100"/>
      <c r="AB193" s="100"/>
      <c r="AC193" s="100"/>
      <c r="AG193" s="100"/>
      <c r="AH193" s="100"/>
      <c r="AL193" s="100"/>
      <c r="AM193" s="100"/>
      <c r="AQ193" s="100"/>
      <c r="AR193" s="100"/>
      <c r="AV193" s="100"/>
      <c r="AW193" s="100"/>
      <c r="BA193" s="100"/>
      <c r="BB193" s="100"/>
      <c r="BD193" s="154"/>
      <c r="BE193" s="154"/>
      <c r="BF193" s="100"/>
      <c r="BG193" s="100"/>
    </row>
    <row r="194" spans="2:59" x14ac:dyDescent="0.2">
      <c r="B194" s="100"/>
      <c r="C194" s="100"/>
      <c r="D194" s="100"/>
      <c r="H194" s="100"/>
      <c r="I194" s="100"/>
      <c r="M194" s="100"/>
      <c r="N194" s="100"/>
      <c r="R194" s="100"/>
      <c r="S194" s="100"/>
      <c r="W194" s="100"/>
      <c r="X194" s="100"/>
      <c r="AB194" s="100"/>
      <c r="AC194" s="100"/>
      <c r="AG194" s="100"/>
      <c r="AH194" s="100"/>
      <c r="AL194" s="100"/>
      <c r="AM194" s="100"/>
      <c r="AQ194" s="100"/>
      <c r="AR194" s="100"/>
      <c r="AV194" s="100"/>
      <c r="AW194" s="100"/>
      <c r="BA194" s="100"/>
      <c r="BB194" s="100"/>
      <c r="BD194" s="154"/>
      <c r="BE194" s="154"/>
      <c r="BF194" s="100"/>
      <c r="BG194" s="100"/>
    </row>
    <row r="195" spans="2:59" x14ac:dyDescent="0.2">
      <c r="B195" s="100"/>
      <c r="C195" s="100"/>
      <c r="D195" s="100"/>
      <c r="H195" s="100"/>
      <c r="I195" s="100"/>
      <c r="M195" s="100"/>
      <c r="N195" s="100"/>
      <c r="R195" s="100"/>
      <c r="S195" s="100"/>
      <c r="W195" s="100"/>
      <c r="X195" s="100"/>
      <c r="AB195" s="100"/>
      <c r="AC195" s="100"/>
      <c r="AG195" s="100"/>
      <c r="AH195" s="100"/>
      <c r="AL195" s="100"/>
      <c r="AM195" s="100"/>
      <c r="AQ195" s="100"/>
      <c r="AR195" s="100"/>
      <c r="AV195" s="100"/>
      <c r="AW195" s="100"/>
      <c r="BA195" s="100"/>
      <c r="BB195" s="100"/>
      <c r="BD195" s="154"/>
      <c r="BE195" s="154"/>
      <c r="BF195" s="100"/>
      <c r="BG195" s="100"/>
    </row>
    <row r="196" spans="2:59" x14ac:dyDescent="0.2">
      <c r="B196" s="100"/>
      <c r="C196" s="100"/>
      <c r="D196" s="100"/>
      <c r="H196" s="100"/>
      <c r="I196" s="100"/>
      <c r="M196" s="100"/>
      <c r="N196" s="100"/>
      <c r="R196" s="100"/>
      <c r="S196" s="100"/>
      <c r="W196" s="100"/>
      <c r="X196" s="100"/>
      <c r="AB196" s="100"/>
      <c r="AC196" s="100"/>
      <c r="AG196" s="100"/>
      <c r="AH196" s="100"/>
      <c r="AL196" s="100"/>
      <c r="AM196" s="100"/>
      <c r="AQ196" s="100"/>
      <c r="AR196" s="100"/>
      <c r="AV196" s="100"/>
      <c r="AW196" s="100"/>
      <c r="BA196" s="100"/>
      <c r="BB196" s="100"/>
      <c r="BD196" s="154"/>
      <c r="BE196" s="154"/>
      <c r="BF196" s="100"/>
      <c r="BG196" s="100"/>
    </row>
    <row r="197" spans="2:59" x14ac:dyDescent="0.2">
      <c r="B197" s="100"/>
      <c r="C197" s="100"/>
      <c r="D197" s="100"/>
      <c r="H197" s="100"/>
      <c r="I197" s="100"/>
      <c r="M197" s="100"/>
      <c r="N197" s="100"/>
      <c r="R197" s="100"/>
      <c r="S197" s="100"/>
      <c r="W197" s="100"/>
      <c r="X197" s="100"/>
      <c r="AB197" s="100"/>
      <c r="AC197" s="100"/>
      <c r="AG197" s="100"/>
      <c r="AH197" s="100"/>
      <c r="AL197" s="100"/>
      <c r="AM197" s="100"/>
      <c r="AQ197" s="100"/>
      <c r="AR197" s="100"/>
      <c r="AV197" s="100"/>
      <c r="AW197" s="100"/>
      <c r="BA197" s="100"/>
      <c r="BB197" s="100"/>
      <c r="BD197" s="154"/>
      <c r="BE197" s="154"/>
      <c r="BF197" s="100"/>
      <c r="BG197" s="100"/>
    </row>
    <row r="198" spans="2:59" x14ac:dyDescent="0.2">
      <c r="B198" s="100"/>
      <c r="C198" s="100"/>
      <c r="D198" s="100"/>
      <c r="H198" s="100"/>
      <c r="I198" s="100"/>
      <c r="M198" s="100"/>
      <c r="N198" s="100"/>
      <c r="R198" s="100"/>
      <c r="S198" s="100"/>
      <c r="W198" s="100"/>
      <c r="X198" s="100"/>
      <c r="AB198" s="100"/>
      <c r="AC198" s="100"/>
      <c r="AG198" s="100"/>
      <c r="AH198" s="100"/>
      <c r="AL198" s="100"/>
      <c r="AM198" s="100"/>
      <c r="AQ198" s="100"/>
      <c r="AR198" s="100"/>
      <c r="AV198" s="100"/>
      <c r="AW198" s="100"/>
      <c r="BA198" s="100"/>
      <c r="BB198" s="100"/>
      <c r="BD198" s="154"/>
      <c r="BE198" s="154"/>
      <c r="BF198" s="100"/>
      <c r="BG198" s="100"/>
    </row>
    <row r="199" spans="2:59" x14ac:dyDescent="0.2">
      <c r="B199" s="100"/>
      <c r="C199" s="100"/>
      <c r="D199" s="100"/>
      <c r="H199" s="100"/>
      <c r="I199" s="100"/>
      <c r="M199" s="100"/>
      <c r="N199" s="100"/>
      <c r="R199" s="100"/>
      <c r="S199" s="100"/>
      <c r="W199" s="100"/>
      <c r="X199" s="100"/>
      <c r="AB199" s="100"/>
      <c r="AC199" s="100"/>
      <c r="AG199" s="100"/>
      <c r="AH199" s="100"/>
      <c r="AL199" s="100"/>
      <c r="AM199" s="100"/>
      <c r="AQ199" s="100"/>
      <c r="AR199" s="100"/>
      <c r="AV199" s="100"/>
      <c r="AW199" s="100"/>
      <c r="BA199" s="100"/>
      <c r="BB199" s="100"/>
      <c r="BD199" s="154"/>
      <c r="BE199" s="154"/>
      <c r="BF199" s="100"/>
      <c r="BG199" s="100"/>
    </row>
    <row r="200" spans="2:59" x14ac:dyDescent="0.2">
      <c r="B200" s="100"/>
      <c r="C200" s="100"/>
      <c r="D200" s="100"/>
      <c r="H200" s="100"/>
      <c r="I200" s="100"/>
      <c r="M200" s="100"/>
      <c r="N200" s="100"/>
      <c r="R200" s="100"/>
      <c r="S200" s="100"/>
      <c r="W200" s="100"/>
      <c r="X200" s="100"/>
      <c r="AB200" s="100"/>
      <c r="AC200" s="100"/>
      <c r="AG200" s="100"/>
      <c r="AH200" s="100"/>
      <c r="AL200" s="100"/>
      <c r="AM200" s="100"/>
      <c r="AQ200" s="100"/>
      <c r="AR200" s="100"/>
      <c r="AV200" s="100"/>
      <c r="AW200" s="100"/>
      <c r="BA200" s="100"/>
      <c r="BB200" s="100"/>
      <c r="BD200" s="154"/>
      <c r="BE200" s="154"/>
      <c r="BF200" s="100"/>
      <c r="BG200" s="100"/>
    </row>
    <row r="201" spans="2:59" x14ac:dyDescent="0.2">
      <c r="B201" s="100"/>
      <c r="C201" s="100"/>
      <c r="D201" s="100"/>
      <c r="H201" s="100"/>
      <c r="I201" s="100"/>
      <c r="M201" s="100"/>
      <c r="N201" s="100"/>
      <c r="R201" s="100"/>
      <c r="S201" s="100"/>
      <c r="W201" s="100"/>
      <c r="X201" s="100"/>
      <c r="AB201" s="100"/>
      <c r="AC201" s="100"/>
      <c r="AG201" s="100"/>
      <c r="AH201" s="100"/>
      <c r="AL201" s="100"/>
      <c r="AM201" s="100"/>
      <c r="AQ201" s="100"/>
      <c r="AR201" s="100"/>
      <c r="AV201" s="100"/>
      <c r="AW201" s="100"/>
      <c r="BA201" s="100"/>
      <c r="BB201" s="100"/>
      <c r="BD201" s="154"/>
      <c r="BE201" s="154"/>
      <c r="BF201" s="100"/>
      <c r="BG201" s="100"/>
    </row>
    <row r="202" spans="2:59" x14ac:dyDescent="0.2">
      <c r="B202" s="100"/>
      <c r="C202" s="100"/>
      <c r="D202" s="100"/>
      <c r="H202" s="100"/>
      <c r="I202" s="100"/>
      <c r="M202" s="100"/>
      <c r="N202" s="100"/>
      <c r="R202" s="100"/>
      <c r="S202" s="100"/>
      <c r="W202" s="100"/>
      <c r="X202" s="100"/>
      <c r="AB202" s="100"/>
      <c r="AC202" s="100"/>
      <c r="AG202" s="100"/>
      <c r="AH202" s="100"/>
      <c r="AL202" s="100"/>
      <c r="AM202" s="100"/>
      <c r="AQ202" s="100"/>
      <c r="AR202" s="100"/>
      <c r="AV202" s="100"/>
      <c r="AW202" s="100"/>
      <c r="BA202" s="100"/>
      <c r="BB202" s="100"/>
      <c r="BD202" s="154"/>
      <c r="BE202" s="154"/>
      <c r="BF202" s="100"/>
      <c r="BG202" s="100"/>
    </row>
    <row r="203" spans="2:59" x14ac:dyDescent="0.2">
      <c r="B203" s="100"/>
      <c r="C203" s="100"/>
      <c r="D203" s="100"/>
      <c r="H203" s="100"/>
      <c r="I203" s="100"/>
      <c r="M203" s="100"/>
      <c r="N203" s="100"/>
      <c r="R203" s="100"/>
      <c r="S203" s="100"/>
      <c r="W203" s="100"/>
      <c r="X203" s="100"/>
      <c r="AB203" s="100"/>
      <c r="AC203" s="100"/>
      <c r="AG203" s="100"/>
      <c r="AH203" s="100"/>
      <c r="AL203" s="100"/>
      <c r="AM203" s="100"/>
      <c r="AQ203" s="100"/>
      <c r="AR203" s="100"/>
      <c r="AV203" s="100"/>
      <c r="AW203" s="100"/>
      <c r="BA203" s="100"/>
      <c r="BB203" s="100"/>
      <c r="BD203" s="154"/>
      <c r="BE203" s="154"/>
      <c r="BF203" s="100"/>
      <c r="BG203" s="100"/>
    </row>
    <row r="204" spans="2:59" x14ac:dyDescent="0.2">
      <c r="B204" s="100"/>
      <c r="C204" s="100"/>
      <c r="D204" s="100"/>
      <c r="H204" s="100"/>
      <c r="I204" s="100"/>
      <c r="M204" s="100"/>
      <c r="N204" s="100"/>
      <c r="R204" s="100"/>
      <c r="S204" s="100"/>
      <c r="W204" s="100"/>
      <c r="X204" s="100"/>
      <c r="AB204" s="100"/>
      <c r="AC204" s="100"/>
      <c r="AG204" s="100"/>
      <c r="AH204" s="100"/>
      <c r="AL204" s="100"/>
      <c r="AM204" s="100"/>
      <c r="AQ204" s="100"/>
      <c r="AR204" s="100"/>
      <c r="AV204" s="100"/>
      <c r="AW204" s="100"/>
      <c r="BA204" s="100"/>
      <c r="BB204" s="100"/>
      <c r="BD204" s="154"/>
      <c r="BE204" s="154"/>
      <c r="BF204" s="100"/>
      <c r="BG204" s="100"/>
    </row>
    <row r="205" spans="2:59" x14ac:dyDescent="0.2">
      <c r="B205" s="100"/>
      <c r="C205" s="100"/>
      <c r="D205" s="100"/>
      <c r="H205" s="100"/>
      <c r="I205" s="100"/>
      <c r="M205" s="100"/>
      <c r="N205" s="100"/>
      <c r="R205" s="100"/>
      <c r="S205" s="100"/>
      <c r="W205" s="100"/>
      <c r="X205" s="100"/>
      <c r="AB205" s="100"/>
      <c r="AC205" s="100"/>
      <c r="AG205" s="100"/>
      <c r="AH205" s="100"/>
      <c r="AL205" s="100"/>
      <c r="AM205" s="100"/>
      <c r="AQ205" s="100"/>
      <c r="AR205" s="100"/>
      <c r="AV205" s="100"/>
      <c r="AW205" s="100"/>
      <c r="BA205" s="100"/>
      <c r="BB205" s="100"/>
      <c r="BD205" s="154"/>
      <c r="BE205" s="154"/>
      <c r="BF205" s="100"/>
      <c r="BG205" s="100"/>
    </row>
    <row r="206" spans="2:59" x14ac:dyDescent="0.2">
      <c r="B206" s="100"/>
      <c r="C206" s="100"/>
      <c r="D206" s="100"/>
      <c r="H206" s="100"/>
      <c r="I206" s="100"/>
      <c r="M206" s="100"/>
      <c r="N206" s="100"/>
      <c r="R206" s="100"/>
      <c r="S206" s="100"/>
      <c r="W206" s="100"/>
      <c r="X206" s="100"/>
      <c r="AB206" s="100"/>
      <c r="AC206" s="100"/>
      <c r="AG206" s="100"/>
      <c r="AH206" s="100"/>
      <c r="AL206" s="100"/>
      <c r="AM206" s="100"/>
      <c r="AQ206" s="100"/>
      <c r="AR206" s="100"/>
      <c r="AV206" s="100"/>
      <c r="AW206" s="100"/>
      <c r="BA206" s="100"/>
      <c r="BB206" s="100"/>
      <c r="BD206" s="154"/>
      <c r="BE206" s="154"/>
      <c r="BF206" s="100"/>
      <c r="BG206" s="100"/>
    </row>
    <row r="207" spans="2:59" x14ac:dyDescent="0.2">
      <c r="B207" s="100"/>
      <c r="C207" s="100"/>
      <c r="D207" s="100"/>
      <c r="H207" s="100"/>
      <c r="I207" s="100"/>
      <c r="M207" s="100"/>
      <c r="N207" s="100"/>
      <c r="R207" s="100"/>
      <c r="S207" s="100"/>
      <c r="W207" s="100"/>
      <c r="X207" s="100"/>
      <c r="AB207" s="100"/>
      <c r="AC207" s="100"/>
      <c r="AG207" s="100"/>
      <c r="AH207" s="100"/>
      <c r="AL207" s="100"/>
      <c r="AM207" s="100"/>
      <c r="AQ207" s="100"/>
      <c r="AR207" s="100"/>
      <c r="AV207" s="100"/>
      <c r="AW207" s="100"/>
      <c r="BA207" s="100"/>
      <c r="BB207" s="100"/>
      <c r="BD207" s="154"/>
      <c r="BE207" s="154"/>
      <c r="BF207" s="100"/>
      <c r="BG207" s="100"/>
    </row>
    <row r="208" spans="2:59" x14ac:dyDescent="0.2">
      <c r="B208" s="100"/>
      <c r="C208" s="100"/>
      <c r="D208" s="100"/>
      <c r="H208" s="100"/>
      <c r="I208" s="100"/>
      <c r="M208" s="100"/>
      <c r="N208" s="100"/>
      <c r="R208" s="100"/>
      <c r="S208" s="100"/>
      <c r="W208" s="100"/>
      <c r="X208" s="100"/>
      <c r="AB208" s="100"/>
      <c r="AC208" s="100"/>
      <c r="AG208" s="100"/>
      <c r="AH208" s="100"/>
      <c r="AL208" s="100"/>
      <c r="AM208" s="100"/>
      <c r="AQ208" s="100"/>
      <c r="AR208" s="100"/>
      <c r="AV208" s="100"/>
      <c r="AW208" s="100"/>
      <c r="BA208" s="100"/>
      <c r="BB208" s="100"/>
      <c r="BD208" s="154"/>
      <c r="BE208" s="154"/>
      <c r="BF208" s="100"/>
      <c r="BG208" s="100"/>
    </row>
    <row r="209" spans="2:59" x14ac:dyDescent="0.2">
      <c r="B209" s="100"/>
      <c r="C209" s="100"/>
      <c r="D209" s="100"/>
      <c r="H209" s="100"/>
      <c r="I209" s="100"/>
      <c r="M209" s="100"/>
      <c r="N209" s="100"/>
      <c r="R209" s="100"/>
      <c r="S209" s="100"/>
      <c r="W209" s="100"/>
      <c r="X209" s="100"/>
      <c r="AB209" s="100"/>
      <c r="AC209" s="100"/>
      <c r="AG209" s="100"/>
      <c r="AH209" s="100"/>
      <c r="AL209" s="100"/>
      <c r="AM209" s="100"/>
      <c r="AQ209" s="100"/>
      <c r="AR209" s="100"/>
      <c r="AV209" s="100"/>
      <c r="AW209" s="100"/>
      <c r="BA209" s="100"/>
      <c r="BB209" s="100"/>
      <c r="BD209" s="154"/>
      <c r="BE209" s="154"/>
      <c r="BF209" s="100"/>
      <c r="BG209" s="100"/>
    </row>
    <row r="210" spans="2:59" x14ac:dyDescent="0.2">
      <c r="B210" s="100"/>
      <c r="C210" s="100"/>
      <c r="D210" s="100"/>
      <c r="H210" s="100"/>
      <c r="I210" s="100"/>
      <c r="M210" s="100"/>
      <c r="N210" s="100"/>
      <c r="R210" s="100"/>
      <c r="S210" s="100"/>
      <c r="W210" s="100"/>
      <c r="X210" s="100"/>
      <c r="AB210" s="100"/>
      <c r="AC210" s="100"/>
      <c r="AG210" s="100"/>
      <c r="AH210" s="100"/>
      <c r="AL210" s="100"/>
      <c r="AM210" s="100"/>
      <c r="AQ210" s="100"/>
      <c r="AR210" s="100"/>
      <c r="AV210" s="100"/>
      <c r="AW210" s="100"/>
      <c r="BA210" s="100"/>
      <c r="BB210" s="100"/>
      <c r="BD210" s="154"/>
      <c r="BE210" s="154"/>
      <c r="BF210" s="100"/>
      <c r="BG210" s="100"/>
    </row>
    <row r="211" spans="2:59" x14ac:dyDescent="0.2">
      <c r="B211" s="100"/>
      <c r="C211" s="100"/>
      <c r="D211" s="100"/>
      <c r="H211" s="100"/>
      <c r="I211" s="100"/>
      <c r="M211" s="100"/>
      <c r="N211" s="100"/>
      <c r="R211" s="100"/>
      <c r="S211" s="100"/>
      <c r="W211" s="100"/>
      <c r="X211" s="100"/>
      <c r="AB211" s="100"/>
      <c r="AC211" s="100"/>
      <c r="AG211" s="100"/>
      <c r="AH211" s="100"/>
      <c r="AL211" s="100"/>
      <c r="AM211" s="100"/>
      <c r="AQ211" s="100"/>
      <c r="AR211" s="100"/>
      <c r="AV211" s="100"/>
      <c r="AW211" s="100"/>
      <c r="BA211" s="100"/>
      <c r="BB211" s="100"/>
      <c r="BD211" s="154"/>
      <c r="BE211" s="154"/>
      <c r="BF211" s="100"/>
      <c r="BG211" s="100"/>
    </row>
    <row r="212" spans="2:59" x14ac:dyDescent="0.2">
      <c r="B212" s="100"/>
      <c r="C212" s="100"/>
      <c r="D212" s="100"/>
      <c r="H212" s="100"/>
      <c r="I212" s="100"/>
      <c r="M212" s="100"/>
      <c r="N212" s="100"/>
      <c r="R212" s="100"/>
      <c r="S212" s="100"/>
      <c r="W212" s="100"/>
      <c r="X212" s="100"/>
      <c r="AB212" s="100"/>
      <c r="AC212" s="100"/>
      <c r="AG212" s="100"/>
      <c r="AH212" s="100"/>
      <c r="AL212" s="100"/>
      <c r="AM212" s="100"/>
      <c r="AQ212" s="100"/>
      <c r="AR212" s="100"/>
      <c r="AV212" s="100"/>
      <c r="AW212" s="100"/>
      <c r="BA212" s="100"/>
      <c r="BB212" s="100"/>
      <c r="BD212" s="154"/>
      <c r="BE212" s="154"/>
      <c r="BF212" s="100"/>
      <c r="BG212" s="100"/>
    </row>
    <row r="213" spans="2:59" x14ac:dyDescent="0.2">
      <c r="B213" s="100"/>
      <c r="C213" s="100"/>
      <c r="D213" s="100"/>
      <c r="H213" s="100"/>
      <c r="I213" s="100"/>
      <c r="M213" s="100"/>
      <c r="N213" s="100"/>
      <c r="R213" s="100"/>
      <c r="S213" s="100"/>
      <c r="W213" s="100"/>
      <c r="X213" s="100"/>
      <c r="AB213" s="100"/>
      <c r="AC213" s="100"/>
      <c r="AG213" s="100"/>
      <c r="AH213" s="100"/>
      <c r="AL213" s="100"/>
      <c r="AM213" s="100"/>
      <c r="AQ213" s="100"/>
      <c r="AR213" s="100"/>
      <c r="AV213" s="100"/>
      <c r="AW213" s="100"/>
      <c r="BA213" s="100"/>
      <c r="BB213" s="100"/>
      <c r="BD213" s="154"/>
      <c r="BE213" s="154"/>
      <c r="BF213" s="100"/>
      <c r="BG213" s="100"/>
    </row>
    <row r="214" spans="2:59" x14ac:dyDescent="0.2">
      <c r="B214" s="100"/>
      <c r="C214" s="100"/>
      <c r="D214" s="100"/>
      <c r="H214" s="100"/>
      <c r="I214" s="100"/>
      <c r="M214" s="100"/>
      <c r="N214" s="100"/>
      <c r="R214" s="100"/>
      <c r="S214" s="100"/>
      <c r="W214" s="100"/>
      <c r="X214" s="100"/>
      <c r="AB214" s="100"/>
      <c r="AC214" s="100"/>
      <c r="AG214" s="100"/>
      <c r="AH214" s="100"/>
      <c r="AL214" s="100"/>
      <c r="AM214" s="100"/>
      <c r="AQ214" s="100"/>
      <c r="AR214" s="100"/>
      <c r="AV214" s="100"/>
      <c r="AW214" s="100"/>
      <c r="BA214" s="100"/>
      <c r="BB214" s="100"/>
      <c r="BD214" s="154"/>
      <c r="BE214" s="154"/>
      <c r="BF214" s="100"/>
      <c r="BG214" s="100"/>
    </row>
    <row r="215" spans="2:59" x14ac:dyDescent="0.2">
      <c r="B215" s="100"/>
      <c r="C215" s="100"/>
      <c r="D215" s="100"/>
      <c r="H215" s="100"/>
      <c r="I215" s="100"/>
      <c r="M215" s="100"/>
      <c r="N215" s="100"/>
      <c r="R215" s="100"/>
      <c r="S215" s="100"/>
      <c r="W215" s="100"/>
      <c r="X215" s="100"/>
      <c r="AB215" s="100"/>
      <c r="AC215" s="100"/>
      <c r="AG215" s="100"/>
      <c r="AH215" s="100"/>
      <c r="AL215" s="100"/>
      <c r="AM215" s="100"/>
      <c r="AQ215" s="100"/>
      <c r="AR215" s="100"/>
      <c r="AV215" s="100"/>
      <c r="AW215" s="100"/>
      <c r="BA215" s="100"/>
      <c r="BB215" s="100"/>
      <c r="BD215" s="154"/>
      <c r="BE215" s="154"/>
      <c r="BF215" s="100"/>
      <c r="BG215" s="100"/>
    </row>
    <row r="216" spans="2:59" x14ac:dyDescent="0.2">
      <c r="B216" s="100"/>
      <c r="C216" s="100"/>
      <c r="D216" s="100"/>
      <c r="H216" s="100"/>
      <c r="I216" s="100"/>
      <c r="M216" s="100"/>
      <c r="N216" s="100"/>
      <c r="R216" s="100"/>
      <c r="S216" s="100"/>
      <c r="W216" s="100"/>
      <c r="X216" s="100"/>
      <c r="AB216" s="100"/>
      <c r="AC216" s="100"/>
      <c r="AG216" s="100"/>
      <c r="AH216" s="100"/>
      <c r="AL216" s="100"/>
      <c r="AM216" s="100"/>
      <c r="AQ216" s="100"/>
      <c r="AR216" s="100"/>
      <c r="AV216" s="100"/>
      <c r="AW216" s="100"/>
      <c r="BA216" s="100"/>
      <c r="BB216" s="100"/>
      <c r="BD216" s="154"/>
      <c r="BE216" s="154"/>
      <c r="BF216" s="100"/>
      <c r="BG216" s="100"/>
    </row>
    <row r="217" spans="2:59" x14ac:dyDescent="0.2">
      <c r="B217" s="100"/>
      <c r="C217" s="100"/>
      <c r="D217" s="100"/>
      <c r="H217" s="100"/>
      <c r="I217" s="100"/>
      <c r="M217" s="100"/>
      <c r="N217" s="100"/>
      <c r="R217" s="100"/>
      <c r="S217" s="100"/>
      <c r="W217" s="100"/>
      <c r="X217" s="100"/>
      <c r="AB217" s="100"/>
      <c r="AC217" s="100"/>
      <c r="AG217" s="100"/>
      <c r="AH217" s="100"/>
      <c r="AL217" s="100"/>
      <c r="AM217" s="100"/>
      <c r="AQ217" s="100"/>
      <c r="AR217" s="100"/>
      <c r="AV217" s="100"/>
      <c r="AW217" s="100"/>
      <c r="BA217" s="100"/>
      <c r="BB217" s="100"/>
      <c r="BD217" s="154"/>
      <c r="BE217" s="154"/>
      <c r="BF217" s="100"/>
      <c r="BG217" s="100"/>
    </row>
    <row r="218" spans="2:59" x14ac:dyDescent="0.2">
      <c r="B218" s="100"/>
      <c r="C218" s="100"/>
      <c r="D218" s="100"/>
      <c r="H218" s="100"/>
      <c r="I218" s="100"/>
      <c r="M218" s="100"/>
      <c r="N218" s="100"/>
      <c r="R218" s="100"/>
      <c r="S218" s="100"/>
      <c r="W218" s="100"/>
      <c r="X218" s="100"/>
      <c r="AB218" s="100"/>
      <c r="AC218" s="100"/>
      <c r="AG218" s="100"/>
      <c r="AH218" s="100"/>
      <c r="AL218" s="100"/>
      <c r="AM218" s="100"/>
      <c r="AQ218" s="100"/>
      <c r="AR218" s="100"/>
      <c r="AV218" s="100"/>
      <c r="AW218" s="100"/>
      <c r="BA218" s="100"/>
      <c r="BB218" s="100"/>
      <c r="BD218" s="154"/>
      <c r="BE218" s="154"/>
      <c r="BF218" s="100"/>
      <c r="BG218" s="100"/>
    </row>
    <row r="219" spans="2:59" x14ac:dyDescent="0.2">
      <c r="B219" s="100"/>
      <c r="C219" s="100"/>
      <c r="D219" s="100"/>
      <c r="H219" s="100"/>
      <c r="I219" s="100"/>
      <c r="M219" s="100"/>
      <c r="N219" s="100"/>
      <c r="R219" s="100"/>
      <c r="S219" s="100"/>
      <c r="W219" s="100"/>
      <c r="X219" s="100"/>
      <c r="AB219" s="100"/>
      <c r="AC219" s="100"/>
      <c r="AG219" s="100"/>
      <c r="AH219" s="100"/>
      <c r="AL219" s="100"/>
      <c r="AM219" s="100"/>
      <c r="AQ219" s="100"/>
      <c r="AR219" s="100"/>
      <c r="AV219" s="100"/>
      <c r="AW219" s="100"/>
      <c r="BA219" s="100"/>
      <c r="BB219" s="100"/>
      <c r="BD219" s="154"/>
      <c r="BE219" s="154"/>
      <c r="BF219" s="100"/>
      <c r="BG219" s="100"/>
    </row>
    <row r="220" spans="2:59" x14ac:dyDescent="0.2">
      <c r="B220" s="100"/>
      <c r="C220" s="100"/>
      <c r="D220" s="100"/>
      <c r="H220" s="100"/>
      <c r="I220" s="100"/>
      <c r="M220" s="100"/>
      <c r="N220" s="100"/>
      <c r="R220" s="100"/>
      <c r="S220" s="100"/>
      <c r="W220" s="100"/>
      <c r="X220" s="100"/>
      <c r="AB220" s="100"/>
      <c r="AC220" s="100"/>
      <c r="AG220" s="100"/>
      <c r="AH220" s="100"/>
      <c r="AL220" s="100"/>
      <c r="AM220" s="100"/>
      <c r="AQ220" s="100"/>
      <c r="AR220" s="100"/>
      <c r="AV220" s="100"/>
      <c r="AW220" s="100"/>
      <c r="BA220" s="100"/>
      <c r="BB220" s="100"/>
      <c r="BD220" s="154"/>
      <c r="BE220" s="154"/>
      <c r="BF220" s="100"/>
      <c r="BG220" s="100"/>
    </row>
    <row r="221" spans="2:59" x14ac:dyDescent="0.2">
      <c r="B221" s="100"/>
      <c r="C221" s="100"/>
      <c r="D221" s="100"/>
      <c r="H221" s="100"/>
      <c r="I221" s="100"/>
      <c r="M221" s="100"/>
      <c r="N221" s="100"/>
      <c r="R221" s="100"/>
      <c r="S221" s="100"/>
      <c r="W221" s="100"/>
      <c r="X221" s="100"/>
      <c r="AB221" s="100"/>
      <c r="AC221" s="100"/>
      <c r="AG221" s="100"/>
      <c r="AH221" s="100"/>
      <c r="AL221" s="100"/>
      <c r="AM221" s="100"/>
      <c r="AQ221" s="100"/>
      <c r="AR221" s="100"/>
      <c r="AV221" s="100"/>
      <c r="AW221" s="100"/>
      <c r="BA221" s="100"/>
      <c r="BB221" s="100"/>
      <c r="BD221" s="154"/>
      <c r="BE221" s="154"/>
      <c r="BF221" s="100"/>
      <c r="BG221" s="100"/>
    </row>
    <row r="222" spans="2:59" x14ac:dyDescent="0.2">
      <c r="B222" s="100"/>
      <c r="C222" s="100"/>
      <c r="D222" s="100"/>
      <c r="H222" s="100"/>
      <c r="I222" s="100"/>
      <c r="M222" s="100"/>
      <c r="N222" s="100"/>
      <c r="R222" s="100"/>
      <c r="S222" s="100"/>
      <c r="W222" s="100"/>
      <c r="X222" s="100"/>
      <c r="AB222" s="100"/>
      <c r="AC222" s="100"/>
      <c r="AG222" s="100"/>
      <c r="AH222" s="100"/>
      <c r="AL222" s="100"/>
      <c r="AM222" s="100"/>
      <c r="AQ222" s="100"/>
      <c r="AR222" s="100"/>
      <c r="AV222" s="100"/>
      <c r="AW222" s="100"/>
      <c r="BA222" s="100"/>
      <c r="BB222" s="100"/>
      <c r="BD222" s="154"/>
      <c r="BE222" s="154"/>
      <c r="BF222" s="100"/>
      <c r="BG222" s="100"/>
    </row>
    <row r="223" spans="2:59" x14ac:dyDescent="0.2">
      <c r="B223" s="100"/>
      <c r="C223" s="100"/>
      <c r="D223" s="100"/>
      <c r="H223" s="100"/>
      <c r="I223" s="100"/>
      <c r="M223" s="100"/>
      <c r="N223" s="100"/>
      <c r="R223" s="100"/>
      <c r="S223" s="100"/>
      <c r="W223" s="100"/>
      <c r="X223" s="100"/>
      <c r="AB223" s="100"/>
      <c r="AC223" s="100"/>
      <c r="AG223" s="100"/>
      <c r="AH223" s="100"/>
      <c r="AL223" s="100"/>
      <c r="AM223" s="100"/>
      <c r="AQ223" s="100"/>
      <c r="AR223" s="100"/>
      <c r="AV223" s="100"/>
      <c r="AW223" s="100"/>
      <c r="BA223" s="100"/>
      <c r="BB223" s="100"/>
      <c r="BD223" s="154"/>
      <c r="BE223" s="154"/>
      <c r="BF223" s="100"/>
      <c r="BG223" s="100"/>
    </row>
    <row r="224" spans="2:59" x14ac:dyDescent="0.2">
      <c r="B224" s="100"/>
      <c r="C224" s="100"/>
      <c r="D224" s="100"/>
      <c r="H224" s="100"/>
      <c r="I224" s="100"/>
      <c r="M224" s="100"/>
      <c r="N224" s="100"/>
      <c r="R224" s="100"/>
      <c r="S224" s="100"/>
      <c r="W224" s="100"/>
      <c r="X224" s="100"/>
      <c r="AB224" s="100"/>
      <c r="AC224" s="100"/>
      <c r="AG224" s="100"/>
      <c r="AH224" s="100"/>
      <c r="AL224" s="100"/>
      <c r="AM224" s="100"/>
      <c r="AQ224" s="100"/>
      <c r="AR224" s="100"/>
      <c r="AV224" s="100"/>
      <c r="AW224" s="100"/>
      <c r="BA224" s="100"/>
      <c r="BB224" s="100"/>
      <c r="BD224" s="154"/>
      <c r="BE224" s="154"/>
      <c r="BF224" s="100"/>
      <c r="BG224" s="100"/>
    </row>
    <row r="225" spans="2:59" x14ac:dyDescent="0.2">
      <c r="B225" s="100"/>
      <c r="C225" s="100"/>
      <c r="D225" s="100"/>
      <c r="H225" s="100"/>
      <c r="I225" s="100"/>
      <c r="M225" s="100"/>
      <c r="N225" s="100"/>
      <c r="R225" s="100"/>
      <c r="S225" s="100"/>
      <c r="W225" s="100"/>
      <c r="X225" s="100"/>
      <c r="AB225" s="100"/>
      <c r="AC225" s="100"/>
      <c r="AG225" s="100"/>
      <c r="AH225" s="100"/>
      <c r="AL225" s="100"/>
      <c r="AM225" s="100"/>
      <c r="AQ225" s="100"/>
      <c r="AR225" s="100"/>
      <c r="AV225" s="100"/>
      <c r="AW225" s="100"/>
      <c r="BA225" s="100"/>
      <c r="BB225" s="100"/>
      <c r="BD225" s="154"/>
      <c r="BE225" s="154"/>
      <c r="BF225" s="100"/>
      <c r="BG225" s="100"/>
    </row>
    <row r="226" spans="2:59" x14ac:dyDescent="0.2">
      <c r="B226" s="100"/>
      <c r="C226" s="100"/>
      <c r="D226" s="100"/>
      <c r="H226" s="100"/>
      <c r="I226" s="100"/>
      <c r="M226" s="100"/>
      <c r="N226" s="100"/>
      <c r="R226" s="100"/>
      <c r="S226" s="100"/>
      <c r="W226" s="100"/>
      <c r="X226" s="100"/>
      <c r="AB226" s="100"/>
      <c r="AC226" s="100"/>
      <c r="AG226" s="100"/>
      <c r="AH226" s="100"/>
      <c r="AL226" s="100"/>
      <c r="AM226" s="100"/>
      <c r="AQ226" s="100"/>
      <c r="AR226" s="100"/>
      <c r="AV226" s="100"/>
      <c r="AW226" s="100"/>
      <c r="BA226" s="100"/>
      <c r="BB226" s="100"/>
      <c r="BD226" s="154"/>
      <c r="BE226" s="154"/>
      <c r="BF226" s="100"/>
      <c r="BG226" s="100"/>
    </row>
    <row r="227" spans="2:59" x14ac:dyDescent="0.2">
      <c r="B227" s="100"/>
      <c r="C227" s="100"/>
      <c r="D227" s="100"/>
      <c r="H227" s="100"/>
      <c r="I227" s="100"/>
      <c r="M227" s="100"/>
      <c r="N227" s="100"/>
      <c r="R227" s="100"/>
      <c r="S227" s="100"/>
      <c r="W227" s="100"/>
      <c r="X227" s="100"/>
      <c r="AB227" s="100"/>
      <c r="AC227" s="100"/>
      <c r="AG227" s="100"/>
      <c r="AH227" s="100"/>
      <c r="AL227" s="100"/>
      <c r="AM227" s="100"/>
      <c r="AQ227" s="100"/>
      <c r="AR227" s="100"/>
      <c r="AV227" s="100"/>
      <c r="AW227" s="100"/>
      <c r="BA227" s="100"/>
      <c r="BB227" s="100"/>
      <c r="BD227" s="154"/>
      <c r="BE227" s="154"/>
      <c r="BF227" s="100"/>
      <c r="BG227" s="100"/>
    </row>
    <row r="228" spans="2:59" x14ac:dyDescent="0.2">
      <c r="B228" s="100"/>
      <c r="C228" s="100"/>
      <c r="D228" s="100"/>
      <c r="H228" s="100"/>
      <c r="I228" s="100"/>
      <c r="M228" s="100"/>
      <c r="N228" s="100"/>
      <c r="R228" s="100"/>
      <c r="S228" s="100"/>
      <c r="W228" s="100"/>
      <c r="X228" s="100"/>
      <c r="AB228" s="100"/>
      <c r="AC228" s="100"/>
      <c r="AG228" s="100"/>
      <c r="AH228" s="100"/>
      <c r="AL228" s="100"/>
      <c r="AM228" s="100"/>
      <c r="AQ228" s="100"/>
      <c r="AR228" s="100"/>
      <c r="AV228" s="100"/>
      <c r="AW228" s="100"/>
      <c r="BA228" s="100"/>
      <c r="BB228" s="100"/>
      <c r="BD228" s="154"/>
      <c r="BE228" s="154"/>
      <c r="BF228" s="100"/>
      <c r="BG228" s="100"/>
    </row>
    <row r="229" spans="2:59" x14ac:dyDescent="0.2">
      <c r="B229" s="100"/>
      <c r="C229" s="100"/>
      <c r="D229" s="100"/>
      <c r="H229" s="100"/>
      <c r="I229" s="100"/>
      <c r="M229" s="100"/>
      <c r="N229" s="100"/>
      <c r="R229" s="100"/>
      <c r="S229" s="100"/>
      <c r="W229" s="100"/>
      <c r="X229" s="100"/>
      <c r="AB229" s="100"/>
      <c r="AC229" s="100"/>
      <c r="AG229" s="100"/>
      <c r="AH229" s="100"/>
      <c r="AL229" s="100"/>
      <c r="AM229" s="100"/>
      <c r="AQ229" s="100"/>
      <c r="AR229" s="100"/>
      <c r="AV229" s="100"/>
      <c r="AW229" s="100"/>
      <c r="BA229" s="100"/>
      <c r="BB229" s="100"/>
      <c r="BD229" s="154"/>
      <c r="BE229" s="154"/>
      <c r="BF229" s="100"/>
      <c r="BG229" s="100"/>
    </row>
    <row r="230" spans="2:59" x14ac:dyDescent="0.2">
      <c r="B230" s="100"/>
      <c r="C230" s="100"/>
      <c r="D230" s="100"/>
      <c r="H230" s="100"/>
      <c r="I230" s="100"/>
      <c r="M230" s="100"/>
      <c r="N230" s="100"/>
      <c r="R230" s="100"/>
      <c r="S230" s="100"/>
      <c r="W230" s="100"/>
      <c r="X230" s="100"/>
      <c r="AB230" s="100"/>
      <c r="AC230" s="100"/>
      <c r="AG230" s="100"/>
      <c r="AH230" s="100"/>
      <c r="AL230" s="100"/>
      <c r="AM230" s="100"/>
      <c r="AQ230" s="100"/>
      <c r="AR230" s="100"/>
      <c r="AV230" s="100"/>
      <c r="AW230" s="100"/>
      <c r="BA230" s="100"/>
      <c r="BB230" s="100"/>
      <c r="BD230" s="154"/>
      <c r="BE230" s="154"/>
      <c r="BF230" s="100"/>
      <c r="BG230" s="100"/>
    </row>
    <row r="231" spans="2:59" x14ac:dyDescent="0.2">
      <c r="B231" s="100"/>
      <c r="C231" s="100"/>
      <c r="D231" s="100"/>
      <c r="H231" s="100"/>
      <c r="I231" s="100"/>
      <c r="M231" s="100"/>
      <c r="N231" s="100"/>
      <c r="R231" s="100"/>
      <c r="S231" s="100"/>
      <c r="W231" s="100"/>
      <c r="X231" s="100"/>
      <c r="AB231" s="100"/>
      <c r="AC231" s="100"/>
      <c r="AG231" s="100"/>
      <c r="AH231" s="100"/>
      <c r="AL231" s="100"/>
      <c r="AM231" s="100"/>
      <c r="AQ231" s="100"/>
      <c r="AR231" s="100"/>
      <c r="AV231" s="100"/>
      <c r="AW231" s="100"/>
      <c r="BA231" s="100"/>
      <c r="BB231" s="100"/>
      <c r="BD231" s="154"/>
      <c r="BE231" s="154"/>
      <c r="BF231" s="100"/>
      <c r="BG231" s="100"/>
    </row>
    <row r="232" spans="2:59" x14ac:dyDescent="0.2">
      <c r="B232" s="100"/>
      <c r="C232" s="100"/>
      <c r="D232" s="100"/>
      <c r="H232" s="100"/>
      <c r="I232" s="100"/>
      <c r="M232" s="100"/>
      <c r="N232" s="100"/>
      <c r="R232" s="100"/>
      <c r="S232" s="100"/>
      <c r="W232" s="100"/>
      <c r="X232" s="100"/>
      <c r="AB232" s="100"/>
      <c r="AC232" s="100"/>
      <c r="AG232" s="100"/>
      <c r="AH232" s="100"/>
      <c r="AL232" s="100"/>
      <c r="AM232" s="100"/>
      <c r="AQ232" s="100"/>
      <c r="AR232" s="100"/>
      <c r="AV232" s="100"/>
      <c r="AW232" s="100"/>
      <c r="BA232" s="100"/>
      <c r="BB232" s="100"/>
      <c r="BD232" s="154"/>
      <c r="BE232" s="154"/>
      <c r="BF232" s="100"/>
      <c r="BG232" s="100"/>
    </row>
    <row r="233" spans="2:59" x14ac:dyDescent="0.2">
      <c r="B233" s="100"/>
      <c r="C233" s="100"/>
      <c r="D233" s="100"/>
      <c r="H233" s="100"/>
      <c r="I233" s="100"/>
      <c r="M233" s="100"/>
      <c r="N233" s="100"/>
      <c r="R233" s="100"/>
      <c r="S233" s="100"/>
      <c r="W233" s="100"/>
      <c r="X233" s="100"/>
      <c r="AB233" s="100"/>
      <c r="AC233" s="100"/>
      <c r="AG233" s="100"/>
      <c r="AH233" s="100"/>
      <c r="AL233" s="100"/>
      <c r="AM233" s="100"/>
      <c r="AQ233" s="100"/>
      <c r="AR233" s="100"/>
      <c r="AV233" s="100"/>
      <c r="AW233" s="100"/>
      <c r="BA233" s="100"/>
      <c r="BB233" s="100"/>
      <c r="BD233" s="154"/>
      <c r="BE233" s="154"/>
      <c r="BF233" s="100"/>
      <c r="BG233" s="100"/>
    </row>
    <row r="234" spans="2:59" x14ac:dyDescent="0.2">
      <c r="B234" s="100"/>
      <c r="C234" s="100"/>
      <c r="D234" s="100"/>
      <c r="H234" s="100"/>
      <c r="I234" s="100"/>
      <c r="M234" s="100"/>
      <c r="N234" s="100"/>
      <c r="R234" s="100"/>
      <c r="S234" s="100"/>
      <c r="W234" s="100"/>
      <c r="X234" s="100"/>
      <c r="AB234" s="100"/>
      <c r="AC234" s="100"/>
      <c r="AG234" s="100"/>
      <c r="AH234" s="100"/>
      <c r="AL234" s="100"/>
      <c r="AM234" s="100"/>
      <c r="AQ234" s="100"/>
      <c r="AR234" s="100"/>
      <c r="AV234" s="100"/>
      <c r="AW234" s="100"/>
      <c r="BA234" s="100"/>
      <c r="BB234" s="100"/>
      <c r="BD234" s="154"/>
      <c r="BE234" s="154"/>
      <c r="BF234" s="100"/>
      <c r="BG234" s="100"/>
    </row>
    <row r="235" spans="2:59" x14ac:dyDescent="0.2">
      <c r="B235" s="100"/>
      <c r="C235" s="100"/>
      <c r="D235" s="100"/>
      <c r="H235" s="100"/>
      <c r="I235" s="100"/>
      <c r="M235" s="100"/>
      <c r="N235" s="100"/>
      <c r="R235" s="100"/>
      <c r="S235" s="100"/>
      <c r="W235" s="100"/>
      <c r="X235" s="100"/>
      <c r="AB235" s="100"/>
      <c r="AC235" s="100"/>
      <c r="AG235" s="100"/>
      <c r="AH235" s="100"/>
      <c r="AL235" s="100"/>
      <c r="AM235" s="100"/>
      <c r="AQ235" s="100"/>
      <c r="AR235" s="100"/>
      <c r="AV235" s="100"/>
      <c r="AW235" s="100"/>
      <c r="BA235" s="100"/>
      <c r="BB235" s="100"/>
      <c r="BD235" s="154"/>
      <c r="BE235" s="154"/>
      <c r="BF235" s="100"/>
      <c r="BG235" s="100"/>
    </row>
    <row r="236" spans="2:59" x14ac:dyDescent="0.2">
      <c r="B236" s="100"/>
      <c r="C236" s="100"/>
      <c r="D236" s="100"/>
      <c r="H236" s="100"/>
      <c r="I236" s="100"/>
      <c r="M236" s="100"/>
      <c r="N236" s="100"/>
      <c r="R236" s="100"/>
      <c r="S236" s="100"/>
      <c r="W236" s="100"/>
      <c r="X236" s="100"/>
      <c r="AB236" s="100"/>
      <c r="AC236" s="100"/>
      <c r="AG236" s="100"/>
      <c r="AH236" s="100"/>
      <c r="AL236" s="100"/>
      <c r="AM236" s="100"/>
      <c r="AQ236" s="100"/>
      <c r="AR236" s="100"/>
      <c r="AV236" s="100"/>
      <c r="AW236" s="100"/>
      <c r="BA236" s="100"/>
      <c r="BB236" s="100"/>
      <c r="BD236" s="154"/>
      <c r="BE236" s="154"/>
      <c r="BF236" s="100"/>
      <c r="BG236" s="100"/>
    </row>
    <row r="237" spans="2:59" x14ac:dyDescent="0.2">
      <c r="B237" s="100"/>
      <c r="C237" s="100"/>
      <c r="D237" s="100"/>
      <c r="H237" s="100"/>
      <c r="I237" s="100"/>
      <c r="M237" s="100"/>
      <c r="N237" s="100"/>
      <c r="R237" s="100"/>
      <c r="S237" s="100"/>
      <c r="W237" s="100"/>
      <c r="X237" s="100"/>
      <c r="AB237" s="100"/>
      <c r="AC237" s="100"/>
      <c r="AG237" s="100"/>
      <c r="AH237" s="100"/>
      <c r="AL237" s="100"/>
      <c r="AM237" s="100"/>
      <c r="AQ237" s="100"/>
      <c r="AR237" s="100"/>
      <c r="AV237" s="100"/>
      <c r="AW237" s="100"/>
      <c r="BA237" s="100"/>
      <c r="BB237" s="100"/>
      <c r="BD237" s="154"/>
      <c r="BE237" s="154"/>
      <c r="BF237" s="100"/>
      <c r="BG237" s="100"/>
    </row>
    <row r="238" spans="2:59" x14ac:dyDescent="0.2">
      <c r="B238" s="100"/>
      <c r="C238" s="100"/>
      <c r="D238" s="100"/>
      <c r="H238" s="100"/>
      <c r="I238" s="100"/>
      <c r="M238" s="100"/>
      <c r="N238" s="100"/>
      <c r="R238" s="100"/>
      <c r="S238" s="100"/>
      <c r="W238" s="100"/>
      <c r="X238" s="100"/>
      <c r="AB238" s="100"/>
      <c r="AC238" s="100"/>
      <c r="AG238" s="100"/>
      <c r="AH238" s="100"/>
      <c r="AL238" s="100"/>
      <c r="AM238" s="100"/>
      <c r="AQ238" s="100"/>
      <c r="AR238" s="100"/>
      <c r="AV238" s="100"/>
      <c r="AW238" s="100"/>
      <c r="BA238" s="100"/>
      <c r="BB238" s="100"/>
      <c r="BD238" s="154"/>
      <c r="BE238" s="154"/>
      <c r="BF238" s="100"/>
      <c r="BG238" s="100"/>
    </row>
    <row r="239" spans="2:59" x14ac:dyDescent="0.2">
      <c r="B239" s="100"/>
      <c r="C239" s="100"/>
      <c r="D239" s="100"/>
      <c r="H239" s="100"/>
      <c r="I239" s="100"/>
      <c r="M239" s="100"/>
      <c r="N239" s="100"/>
      <c r="R239" s="100"/>
      <c r="S239" s="100"/>
      <c r="W239" s="100"/>
      <c r="X239" s="100"/>
      <c r="AB239" s="100"/>
      <c r="AC239" s="100"/>
      <c r="AG239" s="100"/>
      <c r="AH239" s="100"/>
      <c r="AL239" s="100"/>
      <c r="AM239" s="100"/>
      <c r="AQ239" s="100"/>
      <c r="AR239" s="100"/>
      <c r="AV239" s="100"/>
      <c r="AW239" s="100"/>
      <c r="BA239" s="100"/>
      <c r="BB239" s="100"/>
      <c r="BD239" s="154"/>
      <c r="BE239" s="154"/>
      <c r="BF239" s="100"/>
      <c r="BG239" s="100"/>
    </row>
    <row r="240" spans="2:59" x14ac:dyDescent="0.2">
      <c r="B240" s="100"/>
      <c r="C240" s="100"/>
      <c r="D240" s="100"/>
      <c r="H240" s="100"/>
      <c r="I240" s="100"/>
      <c r="M240" s="100"/>
      <c r="N240" s="100"/>
      <c r="R240" s="100"/>
      <c r="S240" s="100"/>
      <c r="W240" s="100"/>
      <c r="X240" s="100"/>
      <c r="AB240" s="100"/>
      <c r="AC240" s="100"/>
      <c r="AG240" s="100"/>
      <c r="AH240" s="100"/>
      <c r="AL240" s="100"/>
      <c r="AM240" s="100"/>
      <c r="AQ240" s="100"/>
      <c r="AR240" s="100"/>
      <c r="AV240" s="100"/>
      <c r="AW240" s="100"/>
      <c r="BA240" s="100"/>
      <c r="BB240" s="100"/>
      <c r="BD240" s="154"/>
      <c r="BE240" s="154"/>
      <c r="BF240" s="100"/>
      <c r="BG240" s="100"/>
    </row>
    <row r="241" spans="2:59" x14ac:dyDescent="0.2">
      <c r="B241" s="100"/>
      <c r="C241" s="100"/>
      <c r="D241" s="100"/>
      <c r="H241" s="100"/>
      <c r="I241" s="100"/>
      <c r="M241" s="100"/>
      <c r="N241" s="100"/>
      <c r="R241" s="100"/>
      <c r="S241" s="100"/>
      <c r="W241" s="100"/>
      <c r="X241" s="100"/>
      <c r="AB241" s="100"/>
      <c r="AC241" s="100"/>
      <c r="AG241" s="100"/>
      <c r="AH241" s="100"/>
      <c r="AL241" s="100"/>
      <c r="AM241" s="100"/>
      <c r="AQ241" s="100"/>
      <c r="AR241" s="100"/>
      <c r="AV241" s="100"/>
      <c r="AW241" s="100"/>
      <c r="BA241" s="100"/>
      <c r="BB241" s="100"/>
      <c r="BD241" s="154"/>
      <c r="BE241" s="154"/>
      <c r="BF241" s="100"/>
      <c r="BG241" s="100"/>
    </row>
    <row r="242" spans="2:59" x14ac:dyDescent="0.2">
      <c r="B242" s="100"/>
      <c r="C242" s="100"/>
      <c r="D242" s="100"/>
      <c r="H242" s="100"/>
      <c r="I242" s="100"/>
      <c r="M242" s="100"/>
      <c r="N242" s="100"/>
      <c r="R242" s="100"/>
      <c r="S242" s="100"/>
      <c r="W242" s="100"/>
      <c r="X242" s="100"/>
      <c r="AB242" s="100"/>
      <c r="AC242" s="100"/>
      <c r="AG242" s="100"/>
      <c r="AH242" s="100"/>
      <c r="AL242" s="100"/>
      <c r="AM242" s="100"/>
      <c r="AQ242" s="100"/>
      <c r="AR242" s="100"/>
      <c r="AV242" s="100"/>
      <c r="AW242" s="100"/>
      <c r="BA242" s="100"/>
      <c r="BB242" s="100"/>
      <c r="BD242" s="154"/>
      <c r="BE242" s="154"/>
      <c r="BF242" s="100"/>
      <c r="BG242" s="100"/>
    </row>
    <row r="243" spans="2:59" x14ac:dyDescent="0.2">
      <c r="B243" s="100"/>
      <c r="C243" s="100"/>
      <c r="D243" s="100"/>
      <c r="H243" s="100"/>
      <c r="I243" s="100"/>
      <c r="M243" s="100"/>
      <c r="N243" s="100"/>
      <c r="R243" s="100"/>
      <c r="S243" s="100"/>
      <c r="W243" s="100"/>
      <c r="X243" s="100"/>
      <c r="AB243" s="100"/>
      <c r="AC243" s="100"/>
      <c r="AG243" s="100"/>
      <c r="AH243" s="100"/>
      <c r="AL243" s="100"/>
      <c r="AM243" s="100"/>
      <c r="AQ243" s="100"/>
      <c r="AR243" s="100"/>
      <c r="AV243" s="100"/>
      <c r="AW243" s="100"/>
      <c r="BA243" s="100"/>
      <c r="BB243" s="100"/>
      <c r="BD243" s="154"/>
      <c r="BE243" s="154"/>
      <c r="BF243" s="100"/>
      <c r="BG243" s="100"/>
    </row>
    <row r="244" spans="2:59" x14ac:dyDescent="0.2">
      <c r="B244" s="100"/>
      <c r="C244" s="100"/>
      <c r="D244" s="100"/>
      <c r="H244" s="100"/>
      <c r="I244" s="100"/>
      <c r="M244" s="100"/>
      <c r="N244" s="100"/>
      <c r="R244" s="100"/>
      <c r="S244" s="100"/>
      <c r="W244" s="100"/>
      <c r="X244" s="100"/>
      <c r="AB244" s="100"/>
      <c r="AC244" s="100"/>
      <c r="AG244" s="100"/>
      <c r="AH244" s="100"/>
      <c r="AL244" s="100"/>
      <c r="AM244" s="100"/>
      <c r="AQ244" s="100"/>
      <c r="AR244" s="100"/>
      <c r="AV244" s="100"/>
      <c r="AW244" s="100"/>
      <c r="BA244" s="100"/>
      <c r="BB244" s="100"/>
      <c r="BD244" s="154"/>
      <c r="BE244" s="154"/>
      <c r="BF244" s="100"/>
      <c r="BG244" s="100"/>
    </row>
    <row r="245" spans="2:59" x14ac:dyDescent="0.2">
      <c r="B245" s="100"/>
      <c r="C245" s="100"/>
      <c r="D245" s="100"/>
      <c r="H245" s="100"/>
      <c r="I245" s="100"/>
      <c r="M245" s="100"/>
      <c r="N245" s="100"/>
      <c r="R245" s="100"/>
      <c r="S245" s="100"/>
      <c r="W245" s="100"/>
      <c r="X245" s="100"/>
      <c r="AB245" s="100"/>
      <c r="AC245" s="100"/>
      <c r="AG245" s="100"/>
      <c r="AH245" s="100"/>
      <c r="AL245" s="100"/>
      <c r="AM245" s="100"/>
      <c r="AQ245" s="100"/>
      <c r="AR245" s="100"/>
      <c r="AV245" s="100"/>
      <c r="AW245" s="100"/>
      <c r="BA245" s="100"/>
      <c r="BB245" s="100"/>
      <c r="BD245" s="154"/>
      <c r="BE245" s="154"/>
      <c r="BF245" s="100"/>
      <c r="BG245" s="100"/>
    </row>
    <row r="246" spans="2:59" x14ac:dyDescent="0.2">
      <c r="B246" s="100"/>
      <c r="C246" s="100"/>
      <c r="D246" s="100"/>
      <c r="H246" s="100"/>
      <c r="I246" s="100"/>
      <c r="M246" s="100"/>
      <c r="N246" s="100"/>
      <c r="R246" s="100"/>
      <c r="S246" s="100"/>
      <c r="W246" s="100"/>
      <c r="X246" s="100"/>
      <c r="AB246" s="100"/>
      <c r="AC246" s="100"/>
      <c r="AG246" s="100"/>
      <c r="AH246" s="100"/>
      <c r="AL246" s="100"/>
      <c r="AM246" s="100"/>
      <c r="AQ246" s="100"/>
      <c r="AR246" s="100"/>
      <c r="AV246" s="100"/>
      <c r="AW246" s="100"/>
      <c r="BA246" s="100"/>
      <c r="BB246" s="100"/>
      <c r="BD246" s="154"/>
      <c r="BE246" s="154"/>
      <c r="BF246" s="100"/>
      <c r="BG246" s="100"/>
    </row>
    <row r="247" spans="2:59" x14ac:dyDescent="0.2">
      <c r="B247" s="100"/>
      <c r="C247" s="100"/>
      <c r="D247" s="100"/>
      <c r="H247" s="100"/>
      <c r="I247" s="100"/>
      <c r="M247" s="100"/>
      <c r="N247" s="100"/>
      <c r="R247" s="100"/>
      <c r="S247" s="100"/>
      <c r="W247" s="100"/>
      <c r="X247" s="100"/>
      <c r="AB247" s="100"/>
      <c r="AC247" s="100"/>
      <c r="AG247" s="100"/>
      <c r="AH247" s="100"/>
      <c r="AL247" s="100"/>
      <c r="AM247" s="100"/>
      <c r="AQ247" s="100"/>
      <c r="AR247" s="100"/>
      <c r="AV247" s="100"/>
      <c r="AW247" s="100"/>
      <c r="BA247" s="100"/>
      <c r="BB247" s="100"/>
      <c r="BD247" s="154"/>
      <c r="BE247" s="154"/>
      <c r="BF247" s="100"/>
      <c r="BG247" s="100"/>
    </row>
    <row r="248" spans="2:59" x14ac:dyDescent="0.2">
      <c r="B248" s="100"/>
      <c r="C248" s="100"/>
      <c r="D248" s="100"/>
      <c r="H248" s="100"/>
      <c r="I248" s="100"/>
      <c r="M248" s="100"/>
      <c r="N248" s="100"/>
      <c r="R248" s="100"/>
      <c r="S248" s="100"/>
      <c r="W248" s="100"/>
      <c r="X248" s="100"/>
      <c r="AB248" s="100"/>
      <c r="AC248" s="100"/>
      <c r="AG248" s="100"/>
      <c r="AH248" s="100"/>
      <c r="AL248" s="100"/>
      <c r="AM248" s="100"/>
      <c r="AQ248" s="100"/>
      <c r="AR248" s="100"/>
      <c r="AV248" s="100"/>
      <c r="AW248" s="100"/>
      <c r="BA248" s="100"/>
      <c r="BB248" s="100"/>
      <c r="BD248" s="154"/>
      <c r="BE248" s="154"/>
      <c r="BF248" s="100"/>
      <c r="BG248" s="100"/>
    </row>
    <row r="249" spans="2:59" x14ac:dyDescent="0.2">
      <c r="B249" s="100"/>
      <c r="C249" s="100"/>
      <c r="D249" s="100"/>
      <c r="H249" s="100"/>
      <c r="I249" s="100"/>
      <c r="M249" s="100"/>
      <c r="N249" s="100"/>
      <c r="R249" s="100"/>
      <c r="S249" s="100"/>
      <c r="W249" s="100"/>
      <c r="X249" s="100"/>
      <c r="AB249" s="100"/>
      <c r="AC249" s="100"/>
      <c r="AG249" s="100"/>
      <c r="AH249" s="100"/>
      <c r="AL249" s="100"/>
      <c r="AM249" s="100"/>
      <c r="AQ249" s="100"/>
      <c r="AR249" s="100"/>
      <c r="AV249" s="100"/>
      <c r="AW249" s="100"/>
      <c r="BA249" s="100"/>
      <c r="BB249" s="100"/>
      <c r="BD249" s="154"/>
      <c r="BE249" s="154"/>
      <c r="BF249" s="100"/>
      <c r="BG249" s="100"/>
    </row>
    <row r="250" spans="2:59" x14ac:dyDescent="0.2">
      <c r="B250" s="100"/>
      <c r="C250" s="100"/>
      <c r="D250" s="100"/>
      <c r="H250" s="100"/>
      <c r="I250" s="100"/>
      <c r="M250" s="100"/>
      <c r="N250" s="100"/>
      <c r="R250" s="100"/>
      <c r="S250" s="100"/>
      <c r="W250" s="100"/>
      <c r="X250" s="100"/>
      <c r="AB250" s="100"/>
      <c r="AC250" s="100"/>
      <c r="AG250" s="100"/>
      <c r="AH250" s="100"/>
      <c r="AL250" s="100"/>
      <c r="AM250" s="100"/>
      <c r="AQ250" s="100"/>
      <c r="AR250" s="100"/>
      <c r="AV250" s="100"/>
      <c r="AW250" s="100"/>
      <c r="BA250" s="100"/>
      <c r="BB250" s="100"/>
      <c r="BD250" s="154"/>
      <c r="BE250" s="154"/>
      <c r="BF250" s="100"/>
      <c r="BG250" s="100"/>
    </row>
    <row r="251" spans="2:59" x14ac:dyDescent="0.2">
      <c r="B251" s="100"/>
      <c r="C251" s="100"/>
      <c r="D251" s="100"/>
      <c r="H251" s="100"/>
      <c r="I251" s="100"/>
      <c r="M251" s="100"/>
      <c r="N251" s="100"/>
      <c r="R251" s="100"/>
      <c r="S251" s="100"/>
      <c r="W251" s="100"/>
      <c r="X251" s="100"/>
      <c r="AB251" s="100"/>
      <c r="AC251" s="100"/>
      <c r="AG251" s="100"/>
      <c r="AH251" s="100"/>
      <c r="AL251" s="100"/>
      <c r="AM251" s="100"/>
      <c r="AQ251" s="100"/>
      <c r="AR251" s="100"/>
      <c r="AV251" s="100"/>
      <c r="AW251" s="100"/>
      <c r="BA251" s="100"/>
      <c r="BB251" s="100"/>
      <c r="BD251" s="154"/>
      <c r="BE251" s="154"/>
      <c r="BF251" s="100"/>
      <c r="BG251" s="100"/>
    </row>
    <row r="252" spans="2:59" x14ac:dyDescent="0.2">
      <c r="B252" s="100"/>
      <c r="C252" s="100"/>
      <c r="D252" s="100"/>
      <c r="H252" s="100"/>
      <c r="I252" s="100"/>
      <c r="M252" s="100"/>
      <c r="N252" s="100"/>
      <c r="R252" s="100"/>
      <c r="S252" s="100"/>
      <c r="W252" s="100"/>
      <c r="X252" s="100"/>
      <c r="AB252" s="100"/>
      <c r="AC252" s="100"/>
      <c r="AG252" s="100"/>
      <c r="AH252" s="100"/>
      <c r="AL252" s="100"/>
      <c r="AM252" s="100"/>
      <c r="AQ252" s="100"/>
      <c r="AR252" s="100"/>
      <c r="AV252" s="100"/>
      <c r="AW252" s="100"/>
      <c r="BA252" s="100"/>
      <c r="BB252" s="100"/>
      <c r="BD252" s="154"/>
      <c r="BE252" s="154"/>
      <c r="BF252" s="100"/>
      <c r="BG252" s="100"/>
    </row>
    <row r="253" spans="2:59" x14ac:dyDescent="0.2">
      <c r="B253" s="100"/>
      <c r="C253" s="100"/>
      <c r="D253" s="100"/>
      <c r="H253" s="100"/>
      <c r="I253" s="100"/>
      <c r="M253" s="100"/>
      <c r="N253" s="100"/>
      <c r="R253" s="100"/>
      <c r="S253" s="100"/>
      <c r="W253" s="100"/>
      <c r="X253" s="100"/>
      <c r="AB253" s="100"/>
      <c r="AC253" s="100"/>
      <c r="AG253" s="100"/>
      <c r="AH253" s="100"/>
      <c r="AL253" s="100"/>
      <c r="AM253" s="100"/>
      <c r="AQ253" s="100"/>
      <c r="AR253" s="100"/>
      <c r="AV253" s="100"/>
      <c r="AW253" s="100"/>
      <c r="BA253" s="100"/>
      <c r="BB253" s="100"/>
      <c r="BD253" s="154"/>
      <c r="BE253" s="154"/>
      <c r="BF253" s="100"/>
      <c r="BG253" s="100"/>
    </row>
    <row r="254" spans="2:59" x14ac:dyDescent="0.2">
      <c r="B254" s="100"/>
      <c r="C254" s="100"/>
      <c r="D254" s="100"/>
      <c r="H254" s="100"/>
      <c r="I254" s="100"/>
      <c r="M254" s="100"/>
      <c r="N254" s="100"/>
      <c r="R254" s="100"/>
      <c r="S254" s="100"/>
      <c r="W254" s="100"/>
      <c r="X254" s="100"/>
      <c r="AB254" s="100"/>
      <c r="AC254" s="100"/>
      <c r="AG254" s="100"/>
      <c r="AH254" s="100"/>
      <c r="AL254" s="100"/>
      <c r="AM254" s="100"/>
      <c r="AQ254" s="100"/>
      <c r="AR254" s="100"/>
      <c r="AV254" s="100"/>
      <c r="AW254" s="100"/>
      <c r="BA254" s="100"/>
      <c r="BB254" s="100"/>
      <c r="BD254" s="154"/>
      <c r="BE254" s="154"/>
      <c r="BF254" s="100"/>
      <c r="BG254" s="100"/>
    </row>
    <row r="255" spans="2:59" x14ac:dyDescent="0.2">
      <c r="BB255" s="100"/>
    </row>
  </sheetData>
  <mergeCells count="24">
    <mergeCell ref="BG1:BH1"/>
    <mergeCell ref="AE1:AG1"/>
    <mergeCell ref="AH1:AI1"/>
    <mergeCell ref="AJ1:AL1"/>
    <mergeCell ref="AM1:AN1"/>
    <mergeCell ref="AO1:AQ1"/>
    <mergeCell ref="AR1:AS1"/>
    <mergeCell ref="AT1:AV1"/>
    <mergeCell ref="AW1:AX1"/>
    <mergeCell ref="AY1:BA1"/>
    <mergeCell ref="BB1:BC1"/>
    <mergeCell ref="BD1:BF1"/>
    <mergeCell ref="AC1:AD1"/>
    <mergeCell ref="A1:C1"/>
    <mergeCell ref="D1:E1"/>
    <mergeCell ref="F1:H1"/>
    <mergeCell ref="I1:J1"/>
    <mergeCell ref="K1:M1"/>
    <mergeCell ref="N1:O1"/>
    <mergeCell ref="P1:R1"/>
    <mergeCell ref="S1:T1"/>
    <mergeCell ref="U1:W1"/>
    <mergeCell ref="X1:Y1"/>
    <mergeCell ref="Z1:AB1"/>
  </mergeCells>
  <pageMargins left="0.51181102362204722" right="0.51181102362204722" top="0.57999999999999996" bottom="0.28999999999999998" header="0.31496062992125984" footer="0.17"/>
  <pageSetup paperSize="9" scale="81" orientation="landscape" r:id="rId1"/>
  <colBreaks count="1" manualBreakCount="1">
    <brk id="15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4"/>
  <sheetViews>
    <sheetView topLeftCell="AF1" zoomScale="80" zoomScaleNormal="80" workbookViewId="0">
      <selection activeCell="E3" sqref="E3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12.28515625" style="100" customWidth="1"/>
    <col min="21" max="22" width="11.7109375" style="100" customWidth="1"/>
    <col min="23" max="23" width="11" style="275" customWidth="1"/>
    <col min="24" max="24" width="13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11.5703125" style="100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1.85546875" style="100" customWidth="1"/>
    <col min="46" max="47" width="11.7109375" style="100" customWidth="1"/>
    <col min="48" max="49" width="11.42578125" style="281" customWidth="1"/>
    <col min="50" max="50" width="9.28515625" style="100" bestFit="1" customWidth="1"/>
    <col min="51" max="52" width="11.7109375" style="100" customWidth="1"/>
    <col min="53" max="54" width="11.42578125" style="281" customWidth="1"/>
    <col min="55" max="55" width="9.28515625" style="100" bestFit="1" customWidth="1"/>
    <col min="56" max="56" width="12.140625" style="153" bestFit="1" customWidth="1"/>
    <col min="57" max="57" width="12" style="153" customWidth="1"/>
    <col min="58" max="59" width="13.42578125" style="275" customWidth="1"/>
    <col min="60" max="61" width="9.28515625" style="100" bestFit="1" customWidth="1"/>
    <col min="62" max="62" width="9.5703125" style="100" bestFit="1" customWidth="1"/>
    <col min="63" max="63" width="9.28515625" style="100" bestFit="1" customWidth="1"/>
    <col min="64" max="16384" width="9.140625" style="100"/>
  </cols>
  <sheetData>
    <row r="1" spans="1:60" ht="18" customHeight="1" x14ac:dyDescent="0.2">
      <c r="A1" s="967" t="s">
        <v>379</v>
      </c>
      <c r="B1" s="967"/>
      <c r="C1" s="967"/>
      <c r="D1" s="998" t="s">
        <v>381</v>
      </c>
      <c r="E1" s="999"/>
      <c r="F1" s="967" t="s">
        <v>380</v>
      </c>
      <c r="G1" s="967"/>
      <c r="H1" s="967"/>
      <c r="I1" s="998" t="s">
        <v>382</v>
      </c>
      <c r="J1" s="999"/>
      <c r="K1" s="966" t="s">
        <v>383</v>
      </c>
      <c r="L1" s="966"/>
      <c r="M1" s="966"/>
      <c r="N1" s="998" t="s">
        <v>384</v>
      </c>
      <c r="O1" s="999"/>
      <c r="P1" s="967" t="s">
        <v>385</v>
      </c>
      <c r="Q1" s="967"/>
      <c r="R1" s="967"/>
      <c r="S1" s="970" t="s">
        <v>386</v>
      </c>
      <c r="T1" s="969"/>
      <c r="U1" s="941" t="s">
        <v>387</v>
      </c>
      <c r="V1" s="959"/>
      <c r="W1" s="943"/>
      <c r="X1" s="970" t="s">
        <v>388</v>
      </c>
      <c r="Y1" s="969"/>
      <c r="Z1" s="950" t="s">
        <v>389</v>
      </c>
      <c r="AA1" s="958"/>
      <c r="AB1" s="952"/>
      <c r="AC1" s="970" t="s">
        <v>390</v>
      </c>
      <c r="AD1" s="970"/>
      <c r="AE1" s="947" t="s">
        <v>391</v>
      </c>
      <c r="AF1" s="957"/>
      <c r="AG1" s="949"/>
      <c r="AH1" s="970" t="s">
        <v>392</v>
      </c>
      <c r="AI1" s="969"/>
      <c r="AJ1" s="950" t="s">
        <v>393</v>
      </c>
      <c r="AK1" s="958"/>
      <c r="AL1" s="952"/>
      <c r="AM1" s="970" t="s">
        <v>394</v>
      </c>
      <c r="AN1" s="969"/>
      <c r="AO1" s="941" t="s">
        <v>395</v>
      </c>
      <c r="AP1" s="959"/>
      <c r="AQ1" s="943"/>
      <c r="AR1" s="970" t="s">
        <v>396</v>
      </c>
      <c r="AS1" s="969"/>
      <c r="AT1" s="947" t="s">
        <v>397</v>
      </c>
      <c r="AU1" s="948"/>
      <c r="AV1" s="949"/>
      <c r="AW1" s="970" t="s">
        <v>349</v>
      </c>
      <c r="AX1" s="969"/>
      <c r="AY1" s="950" t="s">
        <v>398</v>
      </c>
      <c r="AZ1" s="951"/>
      <c r="BA1" s="952"/>
      <c r="BB1" s="970" t="s">
        <v>399</v>
      </c>
      <c r="BC1" s="969"/>
      <c r="BD1" s="941" t="s">
        <v>400</v>
      </c>
      <c r="BE1" s="959"/>
      <c r="BF1" s="943"/>
      <c r="BG1" s="973" t="s">
        <v>401</v>
      </c>
      <c r="BH1" s="974"/>
    </row>
    <row r="2" spans="1:60" ht="18.75" customHeight="1" thickBot="1" x14ac:dyDescent="0.25">
      <c r="A2" s="319" t="s">
        <v>0</v>
      </c>
      <c r="B2" s="798" t="s">
        <v>144</v>
      </c>
      <c r="C2" s="36" t="s">
        <v>145</v>
      </c>
      <c r="D2" s="319" t="s">
        <v>144</v>
      </c>
      <c r="E2" s="885" t="s">
        <v>145</v>
      </c>
      <c r="F2" s="104" t="s">
        <v>0</v>
      </c>
      <c r="G2" s="104" t="s">
        <v>144</v>
      </c>
      <c r="H2" s="33" t="s">
        <v>145</v>
      </c>
      <c r="I2" s="319" t="s">
        <v>144</v>
      </c>
      <c r="J2" s="885" t="s">
        <v>145</v>
      </c>
      <c r="K2" s="125" t="s">
        <v>0</v>
      </c>
      <c r="L2" s="319" t="s">
        <v>144</v>
      </c>
      <c r="M2" s="36" t="s">
        <v>145</v>
      </c>
      <c r="N2" s="319" t="s">
        <v>144</v>
      </c>
      <c r="O2" s="885" t="s">
        <v>145</v>
      </c>
      <c r="P2" s="125" t="s">
        <v>0</v>
      </c>
      <c r="Q2" s="319" t="s">
        <v>144</v>
      </c>
      <c r="R2" s="36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89" t="s">
        <v>0</v>
      </c>
      <c r="AU2" s="319" t="s">
        <v>144</v>
      </c>
      <c r="AV2" s="799" t="s">
        <v>145</v>
      </c>
      <c r="AW2" s="313" t="s">
        <v>144</v>
      </c>
      <c r="AX2" s="155" t="s">
        <v>145</v>
      </c>
      <c r="AY2" s="89" t="s">
        <v>0</v>
      </c>
      <c r="AZ2" s="319" t="s">
        <v>144</v>
      </c>
      <c r="BA2" s="799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ht="19.5" customHeight="1" thickBot="1" x14ac:dyDescent="0.25">
      <c r="A3" s="320">
        <v>43831</v>
      </c>
      <c r="B3" s="704">
        <v>16</v>
      </c>
      <c r="C3" s="704">
        <v>25.5</v>
      </c>
      <c r="D3" s="865">
        <f>SUM('2019'!AZ14:AZ32,'2018'!BE3:BE33,B3:B12)</f>
        <v>429.5</v>
      </c>
      <c r="E3" s="866">
        <f>SUM('2019'!BA14:BA32,'2018'!BF3:BF33,C3:C12)</f>
        <v>1396.8999999999999</v>
      </c>
      <c r="F3" s="886">
        <v>43862</v>
      </c>
      <c r="G3" s="702">
        <v>3.3</v>
      </c>
      <c r="H3" s="702">
        <v>23.3</v>
      </c>
      <c r="I3" s="865">
        <f>SUM('2019'!BE5:BE33,'2020'!B3:B33,G3:G11)</f>
        <v>723.40000000000009</v>
      </c>
      <c r="J3" s="865">
        <f>SUM('2018'!BF15:BF33,'2020'!C3:C33,H3:H11)</f>
        <v>1414.2000000000003</v>
      </c>
      <c r="K3" s="892">
        <v>43891</v>
      </c>
      <c r="L3" s="704">
        <v>1.6</v>
      </c>
      <c r="M3" s="704">
        <v>19.3</v>
      </c>
      <c r="N3" s="865">
        <f>SUM('2020'!B13:B33,'2020'!G3:G31,L3:L13)</f>
        <v>646.40000000000009</v>
      </c>
      <c r="O3" s="865">
        <f>SUM('2020'!C13:C33,'2020'!H3:H30,M3:M13)</f>
        <v>1310.2</v>
      </c>
      <c r="P3" s="329">
        <v>43922</v>
      </c>
      <c r="Q3" s="704">
        <v>0</v>
      </c>
      <c r="R3" s="718">
        <v>21.8</v>
      </c>
      <c r="S3" s="888">
        <f>SUM('2020'!G12:G31,L3:L33,Q3:Q12)</f>
        <v>375.99999999999994</v>
      </c>
      <c r="T3" s="865">
        <f>SUM('2020'!H12:H31,M3:M33,R3:R12)</f>
        <v>1301.0999999999999</v>
      </c>
      <c r="U3" s="564">
        <v>43952</v>
      </c>
      <c r="V3" s="693">
        <v>0</v>
      </c>
      <c r="W3" s="694">
        <v>21.5</v>
      </c>
      <c r="X3" s="865">
        <f>SUM('2020'!L14:L33,Q3:Q32,V3:V13)</f>
        <v>51.2</v>
      </c>
      <c r="Y3" s="865">
        <f>SUM('2020'!M27:M33,R3:R32,W3:W13)</f>
        <v>950.69999999999993</v>
      </c>
      <c r="Z3" s="571">
        <v>43983</v>
      </c>
      <c r="AA3" s="718">
        <v>0</v>
      </c>
      <c r="AB3" s="719">
        <v>18.899999999999999</v>
      </c>
      <c r="AC3" s="865">
        <f>SUM('2020'!Q15:Q32,V3:V33,AA3:AA13)</f>
        <v>43.800000000000004</v>
      </c>
      <c r="AD3" s="865">
        <f>SUM('2020'!R15:R32,W3:W33,AB3:AB13)</f>
        <v>1308.8</v>
      </c>
      <c r="AE3" s="164">
        <v>44013</v>
      </c>
      <c r="AF3" s="693">
        <v>0.2</v>
      </c>
      <c r="AG3" s="694">
        <v>18.13</v>
      </c>
      <c r="AH3" s="865">
        <f>SUM('2020'!V15:V33,AA3:AA32,AF3:AF13)</f>
        <v>157.19999999999999</v>
      </c>
      <c r="AI3" s="865">
        <f>SUM('2020'!W15:W33,AB3:AB32,AG3:AG13)</f>
        <v>1290.6200000000001</v>
      </c>
      <c r="AJ3" s="571">
        <v>44044</v>
      </c>
      <c r="AK3" s="693">
        <v>0</v>
      </c>
      <c r="AL3" s="727">
        <v>16.93</v>
      </c>
      <c r="AM3" s="865">
        <f>SUM('2020'!AA14:AA32,AF3:AF33,AK3:AK12)</f>
        <v>132.79999999999998</v>
      </c>
      <c r="AN3" s="865">
        <f>SUM('2020'!AB14:AB32,AG3:AG33,AL3:AL12)</f>
        <v>1090.73</v>
      </c>
      <c r="AO3" s="564">
        <v>44075</v>
      </c>
      <c r="AP3" s="693">
        <v>0</v>
      </c>
      <c r="AQ3" s="694">
        <v>19.36</v>
      </c>
      <c r="AR3" s="865">
        <f>SUM('2020'!AF14:AF33,AK3:AK33,AP3:AP12)</f>
        <v>76.699999999999989</v>
      </c>
      <c r="AS3" s="865">
        <f>SUM('2020'!AG14:AG33,AL3:AL33,AQ3:AQ12)</f>
        <v>1120.4799999999996</v>
      </c>
      <c r="AT3" s="108">
        <v>44105</v>
      </c>
      <c r="AU3" s="704">
        <v>0</v>
      </c>
      <c r="AV3" s="695">
        <v>27.05</v>
      </c>
      <c r="AW3" s="865">
        <f>SUM('2020'!AK13:AK33,AP3:AP32,AU3:AU12)</f>
        <v>125.89999999999999</v>
      </c>
      <c r="AX3" s="865">
        <f>SUM('2020'!AL13:AL33,AQ3:AQ32,AV3:AV12)</f>
        <v>1269.2000000000003</v>
      </c>
      <c r="AY3" s="38">
        <v>44136</v>
      </c>
      <c r="AZ3" s="858">
        <v>0.4</v>
      </c>
      <c r="BA3" s="859">
        <v>15.07</v>
      </c>
      <c r="BB3" s="865">
        <f>SUM('2020'!AP13:AP32,AU3:AU33,AZ3:AZ11)</f>
        <v>234.39999999999998</v>
      </c>
      <c r="BC3" s="865">
        <f>SUM('2020'!AQ13:AQ32,AV3:AV33,BA3:BA10)</f>
        <v>1246.6800000000005</v>
      </c>
      <c r="BD3" s="564">
        <v>44166</v>
      </c>
      <c r="BE3" s="902">
        <v>4.8</v>
      </c>
      <c r="BF3" s="903">
        <v>22.7</v>
      </c>
      <c r="BG3" s="865">
        <f>SUM('2020'!AU13:AU33,AZ3:AZ32,BE3:BE12)</f>
        <v>357.20000000000005</v>
      </c>
      <c r="BH3" s="865">
        <f>SUM('2020'!AV13:AV33,BA3:BA32,BF3:BF12)</f>
        <v>1268.2700000000002</v>
      </c>
    </row>
    <row r="4" spans="1:60" ht="18.75" customHeight="1" thickBot="1" x14ac:dyDescent="0.25">
      <c r="A4" s="320">
        <v>43832</v>
      </c>
      <c r="B4" s="704">
        <v>23.6</v>
      </c>
      <c r="C4" s="704">
        <v>22.6</v>
      </c>
      <c r="D4" s="865">
        <f>SUM('2019'!AZ6:AZ32,'2018'!BE3:BE33,B3:B5)</f>
        <v>372.1</v>
      </c>
      <c r="E4" s="866">
        <f>SUM('2019'!BA6:BA32,'2018'!BF3:BF33,C3:C5)</f>
        <v>1407.5</v>
      </c>
      <c r="F4" s="886">
        <v>43863</v>
      </c>
      <c r="G4" s="875">
        <v>59</v>
      </c>
      <c r="H4" s="875">
        <v>22.5</v>
      </c>
      <c r="I4" s="865">
        <f>SUM('2018'!BE11:BE33,'2020'!B3:B33,G3:G4)</f>
        <v>441.19999999999993</v>
      </c>
      <c r="J4" s="865">
        <f>SUM('2018'!BF5:BF33,'2020'!C3:C33,H3:H4)</f>
        <v>1484.0000000000005</v>
      </c>
      <c r="K4" s="892">
        <v>43892</v>
      </c>
      <c r="L4" s="704">
        <v>12.4</v>
      </c>
      <c r="M4" s="704">
        <v>19.5</v>
      </c>
      <c r="N4" s="865">
        <f>SUM('2020'!B6:B33,'2020'!G3:G31,L3:L5)</f>
        <v>744</v>
      </c>
      <c r="O4" s="865">
        <f>SUM('2020'!C6:C33,'2020'!H3:H30,M3:M5)</f>
        <v>1310.1000000000001</v>
      </c>
      <c r="P4" s="329">
        <v>43923</v>
      </c>
      <c r="Q4" s="704">
        <v>0.2</v>
      </c>
      <c r="R4" s="718">
        <v>24.1</v>
      </c>
      <c r="S4" s="888">
        <f>SUM('2020'!G5:G31,L3:L33,Q3:Q5)</f>
        <v>499.09999999999997</v>
      </c>
      <c r="T4" s="865">
        <f>SUM('2020'!H5:H31,M3:M33,R3:R5)</f>
        <v>1320.3000000000004</v>
      </c>
      <c r="U4" s="564">
        <v>43953</v>
      </c>
      <c r="V4" s="693">
        <v>0</v>
      </c>
      <c r="W4" s="695">
        <v>20.5</v>
      </c>
      <c r="X4" s="865">
        <f>SUM('2020'!L6:L33,Q3:Q32,V3:V5)</f>
        <v>50.8</v>
      </c>
      <c r="Y4" s="865">
        <f>SUM('2020'!M6:M33,R3:R32,W3:W5)</f>
        <v>1270</v>
      </c>
      <c r="Z4" s="571">
        <v>43984</v>
      </c>
      <c r="AA4" s="718">
        <v>1</v>
      </c>
      <c r="AB4" s="719">
        <v>16.600000000000001</v>
      </c>
      <c r="AC4" s="865">
        <f>SUM('2020'!Q7:Q32,V3:V33,AA3:AA4)</f>
        <v>12.599999999999998</v>
      </c>
      <c r="AD4" s="865">
        <f>SUM('2020'!R7:R32,W3:W33,AB3:AB4)</f>
        <v>1098.0000000000002</v>
      </c>
      <c r="AE4" s="164">
        <v>44014</v>
      </c>
      <c r="AF4" s="693">
        <v>0</v>
      </c>
      <c r="AG4" s="695">
        <v>14.56</v>
      </c>
      <c r="AH4" s="865">
        <f>SUM('2020'!V6:V33,AA3:AA32,AF3:AF5)</f>
        <v>162.79999999999998</v>
      </c>
      <c r="AI4" s="865">
        <f>SUM('2020'!W6:W33,AB3:AB32,AG3:AG5)</f>
        <v>1298.1400000000006</v>
      </c>
      <c r="AJ4" s="571">
        <v>44045</v>
      </c>
      <c r="AK4" s="842">
        <v>0</v>
      </c>
      <c r="AL4" s="843">
        <v>17.149999999999999</v>
      </c>
      <c r="AM4" s="865">
        <f>SUM('2020'!AA6:AA32,AF3:AF33,AK3:AK4)</f>
        <v>163.79999999999995</v>
      </c>
      <c r="AN4" s="865">
        <f>SUM('2020'!AB6:AB32,AG3:AG33,AL3:AL4)</f>
        <v>1300.9400000000003</v>
      </c>
      <c r="AO4" s="564">
        <v>44076</v>
      </c>
      <c r="AP4" s="845">
        <v>0</v>
      </c>
      <c r="AQ4" s="797">
        <v>19.7</v>
      </c>
      <c r="AR4" s="865">
        <f>SUM('2020'!AF6:AF33,AK3:AK33,AP3:AP4)</f>
        <v>77.499999999999986</v>
      </c>
      <c r="AS4" s="865">
        <f>SUM('2020'!AG6:AG33,AL3:AL33,AQ3:AQ4)</f>
        <v>1095.3799999999999</v>
      </c>
      <c r="AT4" s="108">
        <v>44106</v>
      </c>
      <c r="AU4" s="704">
        <v>0</v>
      </c>
      <c r="AV4" s="695">
        <v>30.98</v>
      </c>
      <c r="AW4" s="865">
        <f>SUM('2020'!AK5:AK33,AP3:AP32,AU3:AU5)</f>
        <v>79.499999999999986</v>
      </c>
      <c r="AX4" s="865">
        <f>SUM('2020'!AL5:AL33,AQ3:AQ32,AV3:AV5)</f>
        <v>1250.24</v>
      </c>
      <c r="AY4" s="38">
        <v>44137</v>
      </c>
      <c r="AZ4" s="858">
        <v>0</v>
      </c>
      <c r="BA4" s="859">
        <v>15.4</v>
      </c>
      <c r="BB4" s="865">
        <f>SUM('2020'!AP5:AP32,AU3:AU33,AZ3:AZ5)</f>
        <v>225.79999999999998</v>
      </c>
      <c r="BC4" s="865">
        <f>SUM('2020'!AQ5:AQ32,AV3:AV33,BA3:BA5)</f>
        <v>1332.6300000000003</v>
      </c>
      <c r="BD4" s="564">
        <v>44167</v>
      </c>
      <c r="BE4" s="649">
        <v>0.2</v>
      </c>
      <c r="BF4" s="679">
        <v>22.8</v>
      </c>
      <c r="BG4" s="865">
        <f>SUM('2020'!AU6:AU33,AZ3:AZ32,BE3:BE6)</f>
        <v>358.59999999999997</v>
      </c>
      <c r="BH4" s="865">
        <f>SUM('2020'!AV6:AV33,BA3:BA32,BF3:BF6)</f>
        <v>1296.9099999999999</v>
      </c>
    </row>
    <row r="5" spans="1:60" ht="18.75" customHeight="1" thickBot="1" x14ac:dyDescent="0.25">
      <c r="A5" s="320">
        <v>43833</v>
      </c>
      <c r="B5" s="875">
        <v>7.6</v>
      </c>
      <c r="C5" s="875">
        <v>20.8</v>
      </c>
      <c r="D5" s="873">
        <f>SUM(D3:D4)</f>
        <v>801.6</v>
      </c>
      <c r="E5" s="874">
        <f>SUM(E3:E4)</f>
        <v>2804.3999999999996</v>
      </c>
      <c r="F5" s="886">
        <v>43864</v>
      </c>
      <c r="G5" s="702">
        <v>67.400000000000006</v>
      </c>
      <c r="H5" s="702">
        <v>21</v>
      </c>
      <c r="I5" s="873">
        <f>SUM(I3:I4)</f>
        <v>1164.5999999999999</v>
      </c>
      <c r="J5" s="874">
        <f>SUM(J3:J4)</f>
        <v>2898.2000000000007</v>
      </c>
      <c r="K5" s="892">
        <v>43893</v>
      </c>
      <c r="L5" s="855">
        <v>14</v>
      </c>
      <c r="M5" s="855">
        <v>18.600000000000001</v>
      </c>
      <c r="N5" s="873">
        <f>SUM(N3:N4)</f>
        <v>1390.4</v>
      </c>
      <c r="O5" s="874">
        <f>SUM(O3:O4)</f>
        <v>2620.3000000000002</v>
      </c>
      <c r="P5" s="329">
        <v>43924</v>
      </c>
      <c r="Q5" s="704">
        <v>6.6</v>
      </c>
      <c r="R5" s="718">
        <v>23.8</v>
      </c>
      <c r="S5" s="889">
        <f>SUM(S3:S4)</f>
        <v>875.09999999999991</v>
      </c>
      <c r="T5" s="874">
        <f>SUM(T3:T4)</f>
        <v>2621.4000000000005</v>
      </c>
      <c r="U5" s="564">
        <v>43954</v>
      </c>
      <c r="V5" s="851">
        <v>0.8</v>
      </c>
      <c r="W5" s="852">
        <v>17.7</v>
      </c>
      <c r="X5" s="873">
        <f>SUM(X3:X4)</f>
        <v>102</v>
      </c>
      <c r="Y5" s="874">
        <f>SUM(Y3:Y4)</f>
        <v>2220.6999999999998</v>
      </c>
      <c r="Z5" s="571">
        <v>43985</v>
      </c>
      <c r="AA5" s="813">
        <v>0.4</v>
      </c>
      <c r="AB5" s="723">
        <v>17.399999999999999</v>
      </c>
      <c r="AC5" s="873">
        <f>SUM(AC3:AC4)</f>
        <v>56.400000000000006</v>
      </c>
      <c r="AD5" s="874">
        <f>SUM(AD3:AD4)</f>
        <v>2406.8000000000002</v>
      </c>
      <c r="AE5" s="164">
        <v>44015</v>
      </c>
      <c r="AF5" s="842">
        <v>0</v>
      </c>
      <c r="AG5" s="843">
        <v>13.67</v>
      </c>
      <c r="AH5" s="873">
        <f>SUM(AH3:AH4)</f>
        <v>320</v>
      </c>
      <c r="AI5" s="874">
        <f>SUM(AI3:AI4)</f>
        <v>2588.7600000000007</v>
      </c>
      <c r="AJ5" s="571">
        <v>44046</v>
      </c>
      <c r="AK5" s="718">
        <v>0</v>
      </c>
      <c r="AL5" s="719">
        <v>16.73</v>
      </c>
      <c r="AM5" s="873">
        <f>SUM(AM3:AM4)</f>
        <v>296.59999999999991</v>
      </c>
      <c r="AN5" s="874">
        <f>SUM(AN3:AN4)</f>
        <v>2391.67</v>
      </c>
      <c r="AO5" s="564">
        <v>44077</v>
      </c>
      <c r="AP5" s="718">
        <v>0</v>
      </c>
      <c r="AQ5" s="719">
        <v>22.07</v>
      </c>
      <c r="AR5" s="873">
        <f>SUM(AR3:AR4)</f>
        <v>154.19999999999999</v>
      </c>
      <c r="AS5" s="874">
        <f>SUM(AS3:AS4)</f>
        <v>2215.8599999999997</v>
      </c>
      <c r="AT5" s="108">
        <v>44107</v>
      </c>
      <c r="AU5" s="842">
        <v>0</v>
      </c>
      <c r="AV5" s="843">
        <v>24.71</v>
      </c>
      <c r="AW5" s="873">
        <f>SUM(AW3:AW4)</f>
        <v>205.39999999999998</v>
      </c>
      <c r="AX5" s="874">
        <f>SUM(AX3:AX4)</f>
        <v>2519.4400000000005</v>
      </c>
      <c r="AY5" s="38">
        <v>44138</v>
      </c>
      <c r="AZ5" s="862">
        <v>0</v>
      </c>
      <c r="BA5" s="863">
        <v>16.14</v>
      </c>
      <c r="BB5" s="873">
        <f>SUM(BB3:BB4)</f>
        <v>460.19999999999993</v>
      </c>
      <c r="BC5" s="874">
        <f>SUM(BC3:BC4)</f>
        <v>2579.3100000000009</v>
      </c>
      <c r="BD5" s="564">
        <v>44168</v>
      </c>
      <c r="BE5" s="879">
        <v>0</v>
      </c>
      <c r="BF5" s="880">
        <v>24.26</v>
      </c>
      <c r="BG5" s="873">
        <f>SUM(BG3:BG4)</f>
        <v>715.8</v>
      </c>
      <c r="BH5" s="874">
        <f>SUM(BH3:BH4)</f>
        <v>2565.1800000000003</v>
      </c>
    </row>
    <row r="6" spans="1:60" ht="18.75" customHeight="1" thickBot="1" x14ac:dyDescent="0.25">
      <c r="A6" s="320">
        <v>43834</v>
      </c>
      <c r="B6" s="704">
        <v>13.2</v>
      </c>
      <c r="C6" s="704">
        <v>20.7</v>
      </c>
      <c r="D6" s="867"/>
      <c r="E6" s="868"/>
      <c r="F6" s="886">
        <v>43865</v>
      </c>
      <c r="G6" s="702">
        <v>16.7</v>
      </c>
      <c r="H6" s="702">
        <v>21.7</v>
      </c>
      <c r="I6" s="601"/>
      <c r="J6" s="660"/>
      <c r="K6" s="892">
        <v>43894</v>
      </c>
      <c r="L6" s="704">
        <v>0.6</v>
      </c>
      <c r="M6" s="704">
        <v>19.100000000000001</v>
      </c>
      <c r="N6" s="835"/>
      <c r="O6" s="835"/>
      <c r="P6" s="329">
        <v>43925</v>
      </c>
      <c r="Q6" s="894">
        <v>0</v>
      </c>
      <c r="R6" s="813">
        <v>20.3</v>
      </c>
      <c r="S6" s="608"/>
      <c r="T6" s="608"/>
      <c r="U6" s="564">
        <v>43955</v>
      </c>
      <c r="V6" s="693">
        <v>0</v>
      </c>
      <c r="W6" s="695">
        <v>17.5</v>
      </c>
      <c r="X6" s="512"/>
      <c r="Y6" s="512"/>
      <c r="Z6" s="571">
        <v>43986</v>
      </c>
      <c r="AA6" s="718">
        <v>0</v>
      </c>
      <c r="AB6" s="719">
        <v>18.3</v>
      </c>
      <c r="AC6" s="457"/>
      <c r="AD6" s="268"/>
      <c r="AE6" s="164">
        <v>44016</v>
      </c>
      <c r="AF6" s="718">
        <v>0</v>
      </c>
      <c r="AG6" s="719">
        <v>16.27</v>
      </c>
      <c r="AH6" s="456"/>
      <c r="AI6" s="458"/>
      <c r="AJ6" s="571">
        <v>44047</v>
      </c>
      <c r="AK6" s="693">
        <v>0</v>
      </c>
      <c r="AL6" s="727">
        <v>16.09</v>
      </c>
      <c r="AM6" s="846"/>
      <c r="AN6" s="847"/>
      <c r="AO6" s="564">
        <v>44078</v>
      </c>
      <c r="AP6" s="693">
        <v>0</v>
      </c>
      <c r="AQ6" s="694">
        <v>22.98</v>
      </c>
      <c r="AR6" s="456"/>
      <c r="AS6" s="458"/>
      <c r="AT6" s="108">
        <v>44108</v>
      </c>
      <c r="AU6" s="704">
        <v>0</v>
      </c>
      <c r="AV6" s="695">
        <v>20.52</v>
      </c>
      <c r="AW6" s="456"/>
      <c r="AX6" s="268"/>
      <c r="AY6" s="38">
        <v>44139</v>
      </c>
      <c r="AZ6" s="858">
        <v>0</v>
      </c>
      <c r="BA6" s="859">
        <v>17.239999999999998</v>
      </c>
      <c r="BB6" s="523"/>
      <c r="BC6" s="489"/>
      <c r="BD6" s="564">
        <v>44169</v>
      </c>
      <c r="BE6" s="879">
        <v>0</v>
      </c>
      <c r="BF6" s="880">
        <v>24.41</v>
      </c>
      <c r="BG6" s="523"/>
      <c r="BH6" s="268"/>
    </row>
    <row r="7" spans="1:60" ht="18.75" customHeight="1" x14ac:dyDescent="0.2">
      <c r="A7" s="320">
        <v>43835</v>
      </c>
      <c r="B7" s="704">
        <v>2.2000000000000002</v>
      </c>
      <c r="C7" s="704">
        <v>21.1</v>
      </c>
      <c r="D7" s="869">
        <f>D3/60</f>
        <v>7.1583333333333332</v>
      </c>
      <c r="E7" s="870">
        <f>E3/60</f>
        <v>23.281666666666663</v>
      </c>
      <c r="F7" s="886">
        <v>43866</v>
      </c>
      <c r="G7" s="702">
        <v>0</v>
      </c>
      <c r="H7" s="702">
        <v>23</v>
      </c>
      <c r="I7" s="869">
        <f>I3/61</f>
        <v>11.859016393442625</v>
      </c>
      <c r="J7" s="870">
        <f>J3/59</f>
        <v>23.969491525423734</v>
      </c>
      <c r="K7" s="892">
        <v>43895</v>
      </c>
      <c r="L7" s="704">
        <v>0</v>
      </c>
      <c r="M7" s="704">
        <v>20</v>
      </c>
      <c r="N7" s="869">
        <f>N3/50</f>
        <v>12.928000000000003</v>
      </c>
      <c r="O7" s="870">
        <f>O3/61</f>
        <v>21.478688524590165</v>
      </c>
      <c r="P7" s="329">
        <v>43926</v>
      </c>
      <c r="Q7" s="704">
        <v>0</v>
      </c>
      <c r="R7" s="718">
        <v>20.7</v>
      </c>
      <c r="S7" s="890">
        <f>S3/59</f>
        <v>6.3728813559322024</v>
      </c>
      <c r="T7" s="870">
        <f>T3/59</f>
        <v>22.052542372881355</v>
      </c>
      <c r="U7" s="564">
        <v>43956</v>
      </c>
      <c r="V7" s="693">
        <v>0.2</v>
      </c>
      <c r="W7" s="695">
        <v>19.3</v>
      </c>
      <c r="X7" s="869">
        <f>X3/61</f>
        <v>0.83934426229508197</v>
      </c>
      <c r="Y7" s="870">
        <f>Y3/61</f>
        <v>15.585245901639343</v>
      </c>
      <c r="Z7" s="571">
        <v>43987</v>
      </c>
      <c r="AA7" s="718">
        <v>1.8</v>
      </c>
      <c r="AB7" s="719">
        <v>18.899999999999999</v>
      </c>
      <c r="AC7" s="869">
        <f>AC3/59</f>
        <v>0.74237288135593227</v>
      </c>
      <c r="AD7" s="870">
        <f>AD3/58</f>
        <v>22.565517241379311</v>
      </c>
      <c r="AE7" s="164">
        <v>44017</v>
      </c>
      <c r="AF7" s="693">
        <v>0</v>
      </c>
      <c r="AG7" s="695">
        <v>18.23</v>
      </c>
      <c r="AH7" s="869">
        <f>AH3/60</f>
        <v>2.6199999999999997</v>
      </c>
      <c r="AI7" s="870">
        <f>AI3/59</f>
        <v>21.87491525423729</v>
      </c>
      <c r="AJ7" s="571">
        <v>44048</v>
      </c>
      <c r="AK7" s="693">
        <v>0</v>
      </c>
      <c r="AL7" s="727">
        <v>16.32</v>
      </c>
      <c r="AM7" s="869">
        <f>AM3/60</f>
        <v>2.2133333333333329</v>
      </c>
      <c r="AN7" s="870">
        <f>AN3/59</f>
        <v>18.486949152542373</v>
      </c>
      <c r="AO7" s="564">
        <v>44079</v>
      </c>
      <c r="AP7" s="693">
        <v>0</v>
      </c>
      <c r="AQ7" s="694">
        <v>21.41</v>
      </c>
      <c r="AR7" s="869">
        <f>AR3/58</f>
        <v>1.3224137931034481</v>
      </c>
      <c r="AS7" s="870">
        <f>AS3/58</f>
        <v>19.318620689655166</v>
      </c>
      <c r="AT7" s="108">
        <v>44109</v>
      </c>
      <c r="AU7" s="704">
        <v>0</v>
      </c>
      <c r="AV7" s="695">
        <v>23.84</v>
      </c>
      <c r="AW7" s="869">
        <f>AW3/59</f>
        <v>2.1338983050847458</v>
      </c>
      <c r="AX7" s="870">
        <f>AX3/59</f>
        <v>21.511864406779665</v>
      </c>
      <c r="AY7" s="38">
        <v>44140</v>
      </c>
      <c r="AZ7" s="858">
        <v>8.6</v>
      </c>
      <c r="BA7" s="859">
        <v>16.760000000000002</v>
      </c>
      <c r="BB7" s="869">
        <f>BB3/59</f>
        <v>3.9728813559322029</v>
      </c>
      <c r="BC7" s="870">
        <f>BC3/59</f>
        <v>21.130169491525432</v>
      </c>
      <c r="BD7" s="564">
        <v>44170</v>
      </c>
      <c r="BE7" s="649">
        <v>0</v>
      </c>
      <c r="BF7" s="679">
        <v>21.8</v>
      </c>
      <c r="BG7" s="869">
        <f>BG3/59</f>
        <v>6.0542372881355941</v>
      </c>
      <c r="BH7" s="870">
        <f>BH3/59</f>
        <v>21.496101694915257</v>
      </c>
    </row>
    <row r="8" spans="1:60" ht="18.75" customHeight="1" x14ac:dyDescent="0.2">
      <c r="A8" s="320">
        <v>43836</v>
      </c>
      <c r="B8" s="704">
        <v>16</v>
      </c>
      <c r="C8" s="704">
        <v>23.2</v>
      </c>
      <c r="D8" s="573">
        <f>D4/60</f>
        <v>6.2016666666666671</v>
      </c>
      <c r="E8" s="574">
        <f>E4/60</f>
        <v>23.458333333333332</v>
      </c>
      <c r="F8" s="886">
        <v>43867</v>
      </c>
      <c r="G8" s="702">
        <v>13.6</v>
      </c>
      <c r="H8" s="702">
        <v>22.2</v>
      </c>
      <c r="I8" s="573">
        <f>I4/61</f>
        <v>7.2327868852459005</v>
      </c>
      <c r="J8" s="574">
        <f>J4/61</f>
        <v>24.327868852459023</v>
      </c>
      <c r="K8" s="892">
        <v>43896</v>
      </c>
      <c r="L8" s="704">
        <v>0</v>
      </c>
      <c r="M8" s="704">
        <v>19.7</v>
      </c>
      <c r="N8" s="573">
        <f>N4/57</f>
        <v>13.052631578947368</v>
      </c>
      <c r="O8" s="574">
        <f>O4/59</f>
        <v>22.205084745762715</v>
      </c>
      <c r="P8" s="329">
        <v>43927</v>
      </c>
      <c r="Q8" s="704">
        <v>0</v>
      </c>
      <c r="R8" s="718">
        <v>22.9</v>
      </c>
      <c r="S8" s="554">
        <f>S4/54</f>
        <v>9.242592592592592</v>
      </c>
      <c r="T8" s="574">
        <f>T4/54</f>
        <v>24.450000000000006</v>
      </c>
      <c r="U8" s="564">
        <v>43957</v>
      </c>
      <c r="V8" s="693">
        <v>1</v>
      </c>
      <c r="W8" s="695">
        <v>21</v>
      </c>
      <c r="X8" s="573">
        <f>X4/61</f>
        <v>0.83278688524590161</v>
      </c>
      <c r="Y8" s="574">
        <f>Y4/61</f>
        <v>20.819672131147541</v>
      </c>
      <c r="Z8" s="571">
        <v>43988</v>
      </c>
      <c r="AA8" s="718">
        <v>0.2</v>
      </c>
      <c r="AB8" s="719">
        <v>20</v>
      </c>
      <c r="AC8" s="573">
        <f>AC4/58</f>
        <v>0.21724137931034479</v>
      </c>
      <c r="AD8" s="574">
        <f>AD4/58</f>
        <v>18.931034482758626</v>
      </c>
      <c r="AE8" s="164">
        <v>44018</v>
      </c>
      <c r="AF8" s="693">
        <v>0</v>
      </c>
      <c r="AG8" s="695">
        <v>20.399999999999999</v>
      </c>
      <c r="AH8" s="573">
        <f>AH4/61</f>
        <v>2.6688524590163931</v>
      </c>
      <c r="AI8" s="574">
        <f>AI4/59</f>
        <v>22.002372881355942</v>
      </c>
      <c r="AJ8" s="571">
        <v>44049</v>
      </c>
      <c r="AK8" s="693">
        <v>0.2</v>
      </c>
      <c r="AL8" s="727">
        <v>16.71</v>
      </c>
      <c r="AM8" s="573">
        <f>AM4/60</f>
        <v>2.7299999999999991</v>
      </c>
      <c r="AN8" s="574">
        <f>AN4/58</f>
        <v>22.430000000000003</v>
      </c>
      <c r="AO8" s="564">
        <v>44080</v>
      </c>
      <c r="AP8" s="693">
        <v>0</v>
      </c>
      <c r="AQ8" s="694">
        <v>22.94</v>
      </c>
      <c r="AR8" s="573">
        <f>AR4/59</f>
        <v>1.3135593220338981</v>
      </c>
      <c r="AS8" s="574">
        <f>AS4/59</f>
        <v>18.565762711864405</v>
      </c>
      <c r="AT8" s="108">
        <v>44110</v>
      </c>
      <c r="AU8" s="704">
        <v>0</v>
      </c>
      <c r="AV8" s="695">
        <v>26.38</v>
      </c>
      <c r="AW8" s="573">
        <f>AW4/60</f>
        <v>1.3249999999999997</v>
      </c>
      <c r="AX8" s="574">
        <f>AX4/60</f>
        <v>20.837333333333333</v>
      </c>
      <c r="AY8" s="38">
        <v>44141</v>
      </c>
      <c r="AZ8" s="858">
        <v>0</v>
      </c>
      <c r="BA8" s="859">
        <v>17.88</v>
      </c>
      <c r="BB8" s="573">
        <f>BB4/62</f>
        <v>3.6419354838709674</v>
      </c>
      <c r="BC8" s="574">
        <f>BC4/62</f>
        <v>21.494032258064522</v>
      </c>
      <c r="BD8" s="564">
        <v>44171</v>
      </c>
      <c r="BE8" s="649">
        <v>4.8</v>
      </c>
      <c r="BF8" s="679">
        <v>21.53</v>
      </c>
      <c r="BG8" s="573">
        <f>BG4/60</f>
        <v>5.9766666666666657</v>
      </c>
      <c r="BH8" s="574">
        <f>BH4/60</f>
        <v>21.615166666666664</v>
      </c>
    </row>
    <row r="9" spans="1:60" ht="18.75" customHeight="1" thickBot="1" x14ac:dyDescent="0.25">
      <c r="A9" s="320">
        <v>43837</v>
      </c>
      <c r="B9" s="704">
        <v>0</v>
      </c>
      <c r="C9" s="704">
        <v>26.1</v>
      </c>
      <c r="D9" s="836">
        <f>SUM(D7:D8)/2</f>
        <v>6.68</v>
      </c>
      <c r="E9" s="837">
        <f>SUM(E7:E8)/2</f>
        <v>23.369999999999997</v>
      </c>
      <c r="F9" s="886">
        <v>43868</v>
      </c>
      <c r="G9" s="702">
        <v>26</v>
      </c>
      <c r="H9" s="702">
        <v>23.2</v>
      </c>
      <c r="I9" s="836">
        <f>SUM(I7:I8)/2</f>
        <v>9.5459016393442617</v>
      </c>
      <c r="J9" s="837">
        <f>SUM(J7:J8)/2</f>
        <v>24.148680188941377</v>
      </c>
      <c r="K9" s="892">
        <v>43897</v>
      </c>
      <c r="L9" s="704">
        <v>0</v>
      </c>
      <c r="M9" s="704">
        <v>20.100000000000001</v>
      </c>
      <c r="N9" s="836">
        <f>SUM(N7:N8)/2</f>
        <v>12.990315789473685</v>
      </c>
      <c r="O9" s="837">
        <f>SUM(O7:O8)/2</f>
        <v>21.84188663517644</v>
      </c>
      <c r="P9" s="329">
        <v>43928</v>
      </c>
      <c r="Q9" s="704">
        <v>0.4</v>
      </c>
      <c r="R9" s="718">
        <v>21.6</v>
      </c>
      <c r="S9" s="891">
        <f>SUM(S7:S8)/2</f>
        <v>7.8077369742623972</v>
      </c>
      <c r="T9" s="837">
        <f>SUM(T7:T8)/2</f>
        <v>23.251271186440682</v>
      </c>
      <c r="U9" s="564">
        <v>43958</v>
      </c>
      <c r="V9" s="693">
        <v>5.2</v>
      </c>
      <c r="W9" s="695">
        <v>14.2</v>
      </c>
      <c r="X9" s="836">
        <f>SUM(X7:X8)/2</f>
        <v>0.83606557377049184</v>
      </c>
      <c r="Y9" s="837">
        <f>SUM(Y7:Y8)/2</f>
        <v>18.202459016393441</v>
      </c>
      <c r="Z9" s="571">
        <v>43989</v>
      </c>
      <c r="AA9" s="718">
        <v>29</v>
      </c>
      <c r="AB9" s="719">
        <v>205</v>
      </c>
      <c r="AC9" s="836">
        <f>SUM(AC7:AC8)/2</f>
        <v>0.47980713033313854</v>
      </c>
      <c r="AD9" s="837">
        <f>SUM(AD7:AD8)/2</f>
        <v>20.748275862068969</v>
      </c>
      <c r="AE9" s="164">
        <v>44019</v>
      </c>
      <c r="AF9" s="693">
        <v>0</v>
      </c>
      <c r="AG9" s="695">
        <v>21</v>
      </c>
      <c r="AH9" s="836">
        <f>SUM(AH7:AH8)/2</f>
        <v>2.6444262295081966</v>
      </c>
      <c r="AI9" s="837">
        <f>SUM(AI7:AI8)/2</f>
        <v>21.938644067796616</v>
      </c>
      <c r="AJ9" s="571">
        <v>44050</v>
      </c>
      <c r="AK9" s="693">
        <v>0</v>
      </c>
      <c r="AL9" s="727">
        <v>17.41</v>
      </c>
      <c r="AM9" s="836">
        <f>SUM(AM7:AM8)/2</f>
        <v>2.4716666666666658</v>
      </c>
      <c r="AN9" s="837">
        <f>SUM(AN7:AN8)/2</f>
        <v>20.458474576271186</v>
      </c>
      <c r="AO9" s="564">
        <v>44081</v>
      </c>
      <c r="AP9" s="693">
        <v>0</v>
      </c>
      <c r="AQ9" s="694">
        <v>21.75</v>
      </c>
      <c r="AR9" s="836">
        <f>SUM(AR7:AR8)/2</f>
        <v>1.3179865575686731</v>
      </c>
      <c r="AS9" s="837">
        <f>SUM(AS7:AS8)/2</f>
        <v>18.942191700759786</v>
      </c>
      <c r="AT9" s="108">
        <v>44111</v>
      </c>
      <c r="AU9" s="704">
        <v>0</v>
      </c>
      <c r="AV9" s="695">
        <v>26.65</v>
      </c>
      <c r="AW9" s="836">
        <f>SUM(AW7:AW8)/2</f>
        <v>1.7294491525423727</v>
      </c>
      <c r="AX9" s="837">
        <f>SUM(AX7:AX8)/2</f>
        <v>21.174598870056499</v>
      </c>
      <c r="AY9" s="38">
        <v>44142</v>
      </c>
      <c r="AZ9" s="858">
        <v>0</v>
      </c>
      <c r="BA9" s="859">
        <v>19.329999999999998</v>
      </c>
      <c r="BB9" s="836">
        <f>SUM(BB7:BB8)/2</f>
        <v>3.8074084199015852</v>
      </c>
      <c r="BC9" s="837">
        <f>SUM(BC7:BC8)/2</f>
        <v>21.312100874794979</v>
      </c>
      <c r="BD9" s="564">
        <v>44172</v>
      </c>
      <c r="BE9" s="649">
        <v>3</v>
      </c>
      <c r="BF9" s="679">
        <v>21.06</v>
      </c>
      <c r="BG9" s="836">
        <f>SUM(BG7:BG8)/2</f>
        <v>6.0154519774011295</v>
      </c>
      <c r="BH9" s="837">
        <f>SUM(BH7:BH8)/2</f>
        <v>21.55563418079096</v>
      </c>
    </row>
    <row r="10" spans="1:60" ht="18.75" customHeight="1" x14ac:dyDescent="0.2">
      <c r="A10" s="320">
        <v>43838</v>
      </c>
      <c r="B10" s="704">
        <v>41</v>
      </c>
      <c r="C10" s="704">
        <v>23.9</v>
      </c>
      <c r="D10" s="384"/>
      <c r="E10" s="233"/>
      <c r="F10" s="886">
        <v>43869</v>
      </c>
      <c r="G10" s="702">
        <v>0</v>
      </c>
      <c r="H10" s="702">
        <v>24.1</v>
      </c>
      <c r="I10" s="893"/>
      <c r="J10" s="893"/>
      <c r="K10" s="892">
        <v>43898</v>
      </c>
      <c r="L10" s="704">
        <v>5.4</v>
      </c>
      <c r="M10" s="704">
        <v>19.399999999999999</v>
      </c>
      <c r="N10" s="384"/>
      <c r="O10" s="907"/>
      <c r="P10" s="329">
        <v>43929</v>
      </c>
      <c r="Q10" s="704">
        <v>0.2</v>
      </c>
      <c r="R10" s="718">
        <v>18.3</v>
      </c>
      <c r="S10" s="442"/>
      <c r="T10" s="235"/>
      <c r="U10" s="564">
        <v>43959</v>
      </c>
      <c r="V10" s="728">
        <v>0</v>
      </c>
      <c r="W10" s="695">
        <v>15.4</v>
      </c>
      <c r="Z10" s="571">
        <v>43990</v>
      </c>
      <c r="AA10" s="879">
        <v>0</v>
      </c>
      <c r="AB10" s="880">
        <v>21.3</v>
      </c>
      <c r="AC10" s="457"/>
      <c r="AD10" s="268"/>
      <c r="AE10" s="164">
        <v>44020</v>
      </c>
      <c r="AF10" s="693">
        <v>0</v>
      </c>
      <c r="AG10" s="695">
        <v>22.1</v>
      </c>
      <c r="AH10" s="456"/>
      <c r="AI10" s="458"/>
      <c r="AJ10" s="571">
        <v>44051</v>
      </c>
      <c r="AK10" s="693">
        <v>0.2</v>
      </c>
      <c r="AL10" s="727">
        <v>17.87</v>
      </c>
      <c r="AM10" s="848"/>
      <c r="AN10" s="662"/>
      <c r="AO10" s="564">
        <v>44082</v>
      </c>
      <c r="AP10" s="724">
        <v>0</v>
      </c>
      <c r="AQ10" s="725">
        <v>20.85</v>
      </c>
      <c r="AR10" s="456"/>
      <c r="AS10" s="458"/>
      <c r="AT10" s="108">
        <v>44112</v>
      </c>
      <c r="AU10" s="704">
        <v>3.6</v>
      </c>
      <c r="AV10" s="695">
        <v>23.27</v>
      </c>
      <c r="AW10" s="456"/>
      <c r="AX10" s="268"/>
      <c r="AY10" s="38">
        <v>44143</v>
      </c>
      <c r="AZ10" s="858">
        <v>0</v>
      </c>
      <c r="BA10" s="859">
        <v>20.72</v>
      </c>
      <c r="BB10" s="523"/>
      <c r="BC10" s="268"/>
      <c r="BD10" s="564">
        <v>44173</v>
      </c>
      <c r="BE10" s="649">
        <v>37.6</v>
      </c>
      <c r="BF10" s="679">
        <v>21.72</v>
      </c>
      <c r="BG10" s="456"/>
      <c r="BH10" s="268"/>
    </row>
    <row r="11" spans="1:60" ht="18.75" customHeight="1" thickBot="1" x14ac:dyDescent="0.25">
      <c r="A11" s="320">
        <v>43839</v>
      </c>
      <c r="B11" s="704">
        <v>31.2</v>
      </c>
      <c r="C11" s="704">
        <v>24.2</v>
      </c>
      <c r="D11" s="384"/>
      <c r="E11" s="233"/>
      <c r="F11" s="886">
        <v>43870</v>
      </c>
      <c r="G11" s="875">
        <v>0</v>
      </c>
      <c r="H11" s="875">
        <v>24</v>
      </c>
      <c r="I11" s="444"/>
      <c r="J11" s="235"/>
      <c r="K11" s="892">
        <v>43899</v>
      </c>
      <c r="L11" s="704">
        <v>0</v>
      </c>
      <c r="M11" s="704">
        <v>21.7</v>
      </c>
      <c r="N11" s="384"/>
      <c r="O11" s="233"/>
      <c r="P11" s="329">
        <v>43930</v>
      </c>
      <c r="Q11" s="718">
        <v>0</v>
      </c>
      <c r="R11" s="718">
        <v>17.899999999999999</v>
      </c>
      <c r="S11" s="442"/>
      <c r="T11" s="235"/>
      <c r="U11" s="564">
        <v>43960</v>
      </c>
      <c r="V11" s="693">
        <v>0</v>
      </c>
      <c r="W11" s="695">
        <v>17</v>
      </c>
      <c r="X11" s="456"/>
      <c r="Y11" s="458"/>
      <c r="Z11" s="571">
        <v>43991</v>
      </c>
      <c r="AA11" s="724">
        <v>0.2</v>
      </c>
      <c r="AB11" s="725">
        <v>21</v>
      </c>
      <c r="AC11" s="457"/>
      <c r="AD11" s="268"/>
      <c r="AE11" s="164">
        <v>44021</v>
      </c>
      <c r="AF11" s="693">
        <v>0.6</v>
      </c>
      <c r="AG11" s="695">
        <v>20.07</v>
      </c>
      <c r="AH11" s="456"/>
      <c r="AI11" s="458"/>
      <c r="AJ11" s="571">
        <v>44052</v>
      </c>
      <c r="AK11" s="693">
        <v>0</v>
      </c>
      <c r="AL11" s="727">
        <v>18.97</v>
      </c>
      <c r="AM11" s="457"/>
      <c r="AN11" s="458"/>
      <c r="AO11" s="564">
        <v>44083</v>
      </c>
      <c r="AP11" s="877">
        <v>0</v>
      </c>
      <c r="AQ11" s="878">
        <v>21.28</v>
      </c>
      <c r="AS11" s="458"/>
      <c r="AT11" s="108">
        <v>44113</v>
      </c>
      <c r="AU11" s="704">
        <v>40.200000000000003</v>
      </c>
      <c r="AV11" s="695">
        <v>19.27</v>
      </c>
      <c r="AW11" s="456"/>
      <c r="AX11" s="268"/>
      <c r="AY11" s="38">
        <v>44144</v>
      </c>
      <c r="AZ11" s="862">
        <v>0</v>
      </c>
      <c r="BA11" s="863">
        <v>21.41</v>
      </c>
      <c r="BB11" s="523"/>
      <c r="BC11" s="268"/>
      <c r="BD11" s="564">
        <v>44174</v>
      </c>
      <c r="BE11" s="649">
        <v>0</v>
      </c>
      <c r="BF11" s="679">
        <v>21.96</v>
      </c>
      <c r="BG11" s="456"/>
      <c r="BH11" s="268"/>
    </row>
    <row r="12" spans="1:60" ht="18.75" customHeight="1" thickBot="1" x14ac:dyDescent="0.25">
      <c r="A12" s="320">
        <v>43840</v>
      </c>
      <c r="B12" s="875">
        <v>0</v>
      </c>
      <c r="C12" s="875">
        <v>25.8</v>
      </c>
      <c r="D12" s="899"/>
      <c r="E12" s="233"/>
      <c r="F12" s="886">
        <v>43871</v>
      </c>
      <c r="G12" s="649">
        <v>114</v>
      </c>
      <c r="H12" s="649">
        <v>20.100000000000001</v>
      </c>
      <c r="I12" s="899"/>
      <c r="J12" s="233"/>
      <c r="K12" s="892">
        <v>43900</v>
      </c>
      <c r="L12" s="704">
        <v>0</v>
      </c>
      <c r="M12" s="704">
        <v>22.6</v>
      </c>
      <c r="N12" s="899"/>
      <c r="O12" s="233"/>
      <c r="P12" s="329">
        <v>43931</v>
      </c>
      <c r="Q12" s="855">
        <v>0</v>
      </c>
      <c r="R12" s="855">
        <v>18.3</v>
      </c>
      <c r="S12" s="899"/>
      <c r="T12" s="235"/>
      <c r="U12" s="564">
        <v>43961</v>
      </c>
      <c r="V12" s="693">
        <v>0</v>
      </c>
      <c r="W12" s="695">
        <v>17.7</v>
      </c>
      <c r="X12" s="899"/>
      <c r="Y12" s="458"/>
      <c r="Z12" s="571">
        <v>43992</v>
      </c>
      <c r="AA12" s="879">
        <v>0.2</v>
      </c>
      <c r="AB12" s="880">
        <v>22.1</v>
      </c>
      <c r="AC12" s="905"/>
      <c r="AD12" s="268"/>
      <c r="AE12" s="164">
        <v>44022</v>
      </c>
      <c r="AF12" s="693">
        <v>0.2</v>
      </c>
      <c r="AG12" s="694">
        <v>15.57</v>
      </c>
      <c r="AH12" s="905"/>
      <c r="AI12" s="268"/>
      <c r="AJ12" s="571">
        <v>44053</v>
      </c>
      <c r="AK12" s="842">
        <v>0</v>
      </c>
      <c r="AL12" s="843">
        <v>19.79</v>
      </c>
      <c r="AM12" s="457"/>
      <c r="AN12" s="268"/>
      <c r="AO12" s="564">
        <v>44084</v>
      </c>
      <c r="AP12" s="824">
        <v>0</v>
      </c>
      <c r="AQ12" s="825">
        <v>24.6</v>
      </c>
      <c r="AS12" s="458"/>
      <c r="AT12" s="108">
        <v>44114</v>
      </c>
      <c r="AU12" s="842">
        <v>3</v>
      </c>
      <c r="AV12" s="843">
        <v>18.920000000000002</v>
      </c>
      <c r="AW12" s="899"/>
      <c r="AX12" s="268"/>
      <c r="AY12" s="38">
        <v>44145</v>
      </c>
      <c r="AZ12" s="882">
        <v>13.8</v>
      </c>
      <c r="BA12" s="883">
        <v>21.9</v>
      </c>
      <c r="BB12" s="896">
        <v>21.3</v>
      </c>
      <c r="BC12" s="268"/>
      <c r="BD12" s="930">
        <v>44175</v>
      </c>
      <c r="BE12" s="824">
        <v>0</v>
      </c>
      <c r="BF12" s="825">
        <v>22.14</v>
      </c>
      <c r="BG12" s="896">
        <v>19.2</v>
      </c>
      <c r="BH12" s="268"/>
    </row>
    <row r="13" spans="1:60" ht="18.75" customHeight="1" thickBot="1" x14ac:dyDescent="0.25">
      <c r="A13" s="320">
        <v>43841</v>
      </c>
      <c r="B13" s="649">
        <v>0</v>
      </c>
      <c r="C13" s="649">
        <v>26.7</v>
      </c>
      <c r="D13" s="899"/>
      <c r="E13" s="233"/>
      <c r="F13" s="886">
        <v>43872</v>
      </c>
      <c r="G13" s="702">
        <v>43</v>
      </c>
      <c r="H13" s="702">
        <v>18.2</v>
      </c>
      <c r="I13" s="899"/>
      <c r="J13" s="235"/>
      <c r="K13" s="892">
        <v>43901</v>
      </c>
      <c r="L13" s="855">
        <v>0</v>
      </c>
      <c r="M13" s="855">
        <v>22.5</v>
      </c>
      <c r="N13" s="899"/>
      <c r="O13" s="235"/>
      <c r="P13" s="329">
        <v>43932</v>
      </c>
      <c r="Q13" s="704">
        <v>0</v>
      </c>
      <c r="R13" s="718">
        <v>18.100000000000001</v>
      </c>
      <c r="S13" s="899"/>
      <c r="T13" s="235"/>
      <c r="U13" s="564">
        <v>43962</v>
      </c>
      <c r="V13" s="851">
        <v>0</v>
      </c>
      <c r="W13" s="852">
        <v>18.600000000000001</v>
      </c>
      <c r="X13" s="899"/>
      <c r="Y13" s="458"/>
      <c r="Z13" s="571">
        <v>43993</v>
      </c>
      <c r="AA13" s="881">
        <v>0</v>
      </c>
      <c r="AB13" s="826">
        <v>23.5</v>
      </c>
      <c r="AC13" s="905"/>
      <c r="AD13" s="268"/>
      <c r="AE13" s="164">
        <v>44023</v>
      </c>
      <c r="AF13" s="842">
        <v>0</v>
      </c>
      <c r="AG13" s="843">
        <v>19.14</v>
      </c>
      <c r="AH13" s="905"/>
      <c r="AI13" s="268"/>
      <c r="AJ13" s="571">
        <v>44054</v>
      </c>
      <c r="AK13" s="726">
        <v>0</v>
      </c>
      <c r="AL13" s="727">
        <v>20.49</v>
      </c>
      <c r="AM13" s="457"/>
      <c r="AN13" s="480"/>
      <c r="AO13" s="564">
        <v>44085</v>
      </c>
      <c r="AP13" s="724">
        <v>0</v>
      </c>
      <c r="AQ13" s="725">
        <v>24.85</v>
      </c>
      <c r="AS13" s="458"/>
      <c r="AT13" s="108">
        <v>44115</v>
      </c>
      <c r="AU13" s="704">
        <v>0</v>
      </c>
      <c r="AV13" s="695">
        <v>17.600000000000001</v>
      </c>
      <c r="AW13" s="899"/>
      <c r="AX13" s="745"/>
      <c r="AY13" s="38">
        <v>44146</v>
      </c>
      <c r="AZ13" s="858">
        <v>23</v>
      </c>
      <c r="BA13" s="859">
        <v>22.12</v>
      </c>
      <c r="BB13" s="896">
        <v>24.5</v>
      </c>
      <c r="BC13" s="268"/>
      <c r="BD13" s="564">
        <v>44176</v>
      </c>
      <c r="BE13" s="649">
        <v>18.2</v>
      </c>
      <c r="BF13" s="679">
        <v>22.08</v>
      </c>
      <c r="BG13" s="896">
        <v>24</v>
      </c>
      <c r="BH13" s="268"/>
    </row>
    <row r="14" spans="1:60" ht="18.75" customHeight="1" x14ac:dyDescent="0.2">
      <c r="A14" s="320">
        <v>43842</v>
      </c>
      <c r="B14" s="704">
        <v>17</v>
      </c>
      <c r="C14" s="704">
        <v>24.1</v>
      </c>
      <c r="D14" s="899"/>
      <c r="E14" s="233"/>
      <c r="F14" s="886">
        <v>43873</v>
      </c>
      <c r="G14" s="702">
        <v>0.2</v>
      </c>
      <c r="H14" s="702">
        <v>18.399999999999999</v>
      </c>
      <c r="I14" s="899"/>
      <c r="J14" s="233"/>
      <c r="K14" s="892">
        <v>43902</v>
      </c>
      <c r="L14" s="649">
        <v>0</v>
      </c>
      <c r="M14" s="649">
        <v>22.6</v>
      </c>
      <c r="N14" s="899"/>
      <c r="O14" s="235"/>
      <c r="P14" s="329">
        <v>43933</v>
      </c>
      <c r="Q14" s="704">
        <v>0</v>
      </c>
      <c r="R14" s="718">
        <v>18.899999999999999</v>
      </c>
      <c r="S14" s="899"/>
      <c r="T14" s="233"/>
      <c r="U14" s="564">
        <v>43963</v>
      </c>
      <c r="V14" s="693">
        <v>0</v>
      </c>
      <c r="W14" s="695">
        <v>19.600000000000001</v>
      </c>
      <c r="X14" s="899"/>
      <c r="Y14" s="511"/>
      <c r="Z14" s="571">
        <v>43994</v>
      </c>
      <c r="AA14" s="726">
        <v>0</v>
      </c>
      <c r="AB14" s="727">
        <v>22.7</v>
      </c>
      <c r="AC14" s="905"/>
      <c r="AD14" s="268"/>
      <c r="AE14" s="164">
        <v>44024</v>
      </c>
      <c r="AF14" s="715">
        <v>0</v>
      </c>
      <c r="AG14" s="694">
        <v>21</v>
      </c>
      <c r="AH14" s="905"/>
      <c r="AI14" s="268"/>
      <c r="AJ14" s="571">
        <v>44055</v>
      </c>
      <c r="AK14" s="726">
        <v>0</v>
      </c>
      <c r="AL14" s="727">
        <v>20.420000000000002</v>
      </c>
      <c r="AM14" s="520"/>
      <c r="AN14" s="480"/>
      <c r="AO14" s="564">
        <v>44086</v>
      </c>
      <c r="AP14" s="704">
        <v>0</v>
      </c>
      <c r="AQ14" s="725">
        <v>27.3</v>
      </c>
      <c r="AS14" s="268"/>
      <c r="AT14" s="108">
        <v>44116</v>
      </c>
      <c r="AU14" s="704">
        <v>0</v>
      </c>
      <c r="AV14" s="695">
        <v>19.440000000000001</v>
      </c>
      <c r="AW14" s="280"/>
      <c r="AX14" s="268"/>
      <c r="AY14" s="38">
        <v>44147</v>
      </c>
      <c r="AZ14" s="858">
        <v>4.8</v>
      </c>
      <c r="BA14" s="859">
        <v>21.22</v>
      </c>
      <c r="BB14" s="896">
        <v>30.6</v>
      </c>
      <c r="BC14" s="268"/>
      <c r="BD14" s="564">
        <v>44177</v>
      </c>
      <c r="BE14" s="649">
        <v>0</v>
      </c>
      <c r="BF14" s="679">
        <v>22.99</v>
      </c>
      <c r="BG14" s="896">
        <v>31</v>
      </c>
      <c r="BH14" s="268"/>
    </row>
    <row r="15" spans="1:60" ht="18.75" customHeight="1" x14ac:dyDescent="0.2">
      <c r="A15" s="320">
        <v>43843</v>
      </c>
      <c r="B15" s="704">
        <v>0.4</v>
      </c>
      <c r="C15" s="704">
        <v>22.2</v>
      </c>
      <c r="D15" s="280"/>
      <c r="E15" s="233"/>
      <c r="F15" s="886">
        <v>43874</v>
      </c>
      <c r="G15" s="702">
        <v>0.5</v>
      </c>
      <c r="H15" s="702">
        <v>20.6</v>
      </c>
      <c r="I15" s="280"/>
      <c r="J15" s="233"/>
      <c r="K15" s="892">
        <v>43903</v>
      </c>
      <c r="L15" s="704">
        <v>0</v>
      </c>
      <c r="M15" s="704">
        <v>22.7</v>
      </c>
      <c r="N15" s="280"/>
      <c r="O15" s="235"/>
      <c r="P15" s="329">
        <v>43934</v>
      </c>
      <c r="Q15" s="704">
        <v>0</v>
      </c>
      <c r="R15" s="718">
        <v>18.7</v>
      </c>
      <c r="S15" s="280"/>
      <c r="T15" s="235"/>
      <c r="U15" s="564">
        <v>43964</v>
      </c>
      <c r="V15" s="693">
        <v>0</v>
      </c>
      <c r="W15" s="694">
        <v>19.7</v>
      </c>
      <c r="X15" s="899"/>
      <c r="Y15" s="458"/>
      <c r="Z15" s="571">
        <v>43995</v>
      </c>
      <c r="AA15" s="726">
        <v>0</v>
      </c>
      <c r="AB15" s="727">
        <v>22.3</v>
      </c>
      <c r="AC15" s="905"/>
      <c r="AD15" s="268"/>
      <c r="AE15" s="164">
        <v>44025</v>
      </c>
      <c r="AF15" s="693">
        <v>0</v>
      </c>
      <c r="AG15" s="694">
        <v>22.93</v>
      </c>
      <c r="AH15" s="905"/>
      <c r="AI15" s="458"/>
      <c r="AJ15" s="571">
        <v>44056</v>
      </c>
      <c r="AK15" s="693">
        <v>0</v>
      </c>
      <c r="AL15" s="694">
        <v>21.48</v>
      </c>
      <c r="AM15" s="486"/>
      <c r="AN15" s="480"/>
      <c r="AO15" s="564">
        <v>44087</v>
      </c>
      <c r="AP15" s="704">
        <v>0</v>
      </c>
      <c r="AQ15" s="725">
        <v>27.03</v>
      </c>
      <c r="AR15" s="456"/>
      <c r="AS15" s="458"/>
      <c r="AT15" s="108">
        <v>44117</v>
      </c>
      <c r="AU15" s="704">
        <v>0</v>
      </c>
      <c r="AV15" s="695">
        <v>22.7</v>
      </c>
      <c r="AW15" s="456"/>
      <c r="AX15" s="268"/>
      <c r="AY15" s="38">
        <v>44148</v>
      </c>
      <c r="AZ15" s="858">
        <v>8</v>
      </c>
      <c r="BA15" s="859">
        <v>21.93</v>
      </c>
      <c r="BB15" s="897">
        <f>AVERAGE(BB12:BB13)</f>
        <v>22.9</v>
      </c>
      <c r="BC15" s="268"/>
      <c r="BD15" s="564">
        <v>44178</v>
      </c>
      <c r="BE15" s="649">
        <v>3.2</v>
      </c>
      <c r="BF15" s="679">
        <v>23.61</v>
      </c>
      <c r="BG15" s="897">
        <f>AVERAGE(BG12:BG14)</f>
        <v>24.733333333333334</v>
      </c>
      <c r="BH15" s="268"/>
    </row>
    <row r="16" spans="1:60" ht="18.75" customHeight="1" x14ac:dyDescent="0.2">
      <c r="A16" s="320">
        <v>43844</v>
      </c>
      <c r="B16" s="704">
        <v>0</v>
      </c>
      <c r="C16" s="704">
        <v>22</v>
      </c>
      <c r="D16" s="384"/>
      <c r="E16" s="233"/>
      <c r="F16" s="886">
        <v>43875</v>
      </c>
      <c r="G16" s="702">
        <v>3.4</v>
      </c>
      <c r="H16" s="702">
        <v>21.3</v>
      </c>
      <c r="I16" s="384"/>
      <c r="J16" s="235"/>
      <c r="K16" s="892">
        <v>43904</v>
      </c>
      <c r="L16" s="704">
        <v>0</v>
      </c>
      <c r="M16" s="704">
        <v>23.7</v>
      </c>
      <c r="N16" s="384"/>
      <c r="O16" s="235"/>
      <c r="P16" s="329">
        <v>43935</v>
      </c>
      <c r="Q16" s="704">
        <v>0</v>
      </c>
      <c r="R16" s="718">
        <v>19.5</v>
      </c>
      <c r="S16" s="442"/>
      <c r="T16" s="235"/>
      <c r="U16" s="564">
        <v>43965</v>
      </c>
      <c r="V16" s="693">
        <v>0.6</v>
      </c>
      <c r="W16" s="695">
        <v>19</v>
      </c>
      <c r="X16" s="384"/>
      <c r="Y16" s="458"/>
      <c r="Z16" s="571">
        <v>43996</v>
      </c>
      <c r="AA16" s="724">
        <v>0.6</v>
      </c>
      <c r="AB16" s="725">
        <v>17.100000000000001</v>
      </c>
      <c r="AC16" s="906"/>
      <c r="AD16" s="268"/>
      <c r="AE16" s="164">
        <v>44026</v>
      </c>
      <c r="AF16" s="693">
        <v>0</v>
      </c>
      <c r="AG16" s="695">
        <v>18.440000000000001</v>
      </c>
      <c r="AH16" s="906"/>
      <c r="AI16" s="458"/>
      <c r="AJ16" s="571">
        <v>44057</v>
      </c>
      <c r="AK16" s="693">
        <v>0</v>
      </c>
      <c r="AL16" s="695">
        <v>22.7</v>
      </c>
      <c r="AM16" s="486"/>
      <c r="AN16" s="458"/>
      <c r="AO16" s="564">
        <v>44088</v>
      </c>
      <c r="AP16" s="704">
        <v>0</v>
      </c>
      <c r="AQ16" s="725">
        <v>25.32</v>
      </c>
      <c r="AR16" s="456" t="s">
        <v>342</v>
      </c>
      <c r="AS16" s="458"/>
      <c r="AT16" s="108">
        <v>44118</v>
      </c>
      <c r="AU16" s="704">
        <v>0</v>
      </c>
      <c r="AV16" s="695">
        <v>24.07</v>
      </c>
      <c r="AW16" s="456"/>
      <c r="AX16" s="268"/>
      <c r="AY16" s="38">
        <v>44149</v>
      </c>
      <c r="AZ16" s="858">
        <v>0</v>
      </c>
      <c r="BA16" s="859">
        <v>22.98</v>
      </c>
      <c r="BB16" s="523"/>
      <c r="BC16" s="524"/>
      <c r="BD16" s="564">
        <v>44179</v>
      </c>
      <c r="BE16" s="649">
        <v>6.6</v>
      </c>
      <c r="BF16" s="679">
        <v>24.12</v>
      </c>
      <c r="BG16" s="456"/>
      <c r="BH16" s="458"/>
    </row>
    <row r="17" spans="1:60" ht="18.75" customHeight="1" x14ac:dyDescent="0.2">
      <c r="A17" s="320">
        <v>43845</v>
      </c>
      <c r="B17" s="704">
        <v>0</v>
      </c>
      <c r="C17" s="704">
        <v>24.6</v>
      </c>
      <c r="D17" s="384"/>
      <c r="E17" s="235"/>
      <c r="F17" s="886">
        <v>43876</v>
      </c>
      <c r="G17" s="702">
        <v>0</v>
      </c>
      <c r="H17" s="702">
        <v>23.4</v>
      </c>
      <c r="I17" s="384"/>
      <c r="J17" s="235"/>
      <c r="K17" s="892">
        <v>43905</v>
      </c>
      <c r="L17" s="704">
        <v>0</v>
      </c>
      <c r="M17" s="704">
        <v>24.7</v>
      </c>
      <c r="N17" s="384"/>
      <c r="O17" s="235"/>
      <c r="P17" s="329">
        <v>43936</v>
      </c>
      <c r="Q17" s="704">
        <v>0</v>
      </c>
      <c r="R17" s="718">
        <v>20.399999999999999</v>
      </c>
      <c r="S17" s="442"/>
      <c r="T17" s="235"/>
      <c r="U17" s="564">
        <v>43966</v>
      </c>
      <c r="V17" s="693">
        <v>0.2</v>
      </c>
      <c r="W17" s="695">
        <v>15.8</v>
      </c>
      <c r="X17" s="280"/>
      <c r="Y17" s="458"/>
      <c r="Z17" s="571">
        <v>43997</v>
      </c>
      <c r="AA17" s="724">
        <v>0.2</v>
      </c>
      <c r="AB17" s="725">
        <v>17</v>
      </c>
      <c r="AC17" s="897"/>
      <c r="AD17" s="268"/>
      <c r="AE17" s="164">
        <v>44027</v>
      </c>
      <c r="AF17" s="693">
        <v>0</v>
      </c>
      <c r="AG17" s="695">
        <v>14.42</v>
      </c>
      <c r="AH17" s="897"/>
      <c r="AI17" s="458"/>
      <c r="AJ17" s="571">
        <v>44058</v>
      </c>
      <c r="AK17" s="693">
        <v>0</v>
      </c>
      <c r="AL17" s="695">
        <v>20.21</v>
      </c>
      <c r="AM17" s="486"/>
      <c r="AN17" s="458"/>
      <c r="AO17" s="564">
        <v>44089</v>
      </c>
      <c r="AP17" s="693">
        <v>0.4</v>
      </c>
      <c r="AQ17" s="695">
        <v>17.829999999999998</v>
      </c>
      <c r="AR17" s="456"/>
      <c r="AS17" s="458"/>
      <c r="AT17" s="108">
        <v>44119</v>
      </c>
      <c r="AU17" s="704">
        <v>2.2000000000000002</v>
      </c>
      <c r="AV17" s="695">
        <v>18.93</v>
      </c>
      <c r="AW17" s="456"/>
      <c r="AX17" s="268"/>
      <c r="AY17" s="38">
        <v>44150</v>
      </c>
      <c r="AZ17" s="858">
        <v>0</v>
      </c>
      <c r="BA17" s="859">
        <v>25.41</v>
      </c>
      <c r="BB17" s="523"/>
      <c r="BC17" s="458"/>
      <c r="BD17" s="564">
        <v>44180</v>
      </c>
      <c r="BE17" s="649">
        <v>12</v>
      </c>
      <c r="BF17" s="679">
        <v>24.48</v>
      </c>
      <c r="BG17" s="456"/>
      <c r="BH17" s="458"/>
    </row>
    <row r="18" spans="1:60" ht="18.75" customHeight="1" x14ac:dyDescent="0.2">
      <c r="A18" s="320">
        <v>43846</v>
      </c>
      <c r="B18" s="704">
        <v>50.4</v>
      </c>
      <c r="C18" s="704">
        <v>25.6</v>
      </c>
      <c r="D18" s="384"/>
      <c r="E18" s="235"/>
      <c r="F18" s="886">
        <v>43877</v>
      </c>
      <c r="G18" s="702">
        <v>0</v>
      </c>
      <c r="H18" s="702">
        <v>24</v>
      </c>
      <c r="I18" s="384"/>
      <c r="J18" s="235"/>
      <c r="K18" s="892">
        <v>43906</v>
      </c>
      <c r="L18" s="704">
        <v>3.2</v>
      </c>
      <c r="M18" s="704">
        <v>24.8</v>
      </c>
      <c r="N18" s="384"/>
      <c r="O18" s="235"/>
      <c r="P18" s="329">
        <v>43937</v>
      </c>
      <c r="Q18" s="704">
        <v>0</v>
      </c>
      <c r="R18" s="718">
        <v>20.399999999999999</v>
      </c>
      <c r="S18" s="442"/>
      <c r="T18" s="235"/>
      <c r="U18" s="564">
        <v>43967</v>
      </c>
      <c r="V18" s="693">
        <v>0</v>
      </c>
      <c r="W18" s="695">
        <v>17.899999999999999</v>
      </c>
      <c r="X18" s="456"/>
      <c r="Y18" s="458"/>
      <c r="Z18" s="571">
        <v>43998</v>
      </c>
      <c r="AA18" s="724">
        <v>0</v>
      </c>
      <c r="AB18" s="725">
        <v>17.52</v>
      </c>
      <c r="AC18" s="500"/>
      <c r="AD18" s="268"/>
      <c r="AE18" s="164">
        <v>44028</v>
      </c>
      <c r="AF18" s="693">
        <v>0</v>
      </c>
      <c r="AG18" s="695">
        <v>15.21</v>
      </c>
      <c r="AH18" s="456"/>
      <c r="AI18" s="458"/>
      <c r="AJ18" s="571">
        <v>44059</v>
      </c>
      <c r="AK18" s="693">
        <v>10.199999999999999</v>
      </c>
      <c r="AL18" s="695">
        <v>17.920000000000002</v>
      </c>
      <c r="AM18" s="486"/>
      <c r="AN18" s="458"/>
      <c r="AO18" s="564">
        <v>44090</v>
      </c>
      <c r="AP18" s="693">
        <v>0</v>
      </c>
      <c r="AQ18" s="695">
        <v>21.52</v>
      </c>
      <c r="AR18" s="456"/>
      <c r="AS18" s="458"/>
      <c r="AT18" s="108">
        <v>44120</v>
      </c>
      <c r="AU18" s="704">
        <v>0.6</v>
      </c>
      <c r="AV18" s="695">
        <v>15.98</v>
      </c>
      <c r="AW18" s="456"/>
      <c r="AX18" s="268"/>
      <c r="AY18" s="38">
        <v>44151</v>
      </c>
      <c r="AZ18" s="858">
        <v>2.4</v>
      </c>
      <c r="BA18" s="859">
        <v>24.85</v>
      </c>
      <c r="BB18" s="523"/>
      <c r="BC18" s="458"/>
      <c r="BD18" s="564">
        <v>44181</v>
      </c>
      <c r="BE18" s="649">
        <v>14.6</v>
      </c>
      <c r="BF18" s="679">
        <v>23.38</v>
      </c>
      <c r="BG18" s="456"/>
      <c r="BH18" s="458"/>
    </row>
    <row r="19" spans="1:60" ht="18.75" customHeight="1" x14ac:dyDescent="0.2">
      <c r="A19" s="320">
        <v>43847</v>
      </c>
      <c r="B19" s="704">
        <v>36</v>
      </c>
      <c r="C19" s="704">
        <v>20.2</v>
      </c>
      <c r="D19" s="384"/>
      <c r="E19" s="235"/>
      <c r="F19" s="886">
        <v>43878</v>
      </c>
      <c r="G19" s="702">
        <v>6.8</v>
      </c>
      <c r="H19" s="702">
        <v>24.2</v>
      </c>
      <c r="I19" s="384"/>
      <c r="J19" s="235"/>
      <c r="K19" s="892">
        <v>43907</v>
      </c>
      <c r="L19" s="704">
        <v>10.4</v>
      </c>
      <c r="M19" s="704">
        <v>23.5</v>
      </c>
      <c r="N19" s="384"/>
      <c r="O19" s="235"/>
      <c r="P19" s="329">
        <v>43938</v>
      </c>
      <c r="Q19" s="704">
        <v>0</v>
      </c>
      <c r="R19" s="718">
        <v>17.7</v>
      </c>
      <c r="S19" s="442"/>
      <c r="T19" s="235"/>
      <c r="U19" s="564">
        <v>43968</v>
      </c>
      <c r="V19" s="693">
        <v>0</v>
      </c>
      <c r="W19" s="695">
        <v>17.600000000000001</v>
      </c>
      <c r="X19" s="456"/>
      <c r="Y19" s="458"/>
      <c r="Z19" s="571">
        <v>43999</v>
      </c>
      <c r="AA19" s="724">
        <v>0</v>
      </c>
      <c r="AB19" s="725">
        <v>18.57</v>
      </c>
      <c r="AC19" s="500"/>
      <c r="AD19" s="268"/>
      <c r="AE19" s="164">
        <v>44029</v>
      </c>
      <c r="AF19" s="693">
        <v>0.2</v>
      </c>
      <c r="AG19" s="695">
        <v>17.21</v>
      </c>
      <c r="AH19" s="456"/>
      <c r="AI19" s="458"/>
      <c r="AJ19" s="571">
        <v>44060</v>
      </c>
      <c r="AK19" s="693">
        <v>7.3</v>
      </c>
      <c r="AL19" s="695">
        <v>17.93</v>
      </c>
      <c r="AM19" s="486"/>
      <c r="AN19" s="458"/>
      <c r="AO19" s="564">
        <v>44091</v>
      </c>
      <c r="AP19" s="693">
        <v>0</v>
      </c>
      <c r="AQ19" s="695">
        <v>22.68</v>
      </c>
      <c r="AR19" s="456"/>
      <c r="AS19" s="458"/>
      <c r="AT19" s="108">
        <v>44121</v>
      </c>
      <c r="AU19" s="704">
        <v>0</v>
      </c>
      <c r="AV19" s="695">
        <v>16.32</v>
      </c>
      <c r="AW19" s="456"/>
      <c r="AX19" s="268"/>
      <c r="AY19" s="38">
        <v>44152</v>
      </c>
      <c r="AZ19" s="858">
        <v>35.4</v>
      </c>
      <c r="BA19" s="859">
        <v>21.73</v>
      </c>
      <c r="BB19" s="523"/>
      <c r="BC19" s="458"/>
      <c r="BD19" s="564">
        <v>44182</v>
      </c>
      <c r="BE19" s="649">
        <v>19</v>
      </c>
      <c r="BF19" s="679">
        <v>23.41</v>
      </c>
      <c r="BG19" s="456"/>
      <c r="BH19" s="458"/>
    </row>
    <row r="20" spans="1:60" ht="18.75" customHeight="1" x14ac:dyDescent="0.2">
      <c r="A20" s="320">
        <v>43848</v>
      </c>
      <c r="B20" s="704">
        <v>1</v>
      </c>
      <c r="C20" s="704">
        <v>19.7</v>
      </c>
      <c r="D20" s="384"/>
      <c r="E20" s="235"/>
      <c r="F20" s="886">
        <v>43879</v>
      </c>
      <c r="G20" s="702">
        <v>12.6</v>
      </c>
      <c r="H20" s="702">
        <v>25.3</v>
      </c>
      <c r="I20" s="384"/>
      <c r="J20" s="235"/>
      <c r="K20" s="892">
        <v>43908</v>
      </c>
      <c r="L20" s="704">
        <v>0</v>
      </c>
      <c r="M20" s="704">
        <v>24</v>
      </c>
      <c r="N20" s="384"/>
      <c r="O20" s="235"/>
      <c r="P20" s="329">
        <v>43939</v>
      </c>
      <c r="Q20" s="704">
        <v>0</v>
      </c>
      <c r="R20" s="718">
        <v>17.899999999999999</v>
      </c>
      <c r="S20" s="442"/>
      <c r="T20" s="235"/>
      <c r="U20" s="564">
        <v>43969</v>
      </c>
      <c r="V20" s="693">
        <v>0.2</v>
      </c>
      <c r="W20" s="695">
        <v>17.3</v>
      </c>
      <c r="X20" s="456"/>
      <c r="Y20" s="458"/>
      <c r="Z20" s="571">
        <v>44000</v>
      </c>
      <c r="AA20" s="724">
        <v>0</v>
      </c>
      <c r="AB20" s="725">
        <v>18.3</v>
      </c>
      <c r="AC20" s="500"/>
      <c r="AD20" s="268"/>
      <c r="AE20" s="164">
        <v>44030</v>
      </c>
      <c r="AF20" s="693">
        <v>0</v>
      </c>
      <c r="AG20" s="695">
        <v>18.87</v>
      </c>
      <c r="AH20" s="456"/>
      <c r="AI20" s="458"/>
      <c r="AJ20" s="571">
        <v>44061</v>
      </c>
      <c r="AK20" s="693">
        <v>13.6</v>
      </c>
      <c r="AL20" s="695">
        <v>16.940000000000001</v>
      </c>
      <c r="AM20" s="486"/>
      <c r="AN20" s="458"/>
      <c r="AO20" s="564">
        <v>44092</v>
      </c>
      <c r="AP20" s="693">
        <v>0</v>
      </c>
      <c r="AQ20" s="695">
        <v>21.56</v>
      </c>
      <c r="AR20" s="456"/>
      <c r="AS20" s="458"/>
      <c r="AT20" s="108">
        <v>44122</v>
      </c>
      <c r="AU20" s="704">
        <v>0</v>
      </c>
      <c r="AV20" s="695">
        <v>18.87</v>
      </c>
      <c r="AW20" s="456"/>
      <c r="AX20" s="268"/>
      <c r="AY20" s="38">
        <v>44153</v>
      </c>
      <c r="AZ20" s="858">
        <v>22</v>
      </c>
      <c r="BA20" s="859">
        <v>17.62</v>
      </c>
      <c r="BB20" s="523"/>
      <c r="BC20" s="458"/>
      <c r="BD20" s="564">
        <v>44183</v>
      </c>
      <c r="BE20" s="649">
        <v>4.4000000000000004</v>
      </c>
      <c r="BF20" s="679">
        <v>23.46</v>
      </c>
      <c r="BG20" s="456"/>
      <c r="BH20" s="458"/>
    </row>
    <row r="21" spans="1:60" ht="18.75" customHeight="1" x14ac:dyDescent="0.2">
      <c r="A21" s="320">
        <v>43849</v>
      </c>
      <c r="B21" s="704">
        <v>0</v>
      </c>
      <c r="C21" s="704">
        <v>21</v>
      </c>
      <c r="D21" s="384"/>
      <c r="E21" s="235"/>
      <c r="F21" s="886">
        <v>43880</v>
      </c>
      <c r="G21" s="702">
        <v>21</v>
      </c>
      <c r="H21" s="702">
        <v>25</v>
      </c>
      <c r="I21" s="384"/>
      <c r="J21" s="235"/>
      <c r="K21" s="892">
        <v>43909</v>
      </c>
      <c r="L21" s="704">
        <v>4</v>
      </c>
      <c r="M21" s="704">
        <v>24.5</v>
      </c>
      <c r="N21" s="384"/>
      <c r="O21" s="235"/>
      <c r="P21" s="329">
        <v>43940</v>
      </c>
      <c r="Q21" s="704">
        <v>0</v>
      </c>
      <c r="R21" s="718">
        <v>18.8</v>
      </c>
      <c r="S21" s="442"/>
      <c r="T21" s="235"/>
      <c r="U21" s="564">
        <v>43970</v>
      </c>
      <c r="V21" s="693">
        <v>0</v>
      </c>
      <c r="W21" s="695">
        <v>18.399999999999999</v>
      </c>
      <c r="X21" s="456"/>
      <c r="Y21" s="458"/>
      <c r="Z21" s="571">
        <v>44001</v>
      </c>
      <c r="AA21" s="724">
        <v>0</v>
      </c>
      <c r="AB21" s="725">
        <v>20.38</v>
      </c>
      <c r="AC21" s="500"/>
      <c r="AD21" s="268"/>
      <c r="AE21" s="164">
        <v>44031</v>
      </c>
      <c r="AF21" s="693">
        <v>0</v>
      </c>
      <c r="AG21" s="695">
        <v>18.579999999999998</v>
      </c>
      <c r="AH21" s="456"/>
      <c r="AI21" s="458"/>
      <c r="AJ21" s="571">
        <v>44062</v>
      </c>
      <c r="AK21" s="693">
        <v>7.8</v>
      </c>
      <c r="AL21" s="695">
        <v>18.13</v>
      </c>
      <c r="AM21" s="486"/>
      <c r="AN21" s="458"/>
      <c r="AO21" s="564">
        <v>44093</v>
      </c>
      <c r="AP21" s="693">
        <v>0</v>
      </c>
      <c r="AQ21" s="695">
        <v>24.88</v>
      </c>
      <c r="AR21" s="456"/>
      <c r="AS21" s="458"/>
      <c r="AT21" s="108">
        <v>44123</v>
      </c>
      <c r="AU21" s="704">
        <v>41</v>
      </c>
      <c r="AV21" s="695">
        <v>20.48</v>
      </c>
      <c r="AW21" s="456"/>
      <c r="AX21" s="268"/>
      <c r="AY21" s="38">
        <v>44154</v>
      </c>
      <c r="AZ21" s="858">
        <v>12.2</v>
      </c>
      <c r="BA21" s="859">
        <v>17</v>
      </c>
      <c r="BB21" s="523"/>
      <c r="BC21" s="458"/>
      <c r="BD21" s="564">
        <v>44184</v>
      </c>
      <c r="BE21" s="649">
        <v>0.2</v>
      </c>
      <c r="BF21" s="679">
        <v>25.51</v>
      </c>
      <c r="BG21" s="456"/>
      <c r="BH21" s="458"/>
    </row>
    <row r="22" spans="1:60" ht="18.75" customHeight="1" x14ac:dyDescent="0.2">
      <c r="A22" s="320">
        <v>43850</v>
      </c>
      <c r="B22" s="704">
        <v>0</v>
      </c>
      <c r="C22" s="704">
        <v>21.4</v>
      </c>
      <c r="D22" s="384"/>
      <c r="E22" s="235"/>
      <c r="F22" s="886">
        <v>43881</v>
      </c>
      <c r="G22" s="702">
        <v>3.6</v>
      </c>
      <c r="H22" s="702">
        <v>24.6</v>
      </c>
      <c r="I22" s="384"/>
      <c r="J22" s="235"/>
      <c r="K22" s="892">
        <v>43910</v>
      </c>
      <c r="L22" s="704">
        <v>1.4</v>
      </c>
      <c r="M22" s="704">
        <v>23.1</v>
      </c>
      <c r="N22" s="384"/>
      <c r="O22" s="235"/>
      <c r="P22" s="329">
        <v>43941</v>
      </c>
      <c r="Q22" s="704">
        <v>0</v>
      </c>
      <c r="R22" s="718">
        <v>19.2</v>
      </c>
      <c r="S22" s="442"/>
      <c r="T22" s="235"/>
      <c r="U22" s="564">
        <v>43971</v>
      </c>
      <c r="V22" s="693">
        <v>0</v>
      </c>
      <c r="W22" s="695">
        <v>19.3</v>
      </c>
      <c r="X22" s="456"/>
      <c r="Y22" s="458"/>
      <c r="Z22" s="571">
        <v>44002</v>
      </c>
      <c r="AA22" s="724">
        <v>0</v>
      </c>
      <c r="AB22" s="725">
        <v>21.39</v>
      </c>
      <c r="AC22" s="500"/>
      <c r="AD22" s="268"/>
      <c r="AE22" s="164">
        <v>44032</v>
      </c>
      <c r="AF22" s="693">
        <v>0</v>
      </c>
      <c r="AG22" s="695">
        <v>19.010000000000002</v>
      </c>
      <c r="AH22" s="456"/>
      <c r="AI22" s="458"/>
      <c r="AJ22" s="571">
        <v>44063</v>
      </c>
      <c r="AK22" s="693">
        <v>2.8</v>
      </c>
      <c r="AL22" s="695">
        <v>15.34</v>
      </c>
      <c r="AM22" s="486"/>
      <c r="AN22" s="458"/>
      <c r="AO22" s="564">
        <v>44094</v>
      </c>
      <c r="AP22" s="693">
        <v>0</v>
      </c>
      <c r="AQ22" s="695">
        <v>18.579999999999998</v>
      </c>
      <c r="AR22" s="456"/>
      <c r="AS22" s="458"/>
      <c r="AT22" s="108">
        <v>44124</v>
      </c>
      <c r="AU22" s="704">
        <v>36.6</v>
      </c>
      <c r="AV22" s="695">
        <v>20.67</v>
      </c>
      <c r="AW22" s="456"/>
      <c r="AX22" s="268"/>
      <c r="AY22" s="38">
        <v>44155</v>
      </c>
      <c r="AZ22" s="858">
        <v>0</v>
      </c>
      <c r="BA22" s="859">
        <v>16.96</v>
      </c>
      <c r="BB22" s="523"/>
      <c r="BC22" s="458"/>
      <c r="BD22" s="564">
        <v>44185</v>
      </c>
      <c r="BE22" s="649">
        <v>60.4</v>
      </c>
      <c r="BF22" s="679">
        <v>24.05</v>
      </c>
      <c r="BG22" s="456"/>
      <c r="BH22" s="458"/>
    </row>
    <row r="23" spans="1:60" ht="18.75" customHeight="1" x14ac:dyDescent="0.2">
      <c r="A23" s="320">
        <v>43851</v>
      </c>
      <c r="B23" s="704">
        <v>0</v>
      </c>
      <c r="C23" s="704">
        <v>21</v>
      </c>
      <c r="D23" s="384"/>
      <c r="E23" s="235"/>
      <c r="F23" s="886">
        <v>43882</v>
      </c>
      <c r="G23" s="702">
        <v>2</v>
      </c>
      <c r="H23" s="702">
        <v>22.1</v>
      </c>
      <c r="I23" s="384"/>
      <c r="J23" s="235"/>
      <c r="K23" s="892">
        <v>43911</v>
      </c>
      <c r="L23" s="704">
        <v>1.6</v>
      </c>
      <c r="M23" s="704">
        <v>20.5</v>
      </c>
      <c r="N23" s="384"/>
      <c r="O23" s="235"/>
      <c r="P23" s="329">
        <v>43942</v>
      </c>
      <c r="Q23" s="704">
        <v>0</v>
      </c>
      <c r="R23" s="718">
        <v>19.399999999999999</v>
      </c>
      <c r="S23" s="442"/>
      <c r="T23" s="235"/>
      <c r="U23" s="564">
        <v>43972</v>
      </c>
      <c r="V23" s="693">
        <v>0</v>
      </c>
      <c r="W23" s="695">
        <v>19.7</v>
      </c>
      <c r="X23" s="456"/>
      <c r="Y23" s="458"/>
      <c r="Z23" s="571">
        <v>44003</v>
      </c>
      <c r="AA23" s="724">
        <v>0</v>
      </c>
      <c r="AB23" s="725">
        <v>21.38</v>
      </c>
      <c r="AC23" s="500"/>
      <c r="AD23" s="268"/>
      <c r="AE23" s="164">
        <v>44033</v>
      </c>
      <c r="AF23" s="693">
        <v>0</v>
      </c>
      <c r="AG23" s="695">
        <v>19.75</v>
      </c>
      <c r="AH23" s="456"/>
      <c r="AI23" s="458"/>
      <c r="AJ23" s="571">
        <v>44064</v>
      </c>
      <c r="AK23" s="693">
        <v>17.8</v>
      </c>
      <c r="AL23" s="695">
        <v>10.65</v>
      </c>
      <c r="AM23" s="486"/>
      <c r="AN23" s="458"/>
      <c r="AO23" s="564">
        <v>44095</v>
      </c>
      <c r="AP23" s="693">
        <v>2</v>
      </c>
      <c r="AQ23" s="695">
        <v>15.47</v>
      </c>
      <c r="AR23" s="456"/>
      <c r="AS23" s="458"/>
      <c r="AT23" s="108">
        <v>44125</v>
      </c>
      <c r="AU23" s="704">
        <v>0</v>
      </c>
      <c r="AV23" s="695">
        <v>20.69</v>
      </c>
      <c r="AW23" s="456"/>
      <c r="AX23" s="268"/>
      <c r="AY23" s="38">
        <v>44156</v>
      </c>
      <c r="AZ23" s="858">
        <v>0</v>
      </c>
      <c r="BA23" s="859">
        <v>18.48</v>
      </c>
      <c r="BB23" s="523"/>
      <c r="BC23" s="458"/>
      <c r="BD23" s="564">
        <v>44186</v>
      </c>
      <c r="BE23" s="649">
        <v>13.4</v>
      </c>
      <c r="BF23" s="679">
        <v>24.36</v>
      </c>
      <c r="BG23" s="456"/>
      <c r="BH23" s="458"/>
    </row>
    <row r="24" spans="1:60" ht="18.75" customHeight="1" x14ac:dyDescent="0.2">
      <c r="A24" s="320">
        <v>43852</v>
      </c>
      <c r="B24" s="704">
        <v>0.2</v>
      </c>
      <c r="C24" s="704">
        <v>21</v>
      </c>
      <c r="D24" s="384"/>
      <c r="E24" s="235"/>
      <c r="F24" s="886">
        <v>43883</v>
      </c>
      <c r="G24" s="702">
        <v>3.4</v>
      </c>
      <c r="H24" s="702">
        <v>19.399999999999999</v>
      </c>
      <c r="I24" s="384"/>
      <c r="J24" s="235"/>
      <c r="K24" s="892">
        <v>43912</v>
      </c>
      <c r="L24" s="704">
        <v>0</v>
      </c>
      <c r="M24" s="704">
        <v>20.6</v>
      </c>
      <c r="N24" s="384"/>
      <c r="O24" s="235"/>
      <c r="P24" s="329">
        <v>43943</v>
      </c>
      <c r="Q24" s="704">
        <v>0</v>
      </c>
      <c r="R24" s="718">
        <v>19</v>
      </c>
      <c r="S24" s="442"/>
      <c r="T24" s="235"/>
      <c r="U24" s="564">
        <v>43973</v>
      </c>
      <c r="V24" s="693">
        <v>0</v>
      </c>
      <c r="W24" s="695">
        <v>20.7</v>
      </c>
      <c r="X24" s="456"/>
      <c r="Y24" s="458"/>
      <c r="Z24" s="571">
        <v>44004</v>
      </c>
      <c r="AA24" s="724">
        <v>0</v>
      </c>
      <c r="AB24" s="725">
        <v>21.01</v>
      </c>
      <c r="AC24" s="500"/>
      <c r="AD24" s="268"/>
      <c r="AE24" s="164">
        <v>44034</v>
      </c>
      <c r="AF24" s="693">
        <v>0</v>
      </c>
      <c r="AG24" s="695">
        <v>20.11</v>
      </c>
      <c r="AH24" s="456"/>
      <c r="AI24" s="458"/>
      <c r="AJ24" s="571">
        <v>44065</v>
      </c>
      <c r="AK24" s="693">
        <v>4.8</v>
      </c>
      <c r="AL24" s="695">
        <v>10.15</v>
      </c>
      <c r="AM24" s="486"/>
      <c r="AN24" s="458"/>
      <c r="AO24" s="564">
        <v>44096</v>
      </c>
      <c r="AP24" s="693">
        <v>11.6</v>
      </c>
      <c r="AQ24" s="695">
        <v>14.52</v>
      </c>
      <c r="AR24" s="456"/>
      <c r="AS24" s="458"/>
      <c r="AT24" s="108">
        <v>44126</v>
      </c>
      <c r="AU24" s="704">
        <v>0</v>
      </c>
      <c r="AV24" s="695">
        <v>20.57</v>
      </c>
      <c r="AW24" s="456"/>
      <c r="AX24" s="268"/>
      <c r="AY24" s="38">
        <v>44157</v>
      </c>
      <c r="AZ24" s="858">
        <v>0</v>
      </c>
      <c r="BA24" s="859">
        <v>19.41</v>
      </c>
      <c r="BB24" s="523"/>
      <c r="BC24" s="458"/>
      <c r="BD24" s="564">
        <v>44187</v>
      </c>
      <c r="BE24" s="649">
        <v>1</v>
      </c>
      <c r="BF24" s="679">
        <v>21.09</v>
      </c>
      <c r="BG24" s="456"/>
      <c r="BH24" s="458"/>
    </row>
    <row r="25" spans="1:60" ht="18.75" customHeight="1" x14ac:dyDescent="0.2">
      <c r="A25" s="320">
        <v>43853</v>
      </c>
      <c r="B25" s="704">
        <v>4.2</v>
      </c>
      <c r="C25" s="704">
        <v>19.399999999999999</v>
      </c>
      <c r="D25" s="384"/>
      <c r="E25" s="235"/>
      <c r="F25" s="886">
        <v>43884</v>
      </c>
      <c r="G25" s="702">
        <v>0.3</v>
      </c>
      <c r="H25" s="702">
        <v>18.7</v>
      </c>
      <c r="I25" s="384"/>
      <c r="J25" s="235"/>
      <c r="K25" s="892">
        <v>43913</v>
      </c>
      <c r="L25" s="704">
        <v>0.4</v>
      </c>
      <c r="M25" s="704">
        <v>20.3</v>
      </c>
      <c r="N25" s="384"/>
      <c r="O25" s="235"/>
      <c r="P25" s="329">
        <v>43944</v>
      </c>
      <c r="Q25" s="704">
        <v>0</v>
      </c>
      <c r="R25" s="718">
        <v>19.399999999999999</v>
      </c>
      <c r="S25" s="442"/>
      <c r="T25" s="235"/>
      <c r="U25" s="564">
        <v>43974</v>
      </c>
      <c r="V25" s="693">
        <v>2.6</v>
      </c>
      <c r="W25" s="695">
        <v>20.100000000000001</v>
      </c>
      <c r="X25" s="456"/>
      <c r="Y25" s="458"/>
      <c r="Z25" s="571">
        <v>44005</v>
      </c>
      <c r="AA25" s="724">
        <v>0</v>
      </c>
      <c r="AB25" s="725">
        <v>19.48</v>
      </c>
      <c r="AC25" s="500"/>
      <c r="AD25" s="268"/>
      <c r="AE25" s="164">
        <v>44035</v>
      </c>
      <c r="AF25" s="693">
        <v>0</v>
      </c>
      <c r="AG25" s="695">
        <v>20.13</v>
      </c>
      <c r="AH25" s="456"/>
      <c r="AI25" s="458"/>
      <c r="AJ25" s="571">
        <v>44066</v>
      </c>
      <c r="AK25" s="693">
        <v>0</v>
      </c>
      <c r="AL25" s="695">
        <v>12.66</v>
      </c>
      <c r="AM25" s="486"/>
      <c r="AN25" s="458"/>
      <c r="AO25" s="564">
        <v>44097</v>
      </c>
      <c r="AP25" s="693">
        <v>0</v>
      </c>
      <c r="AQ25" s="695">
        <v>16.940000000000001</v>
      </c>
      <c r="AR25" s="456"/>
      <c r="AS25" s="458"/>
      <c r="AT25" s="108">
        <v>44127</v>
      </c>
      <c r="AU25" s="704">
        <v>0</v>
      </c>
      <c r="AV25" s="695">
        <v>21.17</v>
      </c>
      <c r="AW25" s="456"/>
      <c r="AX25" s="268"/>
      <c r="AY25" s="38">
        <v>44158</v>
      </c>
      <c r="AZ25" s="858">
        <v>0</v>
      </c>
      <c r="BA25" s="859">
        <v>20.239999999999998</v>
      </c>
      <c r="BB25" s="523"/>
      <c r="BC25" s="458"/>
      <c r="BD25" s="564">
        <v>44188</v>
      </c>
      <c r="BE25" s="649">
        <v>0</v>
      </c>
      <c r="BF25" s="679">
        <v>20.170000000000002</v>
      </c>
      <c r="BG25" s="456"/>
      <c r="BH25" s="458"/>
    </row>
    <row r="26" spans="1:60" ht="18.75" customHeight="1" x14ac:dyDescent="0.2">
      <c r="A26" s="320">
        <v>43854</v>
      </c>
      <c r="B26" s="704">
        <v>3.6</v>
      </c>
      <c r="C26" s="704">
        <v>19.399999999999999</v>
      </c>
      <c r="D26" s="384"/>
      <c r="E26" s="235"/>
      <c r="F26" s="886">
        <v>43885</v>
      </c>
      <c r="G26" s="702">
        <v>0</v>
      </c>
      <c r="H26" s="702">
        <v>20.399999999999999</v>
      </c>
      <c r="I26" s="384"/>
      <c r="J26" s="235"/>
      <c r="K26" s="892">
        <v>43914</v>
      </c>
      <c r="L26" s="704">
        <v>0</v>
      </c>
      <c r="M26" s="704">
        <v>19.899999999999999</v>
      </c>
      <c r="N26" s="384"/>
      <c r="O26" s="235"/>
      <c r="P26" s="329">
        <v>43945</v>
      </c>
      <c r="Q26" s="704">
        <v>0</v>
      </c>
      <c r="R26" s="718">
        <v>20.5</v>
      </c>
      <c r="S26" s="442"/>
      <c r="T26" s="235"/>
      <c r="U26" s="564">
        <v>43975</v>
      </c>
      <c r="V26" s="693">
        <v>0</v>
      </c>
      <c r="W26" s="695">
        <v>13.7</v>
      </c>
      <c r="X26" s="456"/>
      <c r="Y26" s="458"/>
      <c r="Z26" s="571">
        <v>44006</v>
      </c>
      <c r="AA26" s="724">
        <v>0</v>
      </c>
      <c r="AB26" s="725">
        <v>19.88</v>
      </c>
      <c r="AC26" s="500"/>
      <c r="AD26" s="268"/>
      <c r="AE26" s="164">
        <v>44036</v>
      </c>
      <c r="AF26" s="693">
        <v>0</v>
      </c>
      <c r="AG26" s="695">
        <v>19.97</v>
      </c>
      <c r="AH26" s="456"/>
      <c r="AI26" s="458"/>
      <c r="AJ26" s="571">
        <v>44067</v>
      </c>
      <c r="AK26" s="693">
        <v>0</v>
      </c>
      <c r="AL26" s="695">
        <v>13.88</v>
      </c>
      <c r="AM26" s="486"/>
      <c r="AN26" s="458"/>
      <c r="AO26" s="564">
        <v>44098</v>
      </c>
      <c r="AP26" s="693">
        <v>0</v>
      </c>
      <c r="AQ26" s="695">
        <v>19.14</v>
      </c>
      <c r="AR26" s="456"/>
      <c r="AS26" s="458"/>
      <c r="AT26" s="108">
        <v>44128</v>
      </c>
      <c r="AU26" s="704">
        <v>33.6</v>
      </c>
      <c r="AV26" s="695">
        <v>20.99</v>
      </c>
      <c r="AW26" s="456"/>
      <c r="AX26" s="268"/>
      <c r="AY26" s="38">
        <v>44159</v>
      </c>
      <c r="AZ26" s="858">
        <v>0</v>
      </c>
      <c r="BA26" s="859">
        <v>21.62</v>
      </c>
      <c r="BB26" s="523"/>
      <c r="BC26" s="458"/>
      <c r="BD26" s="564">
        <v>44189</v>
      </c>
      <c r="BE26" s="649">
        <v>0.6</v>
      </c>
      <c r="BF26" s="679">
        <v>20.07</v>
      </c>
      <c r="BG26" s="456"/>
      <c r="BH26" s="458"/>
    </row>
    <row r="27" spans="1:60" ht="18.75" customHeight="1" x14ac:dyDescent="0.2">
      <c r="A27" s="320">
        <v>43855</v>
      </c>
      <c r="B27" s="704">
        <v>0.2</v>
      </c>
      <c r="C27" s="704">
        <v>20.8</v>
      </c>
      <c r="D27" s="384"/>
      <c r="E27" s="235"/>
      <c r="F27" s="886">
        <v>43886</v>
      </c>
      <c r="G27" s="702">
        <v>19.399999999999999</v>
      </c>
      <c r="H27" s="702">
        <v>22.6</v>
      </c>
      <c r="I27" s="384"/>
      <c r="J27" s="235"/>
      <c r="K27" s="892">
        <v>43915</v>
      </c>
      <c r="L27" s="704">
        <v>0</v>
      </c>
      <c r="M27" s="704">
        <v>19.7</v>
      </c>
      <c r="N27" s="384"/>
      <c r="O27" s="235"/>
      <c r="P27" s="329">
        <v>43946</v>
      </c>
      <c r="Q27" s="704">
        <v>0</v>
      </c>
      <c r="R27" s="718">
        <v>21.3</v>
      </c>
      <c r="S27" s="442"/>
      <c r="T27" s="235"/>
      <c r="U27" s="564">
        <v>43976</v>
      </c>
      <c r="V27" s="693">
        <v>0</v>
      </c>
      <c r="W27" s="695">
        <v>14.2</v>
      </c>
      <c r="X27" s="456"/>
      <c r="Y27" s="458"/>
      <c r="Z27" s="571">
        <v>44007</v>
      </c>
      <c r="AA27" s="724">
        <v>0</v>
      </c>
      <c r="AB27" s="725">
        <v>21.08</v>
      </c>
      <c r="AC27" s="500"/>
      <c r="AD27" s="268"/>
      <c r="AE27" s="164">
        <v>44037</v>
      </c>
      <c r="AF27" s="693">
        <v>0</v>
      </c>
      <c r="AG27" s="695">
        <v>21.5</v>
      </c>
      <c r="AH27" s="456"/>
      <c r="AI27" s="458"/>
      <c r="AJ27" s="571">
        <v>44068</v>
      </c>
      <c r="AK27" s="693">
        <v>0</v>
      </c>
      <c r="AL27" s="695">
        <v>13.64</v>
      </c>
      <c r="AM27" s="486"/>
      <c r="AN27" s="458"/>
      <c r="AO27" s="564">
        <v>44099</v>
      </c>
      <c r="AP27" s="693">
        <v>0</v>
      </c>
      <c r="AQ27" s="695">
        <v>20.83</v>
      </c>
      <c r="AR27" s="456"/>
      <c r="AS27" s="458"/>
      <c r="AT27" s="108">
        <v>44129</v>
      </c>
      <c r="AU27" s="704">
        <v>7</v>
      </c>
      <c r="AV27" s="695">
        <v>20.58</v>
      </c>
      <c r="AW27" s="456"/>
      <c r="AX27" s="268"/>
      <c r="AY27" s="38">
        <v>44160</v>
      </c>
      <c r="AZ27" s="858">
        <v>0</v>
      </c>
      <c r="BA27" s="859">
        <v>23.62</v>
      </c>
      <c r="BB27" s="523"/>
      <c r="BC27" s="458"/>
      <c r="BD27" s="564">
        <v>44190</v>
      </c>
      <c r="BE27" s="649">
        <v>0</v>
      </c>
      <c r="BF27" s="679">
        <v>19.53</v>
      </c>
      <c r="BG27" s="456"/>
      <c r="BH27" s="458"/>
    </row>
    <row r="28" spans="1:60" ht="18.75" customHeight="1" x14ac:dyDescent="0.2">
      <c r="A28" s="320">
        <v>43856</v>
      </c>
      <c r="B28" s="704">
        <v>0</v>
      </c>
      <c r="C28" s="704">
        <v>23</v>
      </c>
      <c r="D28" s="384"/>
      <c r="E28" s="235"/>
      <c r="F28" s="886">
        <v>43887</v>
      </c>
      <c r="G28" s="702">
        <v>24.2</v>
      </c>
      <c r="H28" s="702">
        <v>22</v>
      </c>
      <c r="I28" s="384"/>
      <c r="J28" s="235"/>
      <c r="K28" s="892">
        <v>43916</v>
      </c>
      <c r="L28" s="704">
        <v>0</v>
      </c>
      <c r="M28" s="704">
        <v>19.899999999999999</v>
      </c>
      <c r="N28" s="384"/>
      <c r="O28" s="235"/>
      <c r="P28" s="329">
        <v>43947</v>
      </c>
      <c r="Q28" s="704">
        <v>0</v>
      </c>
      <c r="R28" s="718">
        <v>21.5</v>
      </c>
      <c r="S28" s="442"/>
      <c r="T28" s="235"/>
      <c r="U28" s="564">
        <v>43977</v>
      </c>
      <c r="V28" s="693">
        <v>0</v>
      </c>
      <c r="W28" s="695">
        <v>14.7</v>
      </c>
      <c r="X28" s="456"/>
      <c r="Y28" s="458"/>
      <c r="Z28" s="571">
        <v>44008</v>
      </c>
      <c r="AA28" s="724">
        <v>4.5999999999999996</v>
      </c>
      <c r="AB28" s="725">
        <v>18.22</v>
      </c>
      <c r="AC28" s="500"/>
      <c r="AD28" s="268"/>
      <c r="AE28" s="164">
        <v>44038</v>
      </c>
      <c r="AF28" s="693">
        <v>0</v>
      </c>
      <c r="AG28" s="695">
        <v>17.59</v>
      </c>
      <c r="AH28" s="456"/>
      <c r="AI28" s="458"/>
      <c r="AJ28" s="571">
        <v>44069</v>
      </c>
      <c r="AK28" s="693">
        <v>0</v>
      </c>
      <c r="AL28" s="695">
        <v>14.49</v>
      </c>
      <c r="AM28" s="486"/>
      <c r="AN28" s="458"/>
      <c r="AO28" s="564">
        <v>44100</v>
      </c>
      <c r="AP28" s="693">
        <v>0</v>
      </c>
      <c r="AQ28" s="695">
        <v>23.7</v>
      </c>
      <c r="AR28" s="456"/>
      <c r="AS28" s="458"/>
      <c r="AT28" s="108">
        <v>44130</v>
      </c>
      <c r="AU28" s="704">
        <v>0</v>
      </c>
      <c r="AV28" s="695">
        <v>20.88</v>
      </c>
      <c r="AW28" s="456"/>
      <c r="AX28" s="268"/>
      <c r="AY28" s="38">
        <v>44161</v>
      </c>
      <c r="AZ28" s="858">
        <v>3</v>
      </c>
      <c r="BA28" s="859">
        <v>24.09</v>
      </c>
      <c r="BB28" s="523"/>
      <c r="BC28" s="458"/>
      <c r="BD28" s="564">
        <v>44191</v>
      </c>
      <c r="BE28" s="649">
        <v>0</v>
      </c>
      <c r="BF28" s="679">
        <v>20</v>
      </c>
      <c r="BG28" s="456"/>
      <c r="BH28" s="458"/>
    </row>
    <row r="29" spans="1:60" ht="18.75" customHeight="1" x14ac:dyDescent="0.2">
      <c r="A29" s="320">
        <v>43857</v>
      </c>
      <c r="B29" s="704">
        <v>0</v>
      </c>
      <c r="C29" s="704">
        <v>24.8</v>
      </c>
      <c r="D29" s="384"/>
      <c r="E29" s="235"/>
      <c r="F29" s="886">
        <v>43888</v>
      </c>
      <c r="G29" s="702">
        <v>43.6</v>
      </c>
      <c r="H29" s="702">
        <v>18.2</v>
      </c>
      <c r="I29" s="384"/>
      <c r="J29" s="235"/>
      <c r="K29" s="892">
        <v>43917</v>
      </c>
      <c r="L29" s="704">
        <v>0</v>
      </c>
      <c r="M29" s="704">
        <v>20.399999999999999</v>
      </c>
      <c r="N29" s="384"/>
      <c r="O29" s="235"/>
      <c r="P29" s="329">
        <v>43948</v>
      </c>
      <c r="Q29" s="704">
        <v>0</v>
      </c>
      <c r="R29" s="718">
        <v>19.8</v>
      </c>
      <c r="S29" s="442"/>
      <c r="T29" s="235"/>
      <c r="U29" s="564">
        <v>43978</v>
      </c>
      <c r="V29" s="693">
        <v>0</v>
      </c>
      <c r="W29" s="695">
        <v>15.8</v>
      </c>
      <c r="X29" s="456"/>
      <c r="Y29" s="458"/>
      <c r="Z29" s="571">
        <v>44009</v>
      </c>
      <c r="AA29" s="724">
        <v>113.6</v>
      </c>
      <c r="AB29" s="725">
        <v>14.68</v>
      </c>
      <c r="AC29" s="500"/>
      <c r="AD29" s="268"/>
      <c r="AE29" s="164">
        <v>44039</v>
      </c>
      <c r="AF29" s="693">
        <v>0</v>
      </c>
      <c r="AG29" s="695">
        <v>19.75</v>
      </c>
      <c r="AH29" s="456"/>
      <c r="AI29" s="458"/>
      <c r="AJ29" s="571">
        <v>44070</v>
      </c>
      <c r="AK29" s="693">
        <v>0.2</v>
      </c>
      <c r="AL29" s="695">
        <v>17.55</v>
      </c>
      <c r="AM29" s="486"/>
      <c r="AN29" s="458"/>
      <c r="AO29" s="564">
        <v>44101</v>
      </c>
      <c r="AP29" s="693">
        <v>0</v>
      </c>
      <c r="AQ29" s="695">
        <v>26.72</v>
      </c>
      <c r="AR29" s="456"/>
      <c r="AS29" s="458"/>
      <c r="AT29" s="108">
        <v>44131</v>
      </c>
      <c r="AU29" s="704">
        <v>0</v>
      </c>
      <c r="AV29" s="695">
        <v>23.03</v>
      </c>
      <c r="AW29" s="456"/>
      <c r="AX29" s="268"/>
      <c r="AY29" s="38">
        <v>44162</v>
      </c>
      <c r="AZ29" s="858">
        <v>0</v>
      </c>
      <c r="BA29" s="859">
        <v>23.78</v>
      </c>
      <c r="BB29" s="523"/>
      <c r="BC29" s="458"/>
      <c r="BD29" s="564">
        <v>44192</v>
      </c>
      <c r="BE29" s="649">
        <v>19.2</v>
      </c>
      <c r="BF29" s="679">
        <v>20.68</v>
      </c>
      <c r="BG29" s="456"/>
      <c r="BH29" s="458"/>
    </row>
    <row r="30" spans="1:60" ht="18.75" customHeight="1" x14ac:dyDescent="0.2">
      <c r="A30" s="320">
        <v>43858</v>
      </c>
      <c r="B30" s="704">
        <v>8.8000000000000007</v>
      </c>
      <c r="C30" s="704">
        <v>24.7</v>
      </c>
      <c r="D30" s="384"/>
      <c r="E30" s="235"/>
      <c r="F30" s="886">
        <v>43889</v>
      </c>
      <c r="G30" s="704">
        <v>0</v>
      </c>
      <c r="H30" s="704">
        <v>17.899999999999999</v>
      </c>
      <c r="I30" s="384"/>
      <c r="J30" s="235"/>
      <c r="K30" s="892">
        <v>43918</v>
      </c>
      <c r="L30" s="704">
        <v>0</v>
      </c>
      <c r="M30" s="704">
        <v>21.9</v>
      </c>
      <c r="N30" s="384"/>
      <c r="O30" s="235"/>
      <c r="P30" s="329">
        <v>43949</v>
      </c>
      <c r="Q30" s="704">
        <v>0</v>
      </c>
      <c r="R30" s="718">
        <v>20.399999999999999</v>
      </c>
      <c r="S30" s="442"/>
      <c r="T30" s="235"/>
      <c r="U30" s="564">
        <v>43979</v>
      </c>
      <c r="V30" s="693">
        <v>0</v>
      </c>
      <c r="W30" s="695">
        <v>14.3</v>
      </c>
      <c r="X30" s="456"/>
      <c r="Y30" s="458"/>
      <c r="Z30" s="571">
        <v>44010</v>
      </c>
      <c r="AA30" s="724">
        <v>0.2</v>
      </c>
      <c r="AB30" s="725">
        <v>14.31</v>
      </c>
      <c r="AC30" s="500"/>
      <c r="AD30" s="268"/>
      <c r="AE30" s="164">
        <v>44040</v>
      </c>
      <c r="AF30" s="693">
        <v>0</v>
      </c>
      <c r="AG30" s="695">
        <v>21.7</v>
      </c>
      <c r="AH30" s="456"/>
      <c r="AI30" s="458"/>
      <c r="AJ30" s="571">
        <v>44071</v>
      </c>
      <c r="AK30" s="693">
        <v>0</v>
      </c>
      <c r="AL30" s="695">
        <v>20.18</v>
      </c>
      <c r="AM30" s="486"/>
      <c r="AN30" s="458"/>
      <c r="AO30" s="564">
        <v>44102</v>
      </c>
      <c r="AP30" s="693">
        <v>0.6</v>
      </c>
      <c r="AQ30" s="695">
        <v>23.86</v>
      </c>
      <c r="AR30" s="456"/>
      <c r="AS30" s="458"/>
      <c r="AT30" s="108">
        <v>44132</v>
      </c>
      <c r="AU30" s="704">
        <v>0</v>
      </c>
      <c r="AV30" s="695">
        <v>25.56</v>
      </c>
      <c r="AW30" s="456"/>
      <c r="AX30" s="268"/>
      <c r="AY30" s="38">
        <v>44163</v>
      </c>
      <c r="AZ30" s="858">
        <v>0</v>
      </c>
      <c r="BA30" s="859">
        <v>23.89</v>
      </c>
      <c r="BB30" s="523"/>
      <c r="BC30" s="458"/>
      <c r="BD30" s="564">
        <v>44193</v>
      </c>
      <c r="BE30" s="649">
        <v>0</v>
      </c>
      <c r="BF30" s="679">
        <v>22.27</v>
      </c>
      <c r="BG30" s="456"/>
      <c r="BH30" s="458"/>
    </row>
    <row r="31" spans="1:60" ht="18.75" customHeight="1" x14ac:dyDescent="0.2">
      <c r="A31" s="320">
        <v>43859</v>
      </c>
      <c r="B31" s="704">
        <v>0.6</v>
      </c>
      <c r="C31" s="704">
        <v>25</v>
      </c>
      <c r="D31" s="384"/>
      <c r="E31" s="235"/>
      <c r="F31" s="886">
        <v>43890</v>
      </c>
      <c r="G31" s="704">
        <v>0</v>
      </c>
      <c r="H31" s="704">
        <v>20.2</v>
      </c>
      <c r="I31" s="280"/>
      <c r="J31" s="235"/>
      <c r="K31" s="892">
        <v>43919</v>
      </c>
      <c r="L31" s="704">
        <v>14.8</v>
      </c>
      <c r="M31" s="704">
        <v>22</v>
      </c>
      <c r="N31" s="384"/>
      <c r="O31" s="235"/>
      <c r="P31" s="329">
        <v>43950</v>
      </c>
      <c r="Q31" s="704">
        <v>0</v>
      </c>
      <c r="R31" s="718">
        <v>20.7</v>
      </c>
      <c r="S31" s="442"/>
      <c r="T31" s="235"/>
      <c r="U31" s="564">
        <v>43980</v>
      </c>
      <c r="V31" s="693">
        <v>0.2</v>
      </c>
      <c r="W31" s="695">
        <v>15.6</v>
      </c>
      <c r="X31" s="456"/>
      <c r="Y31" s="458"/>
      <c r="Z31" s="571">
        <v>44011</v>
      </c>
      <c r="AA31" s="724">
        <v>0.4</v>
      </c>
      <c r="AB31" s="725">
        <v>15.45</v>
      </c>
      <c r="AC31" s="500"/>
      <c r="AD31" s="268"/>
      <c r="AE31" s="164">
        <v>44041</v>
      </c>
      <c r="AF31" s="693">
        <v>0</v>
      </c>
      <c r="AG31" s="695">
        <v>16.68</v>
      </c>
      <c r="AH31" s="456"/>
      <c r="AI31" s="458"/>
      <c r="AJ31" s="571">
        <v>44072</v>
      </c>
      <c r="AK31" s="693">
        <v>0</v>
      </c>
      <c r="AL31" s="695">
        <v>22.63</v>
      </c>
      <c r="AM31" s="486"/>
      <c r="AN31" s="458"/>
      <c r="AO31" s="564">
        <v>44103</v>
      </c>
      <c r="AP31" s="693">
        <v>0</v>
      </c>
      <c r="AQ31" s="695">
        <v>21.53</v>
      </c>
      <c r="AR31" s="456"/>
      <c r="AS31" s="458"/>
      <c r="AT31" s="108">
        <v>44133</v>
      </c>
      <c r="AU31" s="704">
        <v>4.2</v>
      </c>
      <c r="AV31" s="695">
        <v>24.17</v>
      </c>
      <c r="AW31" s="456"/>
      <c r="AX31" s="268"/>
      <c r="AY31" s="38">
        <v>44164</v>
      </c>
      <c r="AZ31" s="858">
        <v>1.2</v>
      </c>
      <c r="BA31" s="859">
        <v>24.38</v>
      </c>
      <c r="BB31" s="523"/>
      <c r="BC31" s="458"/>
      <c r="BD31" s="564">
        <v>44194</v>
      </c>
      <c r="BE31" s="649">
        <v>28.8</v>
      </c>
      <c r="BF31" s="679">
        <v>22.87</v>
      </c>
      <c r="BG31" s="456"/>
      <c r="BH31" s="458"/>
    </row>
    <row r="32" spans="1:60" ht="18.75" customHeight="1" thickBot="1" x14ac:dyDescent="0.25">
      <c r="A32" s="320">
        <v>43860</v>
      </c>
      <c r="B32" s="704">
        <v>6</v>
      </c>
      <c r="C32" s="704">
        <v>25.2</v>
      </c>
      <c r="D32" s="384"/>
      <c r="E32" s="235"/>
      <c r="F32" s="104" t="s">
        <v>4</v>
      </c>
      <c r="G32" s="887">
        <f>AVERAGE(G3:G31)</f>
        <v>16.689655172413794</v>
      </c>
      <c r="H32" s="887">
        <f>AVERAGE(H3:H31)</f>
        <v>21.779310344827586</v>
      </c>
      <c r="I32" s="280"/>
      <c r="J32" s="235"/>
      <c r="K32" s="892">
        <v>43920</v>
      </c>
      <c r="L32" s="704">
        <v>0.8</v>
      </c>
      <c r="M32" s="704">
        <v>21.8</v>
      </c>
      <c r="N32" s="384"/>
      <c r="O32" s="235"/>
      <c r="P32" s="329">
        <v>43951</v>
      </c>
      <c r="Q32" s="704">
        <v>0</v>
      </c>
      <c r="R32" s="718">
        <v>21.6</v>
      </c>
      <c r="S32" s="442"/>
      <c r="T32" s="235"/>
      <c r="U32" s="564">
        <v>43981</v>
      </c>
      <c r="V32" s="693">
        <v>0</v>
      </c>
      <c r="W32" s="695">
        <v>17.899999999999999</v>
      </c>
      <c r="X32" s="456"/>
      <c r="Y32" s="458"/>
      <c r="Z32" s="571">
        <v>44012</v>
      </c>
      <c r="AA32" s="724">
        <v>0</v>
      </c>
      <c r="AB32" s="725">
        <v>18.13</v>
      </c>
      <c r="AC32" s="500"/>
      <c r="AD32" s="268"/>
      <c r="AE32" s="164">
        <v>44042</v>
      </c>
      <c r="AF32" s="693">
        <v>11.6</v>
      </c>
      <c r="AG32" s="695">
        <v>14.18</v>
      </c>
      <c r="AH32" s="456"/>
      <c r="AI32" s="458"/>
      <c r="AJ32" s="571">
        <v>44073</v>
      </c>
      <c r="AK32" s="693">
        <v>0</v>
      </c>
      <c r="AL32" s="695">
        <v>23.92</v>
      </c>
      <c r="AM32" s="486"/>
      <c r="AN32" s="458"/>
      <c r="AO32" s="564">
        <v>44104</v>
      </c>
      <c r="AP32" s="693">
        <v>0</v>
      </c>
      <c r="AQ32" s="695">
        <v>25.58</v>
      </c>
      <c r="AR32" s="456"/>
      <c r="AS32" s="458"/>
      <c r="AT32" s="108">
        <v>44134</v>
      </c>
      <c r="AU32" s="704">
        <v>36.799999999999997</v>
      </c>
      <c r="AV32" s="695">
        <v>17.78</v>
      </c>
      <c r="AW32" s="456"/>
      <c r="AX32" s="268"/>
      <c r="AY32" s="38">
        <v>44165</v>
      </c>
      <c r="AZ32" s="858">
        <v>8</v>
      </c>
      <c r="BA32" s="859">
        <v>24</v>
      </c>
      <c r="BB32" s="523"/>
      <c r="BC32" s="458"/>
      <c r="BD32" s="564">
        <v>44195</v>
      </c>
      <c r="BE32" s="649">
        <v>2.2000000000000002</v>
      </c>
      <c r="BF32" s="679">
        <v>24.09</v>
      </c>
      <c r="BG32" s="456"/>
      <c r="BH32" s="458"/>
    </row>
    <row r="33" spans="1:65" ht="18.75" customHeight="1" thickBot="1" x14ac:dyDescent="0.25">
      <c r="A33" s="320">
        <v>43861</v>
      </c>
      <c r="B33" s="704">
        <v>0</v>
      </c>
      <c r="C33" s="704">
        <v>24.5</v>
      </c>
      <c r="D33" s="384"/>
      <c r="E33" s="235"/>
      <c r="F33" s="74"/>
      <c r="G33" s="893">
        <f>SUM(G3:G31)</f>
        <v>484</v>
      </c>
      <c r="H33" s="280"/>
      <c r="I33" s="280"/>
      <c r="J33" s="235"/>
      <c r="K33" s="892">
        <v>43921</v>
      </c>
      <c r="L33" s="704">
        <v>0</v>
      </c>
      <c r="M33" s="704">
        <v>21.7</v>
      </c>
      <c r="N33" s="384"/>
      <c r="O33" s="235"/>
      <c r="P33" s="104" t="s">
        <v>4</v>
      </c>
      <c r="Q33" s="887">
        <f>AVERAGE(Q3:Q32)</f>
        <v>0.24666666666666667</v>
      </c>
      <c r="R33" s="887">
        <f>AVERAGE(R3:R32)</f>
        <v>20.09666666666666</v>
      </c>
      <c r="S33" s="280"/>
      <c r="T33" s="235"/>
      <c r="U33" s="564">
        <v>43982</v>
      </c>
      <c r="V33" s="696">
        <v>0</v>
      </c>
      <c r="W33" s="697">
        <v>17.899999999999999</v>
      </c>
      <c r="X33" s="456"/>
      <c r="Y33" s="458"/>
      <c r="Z33" s="202" t="s">
        <v>4</v>
      </c>
      <c r="AA33" s="749">
        <f>AVERAGE(AA3:AA32)</f>
        <v>5.08</v>
      </c>
      <c r="AB33" s="749">
        <f>AVERAGE(AB3:AB32)</f>
        <v>25.396000000000001</v>
      </c>
      <c r="AC33" s="459"/>
      <c r="AD33" s="458"/>
      <c r="AE33" s="164">
        <v>44043</v>
      </c>
      <c r="AF33" s="693">
        <v>0</v>
      </c>
      <c r="AG33" s="695">
        <v>1.71</v>
      </c>
      <c r="AH33" s="456"/>
      <c r="AI33" s="458"/>
      <c r="AJ33" s="571">
        <v>44074</v>
      </c>
      <c r="AK33" s="693">
        <v>0</v>
      </c>
      <c r="AL33" s="695">
        <v>19.52</v>
      </c>
      <c r="AM33" s="486"/>
      <c r="AN33" s="458"/>
      <c r="AO33" s="209" t="s">
        <v>4</v>
      </c>
      <c r="AP33" s="246">
        <f>AVERAGE(AP2:AP32)</f>
        <v>0.48666666666666664</v>
      </c>
      <c r="AQ33" s="635">
        <f>AVERAGE(AQ3:AQ32)</f>
        <v>21.89266666666667</v>
      </c>
      <c r="AR33" s="459"/>
      <c r="AS33" s="458"/>
      <c r="AT33" s="108">
        <v>44135</v>
      </c>
      <c r="AU33" s="704">
        <v>2</v>
      </c>
      <c r="AV33" s="695">
        <v>16.23</v>
      </c>
      <c r="AW33" s="456"/>
      <c r="AX33" s="458"/>
      <c r="AY33" s="41" t="s">
        <v>4</v>
      </c>
      <c r="AZ33" s="864">
        <f>AVERAGE(AZ3:AZ32)</f>
        <v>4.76</v>
      </c>
      <c r="BA33" s="864">
        <f>AVERAGE(BA3:BA32)</f>
        <v>20.57266666666667</v>
      </c>
      <c r="BB33" s="523"/>
      <c r="BC33" s="458"/>
      <c r="BD33" s="564">
        <v>44196</v>
      </c>
      <c r="BE33" s="900">
        <v>5.4</v>
      </c>
      <c r="BF33" s="901">
        <v>23.42</v>
      </c>
      <c r="BG33" s="456"/>
      <c r="BH33" s="458"/>
    </row>
    <row r="34" spans="1:65" ht="18.75" customHeight="1" thickBot="1" x14ac:dyDescent="0.25">
      <c r="A34" s="319" t="s">
        <v>4</v>
      </c>
      <c r="B34" s="884">
        <f>AVERAGE(B3:B33)</f>
        <v>9.006451612903227</v>
      </c>
      <c r="C34" s="884">
        <f>AVERAGE(C3:C33)</f>
        <v>22.909677419354839</v>
      </c>
      <c r="D34" s="280"/>
      <c r="E34" s="235"/>
      <c r="I34" s="444"/>
      <c r="J34" s="235"/>
      <c r="K34" s="95" t="s">
        <v>4</v>
      </c>
      <c r="L34" s="884">
        <f>AVERAGE(L3:L33)</f>
        <v>2.2774193548387096</v>
      </c>
      <c r="M34" s="884">
        <f>AVERAGE(M3:M33)</f>
        <v>21.445161290322584</v>
      </c>
      <c r="N34" s="280"/>
      <c r="O34" s="235"/>
      <c r="Q34" s="893">
        <f>SUM(Q3:Q32)</f>
        <v>7.4</v>
      </c>
      <c r="R34" s="893"/>
      <c r="S34" s="899"/>
      <c r="T34" s="235"/>
      <c r="U34" s="209" t="s">
        <v>4</v>
      </c>
      <c r="V34" s="635">
        <f>AVERAGE(V3:V33)</f>
        <v>0.35483870967741932</v>
      </c>
      <c r="W34" s="635">
        <f>AVERAGE(W3:W33)</f>
        <v>17.729032258064514</v>
      </c>
      <c r="X34" s="459"/>
      <c r="Y34" s="458"/>
      <c r="AA34" s="819">
        <f>SUM(AA3:AA32)</f>
        <v>152.4</v>
      </c>
      <c r="AC34" s="489"/>
      <c r="AD34" s="458"/>
      <c r="AE34" s="206" t="s">
        <v>4</v>
      </c>
      <c r="AF34" s="636">
        <f>AVERAGE(AF3:AF33)</f>
        <v>0.41290322580645156</v>
      </c>
      <c r="AG34" s="636">
        <f>AVERAGE(AG3:AG33)</f>
        <v>17.996129032258061</v>
      </c>
      <c r="AH34" s="459"/>
      <c r="AI34" s="458"/>
      <c r="AJ34" s="202" t="s">
        <v>4</v>
      </c>
      <c r="AK34" s="246">
        <f>AVERAGE(AK3:AK33)</f>
        <v>2.0935483870967739</v>
      </c>
      <c r="AL34" s="246">
        <f>AVERAGE(AL3:AL33)</f>
        <v>17.574193548387097</v>
      </c>
      <c r="AM34" s="487"/>
      <c r="AN34" s="458"/>
      <c r="AP34" s="819">
        <f>SUM(AP3:AP32)</f>
        <v>14.6</v>
      </c>
      <c r="AR34" s="522"/>
      <c r="AS34" s="489"/>
      <c r="AT34" s="7" t="s">
        <v>4</v>
      </c>
      <c r="AU34" s="805">
        <f>AVERAGE(AU3:AU33)</f>
        <v>6.8000000000000007</v>
      </c>
      <c r="AV34" s="805">
        <f>AVERAGE(AV3:AV33)</f>
        <v>21.558064516129029</v>
      </c>
      <c r="AW34" s="459"/>
      <c r="AX34" s="458"/>
      <c r="AZ34" s="281">
        <f>SUM(AZ3:AZ32)</f>
        <v>142.79999999999998</v>
      </c>
      <c r="BB34" s="459"/>
      <c r="BC34" s="458"/>
      <c r="BD34" s="209" t="s">
        <v>4</v>
      </c>
      <c r="BE34" s="635">
        <f>AVERAGE(BE3:BE33)</f>
        <v>8.3741935483870957</v>
      </c>
      <c r="BF34" s="635">
        <f>AVERAGE(BF3:BF33)</f>
        <v>22.581290322580646</v>
      </c>
      <c r="BG34" s="459"/>
      <c r="BH34" s="458"/>
    </row>
    <row r="35" spans="1:65" x14ac:dyDescent="0.2">
      <c r="B35" s="332">
        <f>SUM(B3:B33)</f>
        <v>279.20000000000005</v>
      </c>
      <c r="D35" s="899"/>
      <c r="E35" s="235"/>
      <c r="I35" s="444"/>
      <c r="J35" s="235"/>
      <c r="L35" s="893">
        <f>SUM(L3:L33)</f>
        <v>70.599999999999994</v>
      </c>
      <c r="N35" s="899"/>
      <c r="O35" s="235"/>
      <c r="S35" s="899"/>
      <c r="T35" s="235"/>
      <c r="V35" s="893">
        <f>SUM(V3:V33)</f>
        <v>10.999999999999998</v>
      </c>
      <c r="AF35" s="819">
        <f>SUM(AF3:AF33)</f>
        <v>12.799999999999999</v>
      </c>
      <c r="AG35" s="819"/>
      <c r="AK35" s="819">
        <f>SUM(AK3:AK33)</f>
        <v>64.899999999999991</v>
      </c>
      <c r="AQ35" s="915"/>
      <c r="AU35" s="819">
        <f>SUM(AU3:AU33)</f>
        <v>210.8</v>
      </c>
      <c r="BB35" s="489"/>
      <c r="BD35" s="154"/>
      <c r="BE35" s="154"/>
    </row>
    <row r="36" spans="1:65" x14ac:dyDescent="0.2">
      <c r="A36" s="100" t="s">
        <v>344</v>
      </c>
      <c r="D36" s="899"/>
      <c r="E36" s="235"/>
      <c r="I36" s="444"/>
      <c r="J36" s="235"/>
      <c r="N36" s="899"/>
      <c r="O36" s="235"/>
      <c r="AL36" s="141"/>
      <c r="BD36" s="154"/>
      <c r="BE36" s="154"/>
    </row>
    <row r="37" spans="1:65" x14ac:dyDescent="0.2">
      <c r="A37" s="100" t="s">
        <v>341</v>
      </c>
      <c r="I37" s="444"/>
      <c r="J37" s="235"/>
      <c r="N37" s="899"/>
      <c r="O37" s="235"/>
      <c r="BD37" s="154"/>
      <c r="BE37" s="154"/>
    </row>
    <row r="38" spans="1:65" ht="12.75" customHeight="1" x14ac:dyDescent="0.2">
      <c r="I38" s="444"/>
      <c r="J38" s="235"/>
      <c r="N38" s="899"/>
      <c r="O38" s="235"/>
      <c r="AI38" s="281"/>
      <c r="AJ38" s="281"/>
      <c r="AK38" s="275"/>
      <c r="AL38" s="275"/>
      <c r="AM38" s="100"/>
      <c r="AP38" s="281"/>
      <c r="AQ38" s="281"/>
      <c r="AR38" s="100"/>
      <c r="AU38" s="275"/>
      <c r="AV38" s="275"/>
      <c r="AW38" s="100"/>
      <c r="AZ38" s="281"/>
      <c r="BD38" s="154"/>
      <c r="BE38" s="154"/>
    </row>
    <row r="39" spans="1:65" x14ac:dyDescent="0.2">
      <c r="I39" s="444"/>
      <c r="J39" s="235"/>
      <c r="N39" s="899"/>
      <c r="O39" s="235"/>
      <c r="AI39" s="281"/>
      <c r="AJ39" s="281"/>
      <c r="AK39" s="275"/>
      <c r="AL39" s="275"/>
      <c r="AM39" s="100"/>
      <c r="AP39" s="281"/>
      <c r="AQ39" s="281"/>
      <c r="AR39" s="100"/>
      <c r="AU39" s="275"/>
      <c r="AV39" s="275"/>
      <c r="AW39" s="100"/>
      <c r="AZ39" s="281"/>
      <c r="BD39" s="154"/>
      <c r="BE39" s="154"/>
    </row>
    <row r="40" spans="1:65" x14ac:dyDescent="0.2">
      <c r="N40" s="899"/>
      <c r="O40" s="235"/>
      <c r="T40" s="270"/>
      <c r="U40" s="281"/>
      <c r="V40" s="281"/>
      <c r="AI40" s="281"/>
      <c r="AJ40" s="908"/>
      <c r="AK40" s="913"/>
      <c r="AL40" s="914"/>
      <c r="AM40" s="914"/>
      <c r="AN40" s="908"/>
      <c r="AO40" s="908"/>
      <c r="AP40" s="908"/>
      <c r="AQ40" s="908"/>
      <c r="AR40" s="908"/>
      <c r="AS40" s="908"/>
      <c r="AT40" s="908"/>
      <c r="AU40" s="909"/>
      <c r="AV40" s="909"/>
      <c r="AW40" s="908"/>
      <c r="AX40" s="908"/>
      <c r="AY40" s="908"/>
      <c r="AZ40" s="908"/>
      <c r="BA40" s="908"/>
      <c r="BD40" s="154"/>
      <c r="BE40" s="154"/>
    </row>
    <row r="41" spans="1:65" x14ac:dyDescent="0.2">
      <c r="T41" s="270"/>
      <c r="U41" s="281"/>
      <c r="V41" s="281"/>
      <c r="AI41" s="281"/>
      <c r="AJ41" s="908"/>
      <c r="AK41" s="913"/>
      <c r="AL41" s="911"/>
      <c r="AM41" s="911"/>
      <c r="AN41" s="908"/>
      <c r="AO41" s="908"/>
      <c r="AP41" s="908"/>
      <c r="AQ41" s="908"/>
      <c r="AR41" s="908"/>
      <c r="AS41" s="908"/>
      <c r="AT41" s="908"/>
      <c r="AU41" s="909"/>
      <c r="AV41" s="909"/>
      <c r="AW41" s="908"/>
      <c r="AX41" s="908"/>
      <c r="AY41" s="908"/>
      <c r="AZ41" s="908"/>
      <c r="BA41" s="908"/>
      <c r="BD41" s="154"/>
      <c r="BE41" s="154"/>
    </row>
    <row r="42" spans="1:65" x14ac:dyDescent="0.2">
      <c r="R42" s="100"/>
      <c r="S42" s="100"/>
      <c r="W42" s="100"/>
      <c r="X42" s="100"/>
      <c r="Z42" s="275"/>
      <c r="AA42" s="275"/>
      <c r="AB42" s="100"/>
      <c r="AC42" s="100"/>
      <c r="AG42" s="100"/>
      <c r="AH42" s="100"/>
      <c r="AL42" s="100"/>
      <c r="AM42" s="100"/>
      <c r="AN42" s="281"/>
      <c r="AP42" s="154"/>
      <c r="AQ42" s="154"/>
      <c r="AR42" s="100"/>
      <c r="AU42" s="281"/>
      <c r="AV42" s="100"/>
      <c r="AW42" s="100"/>
      <c r="AY42" s="275"/>
      <c r="AZ42" s="275"/>
      <c r="BA42" s="100"/>
      <c r="BB42" s="100"/>
      <c r="BD42" s="281"/>
      <c r="BE42" s="281"/>
      <c r="BF42" s="100"/>
      <c r="BG42" s="100"/>
      <c r="BL42" s="154"/>
      <c r="BM42" s="154"/>
    </row>
    <row r="43" spans="1:65" x14ac:dyDescent="0.2">
      <c r="B43" s="100"/>
      <c r="C43" s="100"/>
      <c r="D43" s="100"/>
      <c r="H43" s="100"/>
      <c r="I43" s="100"/>
      <c r="M43" s="100"/>
      <c r="N43" s="100"/>
      <c r="R43" s="100"/>
      <c r="S43" s="100"/>
      <c r="W43" s="100"/>
      <c r="X43" s="100"/>
      <c r="AB43" s="100"/>
      <c r="AC43" s="100"/>
      <c r="AE43" s="275"/>
      <c r="AF43" s="275"/>
      <c r="AG43" s="100"/>
      <c r="AH43" s="100"/>
      <c r="AJ43" s="281"/>
      <c r="AK43" s="281"/>
      <c r="AL43" s="100"/>
      <c r="AM43" s="100"/>
      <c r="AO43" s="275"/>
      <c r="AP43" s="275"/>
      <c r="AQ43" s="100"/>
      <c r="AR43" s="100"/>
      <c r="AS43" s="100" t="s">
        <v>410</v>
      </c>
      <c r="AV43" s="275"/>
      <c r="AW43" s="275"/>
      <c r="BD43" s="100"/>
      <c r="BE43" s="100"/>
      <c r="BK43" s="281"/>
      <c r="BL43" s="154"/>
      <c r="BM43" s="154"/>
    </row>
    <row r="44" spans="1:65" x14ac:dyDescent="0.2">
      <c r="B44" s="100"/>
      <c r="C44" s="100"/>
      <c r="D44" s="100"/>
      <c r="H44" s="100"/>
      <c r="I44" s="100"/>
      <c r="M44" s="100"/>
      <c r="N44" s="100"/>
      <c r="R44" s="100"/>
      <c r="S44" s="100"/>
      <c r="W44" s="100"/>
      <c r="X44" s="100"/>
      <c r="AB44" s="100"/>
      <c r="AC44" s="100"/>
      <c r="AE44" s="275"/>
      <c r="AF44" s="275"/>
      <c r="AG44" s="100"/>
      <c r="AH44" s="100"/>
      <c r="AJ44" s="281"/>
      <c r="AK44" s="281"/>
      <c r="AL44" s="100"/>
      <c r="AM44" s="100"/>
      <c r="AO44" s="275"/>
      <c r="AP44" s="275"/>
      <c r="AQ44" s="100"/>
      <c r="AR44" s="100"/>
      <c r="AS44" s="100" t="s">
        <v>411</v>
      </c>
      <c r="AV44" s="910"/>
      <c r="AW44" s="100"/>
      <c r="BA44" s="100"/>
      <c r="BB44" s="100"/>
      <c r="BD44" s="100"/>
      <c r="BE44" s="100"/>
      <c r="BF44" s="100"/>
      <c r="BK44" s="281"/>
      <c r="BL44" s="154"/>
      <c r="BM44" s="154"/>
    </row>
    <row r="45" spans="1:65" x14ac:dyDescent="0.2">
      <c r="B45" s="100"/>
      <c r="C45" s="100"/>
      <c r="D45" s="100"/>
      <c r="H45" s="100"/>
      <c r="I45" s="100"/>
      <c r="M45" s="100"/>
      <c r="N45" s="100"/>
      <c r="R45" s="100"/>
      <c r="S45" s="100"/>
      <c r="W45" s="100"/>
      <c r="X45" s="100"/>
      <c r="AS45" s="100" t="s">
        <v>412</v>
      </c>
      <c r="AV45" s="100"/>
      <c r="AW45" s="100"/>
      <c r="BA45" s="100"/>
      <c r="BB45" s="100"/>
      <c r="BD45" s="100"/>
      <c r="BE45" s="100"/>
      <c r="BF45" s="100"/>
      <c r="BK45" s="281"/>
      <c r="BL45" s="154"/>
      <c r="BM45" s="154"/>
    </row>
    <row r="46" spans="1:65" x14ac:dyDescent="0.2">
      <c r="B46" s="100"/>
      <c r="C46" s="100"/>
      <c r="D46" s="100"/>
      <c r="H46" s="100"/>
      <c r="I46" s="100"/>
      <c r="M46" s="100"/>
      <c r="N46" s="100"/>
      <c r="R46" s="100"/>
      <c r="S46" s="100"/>
      <c r="W46" s="100"/>
      <c r="X46" s="100"/>
      <c r="AV46" s="100"/>
      <c r="AW46" s="100"/>
      <c r="BA46" s="100"/>
      <c r="BB46" s="100"/>
      <c r="BD46" s="100"/>
      <c r="BE46" s="100"/>
      <c r="BF46" s="100"/>
      <c r="BG46" s="100"/>
      <c r="BL46" s="154"/>
      <c r="BM46" s="154"/>
    </row>
    <row r="47" spans="1:65" x14ac:dyDescent="0.2">
      <c r="B47" s="100"/>
      <c r="C47" s="100"/>
      <c r="D47" s="100"/>
      <c r="H47" s="100"/>
      <c r="I47" s="100"/>
      <c r="M47" s="100"/>
      <c r="N47" s="100"/>
      <c r="R47" s="100"/>
      <c r="S47" s="100"/>
      <c r="W47" s="100"/>
      <c r="X47" s="100"/>
      <c r="AS47" s="100" t="s">
        <v>34</v>
      </c>
      <c r="AT47" s="100" t="s">
        <v>441</v>
      </c>
      <c r="AU47" s="100" t="s">
        <v>442</v>
      </c>
      <c r="AV47" s="100" t="s">
        <v>443</v>
      </c>
      <c r="AW47" s="100" t="s">
        <v>444</v>
      </c>
      <c r="AX47" s="100" t="s">
        <v>445</v>
      </c>
      <c r="AY47" s="100" t="s">
        <v>446</v>
      </c>
      <c r="AZ47" s="100" t="s">
        <v>447</v>
      </c>
      <c r="BA47" s="100" t="s">
        <v>448</v>
      </c>
      <c r="BB47" s="100" t="s">
        <v>449</v>
      </c>
      <c r="BC47" s="100" t="s">
        <v>450</v>
      </c>
      <c r="BD47" s="100" t="s">
        <v>451</v>
      </c>
      <c r="BE47" s="100" t="s">
        <v>452</v>
      </c>
      <c r="BF47" s="100" t="s">
        <v>453</v>
      </c>
      <c r="BG47" s="100" t="s">
        <v>454</v>
      </c>
      <c r="BH47" s="100" t="s">
        <v>455</v>
      </c>
      <c r="BI47" s="100" t="s">
        <v>456</v>
      </c>
      <c r="BJ47" s="100" t="s">
        <v>457</v>
      </c>
      <c r="BK47" s="100" t="s">
        <v>458</v>
      </c>
      <c r="BL47" s="154"/>
      <c r="BM47" s="154"/>
    </row>
    <row r="48" spans="1:65" x14ac:dyDescent="0.2">
      <c r="B48" s="100"/>
      <c r="C48" s="100"/>
      <c r="D48" s="100"/>
      <c r="H48" s="100"/>
      <c r="I48" s="100"/>
      <c r="M48" s="100"/>
      <c r="N48" s="100"/>
      <c r="R48" s="100"/>
      <c r="S48" s="100"/>
      <c r="W48" s="100"/>
      <c r="X48" s="100"/>
      <c r="AS48" s="929">
        <v>44197</v>
      </c>
      <c r="AT48" s="100">
        <v>100</v>
      </c>
      <c r="AU48" s="100">
        <v>20.399999999999999</v>
      </c>
      <c r="AV48" s="100">
        <v>20.8</v>
      </c>
      <c r="AW48" s="100">
        <v>20.399999999999999</v>
      </c>
      <c r="AX48" s="100">
        <v>81</v>
      </c>
      <c r="AY48" s="100">
        <v>82</v>
      </c>
      <c r="AZ48" s="100">
        <v>80</v>
      </c>
      <c r="BA48" s="100">
        <v>17.100000000000001</v>
      </c>
      <c r="BB48" s="100">
        <v>17.5</v>
      </c>
      <c r="BC48" s="100">
        <v>17.100000000000001</v>
      </c>
      <c r="BD48" s="100">
        <v>925.2</v>
      </c>
      <c r="BE48" s="100">
        <v>925.4</v>
      </c>
      <c r="BF48" s="100">
        <v>925.1</v>
      </c>
      <c r="BG48" s="100">
        <v>0</v>
      </c>
      <c r="BH48" s="100">
        <v>8</v>
      </c>
      <c r="BI48" s="100">
        <v>0</v>
      </c>
      <c r="BK48" s="100">
        <v>0</v>
      </c>
      <c r="BL48" s="154"/>
      <c r="BM48" s="154"/>
    </row>
    <row r="49" spans="2:65" x14ac:dyDescent="0.2">
      <c r="B49" s="100"/>
      <c r="C49" s="100"/>
      <c r="D49" s="100"/>
      <c r="H49" s="100"/>
      <c r="I49" s="100"/>
      <c r="M49" s="100"/>
      <c r="N49" s="100"/>
      <c r="R49" s="100"/>
      <c r="S49" s="100"/>
      <c r="W49" s="100"/>
      <c r="X49" s="100"/>
      <c r="AS49" s="931">
        <v>44197</v>
      </c>
      <c r="AT49">
        <v>200</v>
      </c>
      <c r="AU49">
        <v>20.399999999999999</v>
      </c>
      <c r="AV49">
        <v>20.399999999999999</v>
      </c>
      <c r="AW49">
        <v>20.3</v>
      </c>
      <c r="AX49">
        <v>82</v>
      </c>
      <c r="AY49">
        <v>83</v>
      </c>
      <c r="AZ49">
        <v>81</v>
      </c>
      <c r="BA49">
        <v>17.3</v>
      </c>
      <c r="BB49">
        <v>17.3</v>
      </c>
      <c r="BC49">
        <v>17.100000000000001</v>
      </c>
      <c r="BD49">
        <v>925</v>
      </c>
      <c r="BE49">
        <v>925.3</v>
      </c>
      <c r="BF49">
        <v>925</v>
      </c>
      <c r="BG49">
        <v>0.9</v>
      </c>
      <c r="BH49">
        <v>324</v>
      </c>
      <c r="BI49">
        <v>6.1</v>
      </c>
      <c r="BJ49"/>
      <c r="BK49">
        <v>0</v>
      </c>
      <c r="BL49" s="154"/>
      <c r="BM49" s="154"/>
    </row>
    <row r="50" spans="2:65" x14ac:dyDescent="0.2">
      <c r="B50" s="100"/>
      <c r="C50" s="100"/>
      <c r="D50" s="100"/>
      <c r="H50" s="100"/>
      <c r="I50" s="100"/>
      <c r="M50" s="100"/>
      <c r="N50" s="100"/>
      <c r="R50" s="100"/>
      <c r="S50" s="100"/>
      <c r="W50" s="100"/>
      <c r="X50" s="100"/>
      <c r="AS50" s="931">
        <v>44197</v>
      </c>
      <c r="AT50">
        <v>300</v>
      </c>
      <c r="AU50">
        <v>21</v>
      </c>
      <c r="AV50">
        <v>21</v>
      </c>
      <c r="AW50">
        <v>20.399999999999999</v>
      </c>
      <c r="AX50">
        <v>78</v>
      </c>
      <c r="AY50">
        <v>82</v>
      </c>
      <c r="AZ50">
        <v>78</v>
      </c>
      <c r="BA50">
        <v>16.899999999999999</v>
      </c>
      <c r="BB50">
        <v>17.3</v>
      </c>
      <c r="BC50">
        <v>16.899999999999999</v>
      </c>
      <c r="BD50">
        <v>924.8</v>
      </c>
      <c r="BE50">
        <v>925</v>
      </c>
      <c r="BF50">
        <v>924.7</v>
      </c>
      <c r="BG50">
        <v>2.2000000000000002</v>
      </c>
      <c r="BH50">
        <v>316</v>
      </c>
      <c r="BI50">
        <v>8.1</v>
      </c>
      <c r="BJ50"/>
      <c r="BK50">
        <v>0</v>
      </c>
      <c r="BL50" s="154"/>
      <c r="BM50" s="154"/>
    </row>
    <row r="51" spans="2:65" x14ac:dyDescent="0.2">
      <c r="B51" s="100"/>
      <c r="C51" s="100"/>
      <c r="D51" s="100"/>
      <c r="H51" s="100"/>
      <c r="I51" s="100"/>
      <c r="M51" s="100"/>
      <c r="N51" s="100"/>
      <c r="R51" s="100"/>
      <c r="S51" s="100"/>
      <c r="W51" s="100"/>
      <c r="X51" s="100"/>
      <c r="AS51" s="931">
        <v>44197</v>
      </c>
      <c r="AT51">
        <v>400</v>
      </c>
      <c r="AU51">
        <v>21</v>
      </c>
      <c r="AV51">
        <v>21.2</v>
      </c>
      <c r="AW51">
        <v>20.9</v>
      </c>
      <c r="AX51">
        <v>77</v>
      </c>
      <c r="AY51">
        <v>78</v>
      </c>
      <c r="AZ51">
        <v>76</v>
      </c>
      <c r="BA51">
        <v>16.899999999999999</v>
      </c>
      <c r="BB51">
        <v>16.899999999999999</v>
      </c>
      <c r="BC51">
        <v>16.7</v>
      </c>
      <c r="BD51">
        <v>924.7</v>
      </c>
      <c r="BE51">
        <v>925.1</v>
      </c>
      <c r="BF51">
        <v>924.7</v>
      </c>
      <c r="BG51">
        <v>0.2</v>
      </c>
      <c r="BH51">
        <v>296</v>
      </c>
      <c r="BI51">
        <v>7.5</v>
      </c>
      <c r="BJ51"/>
      <c r="BK51">
        <v>0</v>
      </c>
      <c r="BL51" s="154"/>
      <c r="BM51" s="154"/>
    </row>
    <row r="52" spans="2:65" x14ac:dyDescent="0.2">
      <c r="B52" s="100"/>
      <c r="C52" s="100"/>
      <c r="D52" s="100"/>
      <c r="H52" s="100"/>
      <c r="I52" s="100"/>
      <c r="M52" s="100"/>
      <c r="N52" s="100"/>
      <c r="R52" s="100"/>
      <c r="S52" s="100"/>
      <c r="W52" s="100"/>
      <c r="X52" s="100"/>
      <c r="AS52" s="931">
        <v>44197</v>
      </c>
      <c r="AT52">
        <v>500</v>
      </c>
      <c r="AU52">
        <v>20.8</v>
      </c>
      <c r="AV52">
        <v>21.1</v>
      </c>
      <c r="AW52">
        <v>20.7</v>
      </c>
      <c r="AX52">
        <v>80</v>
      </c>
      <c r="AY52">
        <v>80</v>
      </c>
      <c r="AZ52">
        <v>77</v>
      </c>
      <c r="BA52">
        <v>17.3</v>
      </c>
      <c r="BB52">
        <v>17.3</v>
      </c>
      <c r="BC52">
        <v>16.899999999999999</v>
      </c>
      <c r="BD52">
        <v>923.9</v>
      </c>
      <c r="BE52">
        <v>924.7</v>
      </c>
      <c r="BF52">
        <v>923.9</v>
      </c>
      <c r="BG52">
        <v>0</v>
      </c>
      <c r="BH52">
        <v>306</v>
      </c>
      <c r="BI52">
        <v>4</v>
      </c>
      <c r="BJ52"/>
      <c r="BK52">
        <v>0</v>
      </c>
      <c r="BL52" s="154"/>
      <c r="BM52" s="154"/>
    </row>
    <row r="53" spans="2:65" x14ac:dyDescent="0.2">
      <c r="B53" s="100"/>
      <c r="C53" s="100"/>
      <c r="D53" s="100"/>
      <c r="H53" s="100"/>
      <c r="I53" s="100"/>
      <c r="M53" s="100"/>
      <c r="N53" s="100"/>
      <c r="R53" s="100"/>
      <c r="S53" s="100"/>
      <c r="W53" s="100"/>
      <c r="X53" s="100"/>
      <c r="AS53" s="931">
        <v>44197</v>
      </c>
      <c r="AT53">
        <v>600</v>
      </c>
      <c r="AU53">
        <v>20.3</v>
      </c>
      <c r="AV53">
        <v>20.8</v>
      </c>
      <c r="AW53">
        <v>20.3</v>
      </c>
      <c r="AX53">
        <v>83</v>
      </c>
      <c r="AY53">
        <v>83</v>
      </c>
      <c r="AZ53">
        <v>80</v>
      </c>
      <c r="BA53">
        <v>17.399999999999999</v>
      </c>
      <c r="BB53">
        <v>17.399999999999999</v>
      </c>
      <c r="BC53">
        <v>17.2</v>
      </c>
      <c r="BD53">
        <v>923.7</v>
      </c>
      <c r="BE53">
        <v>923.9</v>
      </c>
      <c r="BF53">
        <v>923.6</v>
      </c>
      <c r="BG53">
        <v>0</v>
      </c>
      <c r="BH53">
        <v>237</v>
      </c>
      <c r="BI53">
        <v>0</v>
      </c>
      <c r="BJ53"/>
      <c r="BK53">
        <v>0</v>
      </c>
      <c r="BL53" s="154"/>
      <c r="BM53" s="154"/>
    </row>
    <row r="54" spans="2:65" x14ac:dyDescent="0.2">
      <c r="B54" s="100"/>
      <c r="C54" s="100"/>
      <c r="D54" s="100"/>
      <c r="H54" s="100"/>
      <c r="I54" s="100"/>
      <c r="M54" s="100"/>
      <c r="N54" s="100"/>
      <c r="R54" s="100"/>
      <c r="S54" s="100"/>
      <c r="W54" s="100"/>
      <c r="X54" s="100"/>
      <c r="AS54" s="931">
        <v>44197</v>
      </c>
      <c r="AT54">
        <v>700</v>
      </c>
      <c r="AU54">
        <v>20.3</v>
      </c>
      <c r="AV54">
        <v>20.3</v>
      </c>
      <c r="AW54">
        <v>20.2</v>
      </c>
      <c r="AX54">
        <v>83</v>
      </c>
      <c r="AY54">
        <v>84</v>
      </c>
      <c r="AZ54">
        <v>83</v>
      </c>
      <c r="BA54">
        <v>17.399999999999999</v>
      </c>
      <c r="BB54">
        <v>17.399999999999999</v>
      </c>
      <c r="BC54">
        <v>17.399999999999999</v>
      </c>
      <c r="BD54">
        <v>924.3</v>
      </c>
      <c r="BE54">
        <v>924.3</v>
      </c>
      <c r="BF54">
        <v>923.7</v>
      </c>
      <c r="BG54">
        <v>0</v>
      </c>
      <c r="BH54">
        <v>314</v>
      </c>
      <c r="BI54">
        <v>0</v>
      </c>
      <c r="BJ54"/>
      <c r="BK54">
        <v>0</v>
      </c>
      <c r="BL54" s="154"/>
      <c r="BM54" s="154"/>
    </row>
    <row r="55" spans="2:65" x14ac:dyDescent="0.2">
      <c r="B55" s="100"/>
      <c r="C55" s="100"/>
      <c r="D55" s="100"/>
      <c r="H55" s="100"/>
      <c r="I55" s="100"/>
      <c r="M55" s="100"/>
      <c r="N55" s="100"/>
      <c r="R55" s="100"/>
      <c r="S55" s="100"/>
      <c r="W55" s="100"/>
      <c r="X55" s="100"/>
      <c r="AS55" s="931">
        <v>44197</v>
      </c>
      <c r="AT55">
        <v>800</v>
      </c>
      <c r="AU55">
        <v>20.3</v>
      </c>
      <c r="AV55">
        <v>20.3</v>
      </c>
      <c r="AW55">
        <v>20.2</v>
      </c>
      <c r="AX55">
        <v>83</v>
      </c>
      <c r="AY55">
        <v>84</v>
      </c>
      <c r="AZ55">
        <v>83</v>
      </c>
      <c r="BA55">
        <v>17.399999999999999</v>
      </c>
      <c r="BB55">
        <v>17.5</v>
      </c>
      <c r="BC55">
        <v>17.399999999999999</v>
      </c>
      <c r="BD55">
        <v>924.7</v>
      </c>
      <c r="BE55">
        <v>924.7</v>
      </c>
      <c r="BF55">
        <v>924.2</v>
      </c>
      <c r="BG55">
        <v>0</v>
      </c>
      <c r="BH55">
        <v>292</v>
      </c>
      <c r="BI55">
        <v>4.5999999999999996</v>
      </c>
      <c r="BJ55"/>
      <c r="BK55">
        <v>0</v>
      </c>
      <c r="BL55" s="154"/>
      <c r="BM55" s="154"/>
    </row>
    <row r="56" spans="2:65" x14ac:dyDescent="0.2">
      <c r="B56" s="100"/>
      <c r="C56" s="100"/>
      <c r="D56" s="100"/>
      <c r="H56" s="100"/>
      <c r="I56" s="100"/>
      <c r="M56" s="100"/>
      <c r="N56" s="100"/>
      <c r="R56" s="100"/>
      <c r="S56" s="100"/>
      <c r="W56" s="100"/>
      <c r="X56" s="100"/>
      <c r="AS56" s="931">
        <v>44197</v>
      </c>
      <c r="AT56">
        <v>900</v>
      </c>
      <c r="AU56">
        <v>20.399999999999999</v>
      </c>
      <c r="AV56">
        <v>20.399999999999999</v>
      </c>
      <c r="AW56">
        <v>20.2</v>
      </c>
      <c r="AX56">
        <v>83</v>
      </c>
      <c r="AY56">
        <v>84</v>
      </c>
      <c r="AZ56">
        <v>83</v>
      </c>
      <c r="BA56">
        <v>17.399999999999999</v>
      </c>
      <c r="BB56">
        <v>17.399999999999999</v>
      </c>
      <c r="BC56">
        <v>17.3</v>
      </c>
      <c r="BD56">
        <v>925.3</v>
      </c>
      <c r="BE56">
        <v>925.3</v>
      </c>
      <c r="BF56">
        <v>924.6</v>
      </c>
      <c r="BG56">
        <v>0</v>
      </c>
      <c r="BH56">
        <v>287</v>
      </c>
      <c r="BI56">
        <v>0</v>
      </c>
      <c r="BJ56">
        <v>30.4</v>
      </c>
      <c r="BK56">
        <v>0</v>
      </c>
      <c r="BL56" s="154"/>
      <c r="BM56" s="154"/>
    </row>
    <row r="57" spans="2:65" x14ac:dyDescent="0.2">
      <c r="B57" s="100"/>
      <c r="C57" s="100"/>
      <c r="D57" s="100"/>
      <c r="H57" s="100"/>
      <c r="I57" s="100"/>
      <c r="M57" s="100"/>
      <c r="N57" s="100"/>
      <c r="R57" s="100"/>
      <c r="S57" s="100"/>
      <c r="W57" s="100"/>
      <c r="X57" s="100"/>
      <c r="AS57" s="931">
        <v>44197</v>
      </c>
      <c r="AT57">
        <v>1000</v>
      </c>
      <c r="AU57">
        <v>20.9</v>
      </c>
      <c r="AV57">
        <v>20.9</v>
      </c>
      <c r="AW57">
        <v>20.399999999999999</v>
      </c>
      <c r="AX57">
        <v>81</v>
      </c>
      <c r="AY57">
        <v>83</v>
      </c>
      <c r="AZ57">
        <v>81</v>
      </c>
      <c r="BA57">
        <v>17.399999999999999</v>
      </c>
      <c r="BB57">
        <v>17.600000000000001</v>
      </c>
      <c r="BC57">
        <v>17.399999999999999</v>
      </c>
      <c r="BD57">
        <v>925.6</v>
      </c>
      <c r="BE57">
        <v>925.7</v>
      </c>
      <c r="BF57">
        <v>925.3</v>
      </c>
      <c r="BG57">
        <v>0</v>
      </c>
      <c r="BH57">
        <v>312</v>
      </c>
      <c r="BI57">
        <v>0</v>
      </c>
      <c r="BJ57">
        <v>190.81</v>
      </c>
      <c r="BK57">
        <v>0</v>
      </c>
      <c r="BL57" s="154"/>
      <c r="BM57" s="154"/>
    </row>
    <row r="58" spans="2:65" x14ac:dyDescent="0.2">
      <c r="B58" s="100"/>
      <c r="C58" s="100"/>
      <c r="D58" s="100"/>
      <c r="H58" s="100"/>
      <c r="I58" s="100"/>
      <c r="M58" s="100"/>
      <c r="N58" s="100"/>
      <c r="R58" s="100"/>
      <c r="S58" s="100"/>
      <c r="W58" s="100"/>
      <c r="X58" s="100"/>
      <c r="AS58" s="931">
        <v>44197</v>
      </c>
      <c r="AT58">
        <v>1100</v>
      </c>
      <c r="AU58">
        <v>21.3</v>
      </c>
      <c r="AV58">
        <v>21.4</v>
      </c>
      <c r="AW58">
        <v>20.9</v>
      </c>
      <c r="AX58">
        <v>78</v>
      </c>
      <c r="AY58">
        <v>81</v>
      </c>
      <c r="AZ58">
        <v>78</v>
      </c>
      <c r="BA58">
        <v>17.399999999999999</v>
      </c>
      <c r="BB58">
        <v>17.600000000000001</v>
      </c>
      <c r="BC58">
        <v>17.3</v>
      </c>
      <c r="BD58">
        <v>925.7</v>
      </c>
      <c r="BE58">
        <v>925.8</v>
      </c>
      <c r="BF58">
        <v>925.6</v>
      </c>
      <c r="BG58">
        <v>0</v>
      </c>
      <c r="BH58">
        <v>303</v>
      </c>
      <c r="BI58">
        <v>0</v>
      </c>
      <c r="BJ58">
        <v>423.17</v>
      </c>
      <c r="BK58">
        <v>0</v>
      </c>
      <c r="BL58" s="154"/>
      <c r="BM58" s="154"/>
    </row>
    <row r="59" spans="2:65" x14ac:dyDescent="0.2">
      <c r="B59" s="100"/>
      <c r="C59" s="100"/>
      <c r="D59" s="100"/>
      <c r="H59" s="100"/>
      <c r="I59" s="100"/>
      <c r="M59" s="100"/>
      <c r="N59" s="100"/>
      <c r="R59" s="100"/>
      <c r="S59" s="100"/>
      <c r="W59" s="100"/>
      <c r="X59" s="100"/>
      <c r="AS59" s="931">
        <v>44197</v>
      </c>
      <c r="AT59">
        <v>1200</v>
      </c>
      <c r="AU59">
        <v>21.5</v>
      </c>
      <c r="AV59">
        <v>21.8</v>
      </c>
      <c r="AW59">
        <v>21.3</v>
      </c>
      <c r="AX59">
        <v>77</v>
      </c>
      <c r="AY59">
        <v>79</v>
      </c>
      <c r="AZ59">
        <v>76</v>
      </c>
      <c r="BA59">
        <v>17.3</v>
      </c>
      <c r="BB59">
        <v>17.8</v>
      </c>
      <c r="BC59">
        <v>17.3</v>
      </c>
      <c r="BD59">
        <v>926.5</v>
      </c>
      <c r="BE59">
        <v>926.5</v>
      </c>
      <c r="BF59">
        <v>925.7</v>
      </c>
      <c r="BG59">
        <v>0</v>
      </c>
      <c r="BH59">
        <v>288</v>
      </c>
      <c r="BI59">
        <v>0</v>
      </c>
      <c r="BJ59">
        <v>764.54</v>
      </c>
      <c r="BK59">
        <v>0</v>
      </c>
      <c r="BL59" s="154"/>
      <c r="BM59" s="154"/>
    </row>
    <row r="60" spans="2:65" x14ac:dyDescent="0.2">
      <c r="B60" s="100"/>
      <c r="C60" s="100"/>
      <c r="D60" s="100"/>
      <c r="H60" s="100"/>
      <c r="I60" s="100"/>
      <c r="M60" s="100"/>
      <c r="N60" s="100"/>
      <c r="R60" s="100"/>
      <c r="S60" s="100"/>
      <c r="W60" s="100"/>
      <c r="X60" s="100"/>
      <c r="AS60" s="931">
        <v>44197</v>
      </c>
      <c r="AT60">
        <v>1300</v>
      </c>
      <c r="AU60">
        <v>22.1</v>
      </c>
      <c r="AV60">
        <v>22.2</v>
      </c>
      <c r="AW60">
        <v>21.4</v>
      </c>
      <c r="AX60">
        <v>76</v>
      </c>
      <c r="AY60">
        <v>79</v>
      </c>
      <c r="AZ60">
        <v>76</v>
      </c>
      <c r="BA60">
        <v>17.600000000000001</v>
      </c>
      <c r="BB60">
        <v>17.899999999999999</v>
      </c>
      <c r="BC60">
        <v>17.399999999999999</v>
      </c>
      <c r="BD60">
        <v>926.7</v>
      </c>
      <c r="BE60">
        <v>926.7</v>
      </c>
      <c r="BF60">
        <v>926.5</v>
      </c>
      <c r="BG60">
        <v>0</v>
      </c>
      <c r="BH60">
        <v>304</v>
      </c>
      <c r="BI60">
        <v>0</v>
      </c>
      <c r="BJ60">
        <v>710.41</v>
      </c>
      <c r="BK60">
        <v>0</v>
      </c>
      <c r="BL60" s="154"/>
      <c r="BM60" s="154"/>
    </row>
    <row r="61" spans="2:65" x14ac:dyDescent="0.2">
      <c r="B61" s="100"/>
      <c r="C61" s="100"/>
      <c r="D61" s="100"/>
      <c r="H61" s="100"/>
      <c r="I61" s="100"/>
      <c r="M61" s="100"/>
      <c r="N61" s="100"/>
      <c r="R61" s="100"/>
      <c r="S61" s="100"/>
      <c r="W61" s="100"/>
      <c r="X61" s="100"/>
      <c r="AS61" s="931">
        <v>44197</v>
      </c>
      <c r="AT61">
        <v>1400</v>
      </c>
      <c r="AU61">
        <v>23.8</v>
      </c>
      <c r="AV61">
        <v>24.5</v>
      </c>
      <c r="AW61">
        <v>22.1</v>
      </c>
      <c r="AX61">
        <v>67</v>
      </c>
      <c r="AY61">
        <v>77</v>
      </c>
      <c r="AZ61">
        <v>66</v>
      </c>
      <c r="BA61">
        <v>17.3</v>
      </c>
      <c r="BB61">
        <v>18.600000000000001</v>
      </c>
      <c r="BC61">
        <v>17.2</v>
      </c>
      <c r="BD61">
        <v>926.7</v>
      </c>
      <c r="BE61">
        <v>926.7</v>
      </c>
      <c r="BF61">
        <v>926.6</v>
      </c>
      <c r="BG61">
        <v>0.5</v>
      </c>
      <c r="BH61">
        <v>294</v>
      </c>
      <c r="BI61">
        <v>5.6</v>
      </c>
      <c r="BJ61">
        <v>2086.0100000000002</v>
      </c>
      <c r="BK61">
        <v>0</v>
      </c>
      <c r="BL61" s="154"/>
      <c r="BM61" s="154"/>
    </row>
    <row r="62" spans="2:65" x14ac:dyDescent="0.2">
      <c r="B62" s="100"/>
      <c r="C62" s="100"/>
      <c r="D62" s="100"/>
      <c r="H62" s="100"/>
      <c r="I62" s="100"/>
      <c r="M62" s="100"/>
      <c r="N62" s="100"/>
      <c r="R62" s="100"/>
      <c r="S62" s="100"/>
      <c r="W62" s="100"/>
      <c r="X62" s="100"/>
      <c r="AS62" s="931">
        <v>44197</v>
      </c>
      <c r="AT62">
        <v>1500</v>
      </c>
      <c r="AU62">
        <v>24.5</v>
      </c>
      <c r="AV62">
        <v>25.3</v>
      </c>
      <c r="AW62">
        <v>23.2</v>
      </c>
      <c r="AX62">
        <v>62</v>
      </c>
      <c r="AY62">
        <v>70</v>
      </c>
      <c r="AZ62">
        <v>61</v>
      </c>
      <c r="BA62">
        <v>16.600000000000001</v>
      </c>
      <c r="BB62">
        <v>18.399999999999999</v>
      </c>
      <c r="BC62">
        <v>16.600000000000001</v>
      </c>
      <c r="BD62">
        <v>926.6</v>
      </c>
      <c r="BE62">
        <v>926.7</v>
      </c>
      <c r="BF62">
        <v>926.5</v>
      </c>
      <c r="BG62">
        <v>0</v>
      </c>
      <c r="BH62">
        <v>328</v>
      </c>
      <c r="BI62">
        <v>5.6</v>
      </c>
      <c r="BJ62">
        <v>3085.26</v>
      </c>
      <c r="BK62">
        <v>0</v>
      </c>
      <c r="BL62" s="154"/>
      <c r="BM62" s="154"/>
    </row>
    <row r="63" spans="2:65" x14ac:dyDescent="0.2">
      <c r="B63" s="100"/>
      <c r="C63" s="100"/>
      <c r="D63" s="100"/>
      <c r="H63" s="100"/>
      <c r="I63" s="100"/>
      <c r="M63" s="100"/>
      <c r="N63" s="100"/>
      <c r="R63" s="100"/>
      <c r="S63" s="100"/>
      <c r="W63" s="100"/>
      <c r="X63" s="100"/>
      <c r="AS63" s="931">
        <v>44197</v>
      </c>
      <c r="AT63">
        <v>1600</v>
      </c>
      <c r="AU63">
        <v>25</v>
      </c>
      <c r="AV63">
        <v>25.4</v>
      </c>
      <c r="AW63">
        <v>24.2</v>
      </c>
      <c r="AX63">
        <v>65</v>
      </c>
      <c r="AY63">
        <v>70</v>
      </c>
      <c r="AZ63">
        <v>61</v>
      </c>
      <c r="BA63">
        <v>18</v>
      </c>
      <c r="BB63">
        <v>18.899999999999999</v>
      </c>
      <c r="BC63">
        <v>16.399999999999999</v>
      </c>
      <c r="BD63">
        <v>925.9</v>
      </c>
      <c r="BE63">
        <v>926.7</v>
      </c>
      <c r="BF63">
        <v>925.9</v>
      </c>
      <c r="BG63">
        <v>0</v>
      </c>
      <c r="BH63">
        <v>150</v>
      </c>
      <c r="BI63">
        <v>0</v>
      </c>
      <c r="BJ63">
        <v>2020.05</v>
      </c>
      <c r="BK63">
        <v>0</v>
      </c>
      <c r="BL63" s="154"/>
      <c r="BM63" s="154"/>
    </row>
    <row r="64" spans="2:65" x14ac:dyDescent="0.2">
      <c r="B64" s="100"/>
      <c r="C64" s="100"/>
      <c r="D64" s="100"/>
      <c r="H64" s="100"/>
      <c r="I64" s="100"/>
      <c r="M64" s="100"/>
      <c r="N64" s="100"/>
      <c r="R64" s="100"/>
      <c r="S64" s="100"/>
      <c r="W64" s="100"/>
      <c r="X64" s="100"/>
      <c r="AS64" s="931">
        <v>44197</v>
      </c>
      <c r="AT64">
        <v>1700</v>
      </c>
      <c r="AU64">
        <v>26.4</v>
      </c>
      <c r="AV64">
        <v>27.2</v>
      </c>
      <c r="AW64">
        <v>25</v>
      </c>
      <c r="AX64">
        <v>55</v>
      </c>
      <c r="AY64">
        <v>66</v>
      </c>
      <c r="AZ64">
        <v>54</v>
      </c>
      <c r="BA64">
        <v>16.5</v>
      </c>
      <c r="BB64">
        <v>18.899999999999999</v>
      </c>
      <c r="BC64">
        <v>16.5</v>
      </c>
      <c r="BD64">
        <v>924.8</v>
      </c>
      <c r="BE64">
        <v>925.9</v>
      </c>
      <c r="BF64">
        <v>924.8</v>
      </c>
      <c r="BG64">
        <v>0</v>
      </c>
      <c r="BH64">
        <v>128</v>
      </c>
      <c r="BI64">
        <v>0</v>
      </c>
      <c r="BJ64">
        <v>3123.52</v>
      </c>
      <c r="BK64">
        <v>0</v>
      </c>
      <c r="BL64" s="154"/>
      <c r="BM64" s="154"/>
    </row>
    <row r="65" spans="1:65" x14ac:dyDescent="0.2">
      <c r="B65" s="100"/>
      <c r="C65" s="100"/>
      <c r="D65" s="100"/>
      <c r="H65" s="100"/>
      <c r="I65" s="100"/>
      <c r="M65" s="100"/>
      <c r="N65" s="100"/>
      <c r="R65" s="100"/>
      <c r="S65" s="100"/>
      <c r="W65" s="100"/>
      <c r="X65" s="100"/>
      <c r="AS65" s="931">
        <v>44197</v>
      </c>
      <c r="AT65">
        <v>1800</v>
      </c>
      <c r="AU65">
        <v>21.3</v>
      </c>
      <c r="AV65">
        <v>26.6</v>
      </c>
      <c r="AW65">
        <v>21.3</v>
      </c>
      <c r="AX65">
        <v>81</v>
      </c>
      <c r="AY65">
        <v>81</v>
      </c>
      <c r="AZ65">
        <v>55</v>
      </c>
      <c r="BA65">
        <v>17.8</v>
      </c>
      <c r="BB65">
        <v>17.8</v>
      </c>
      <c r="BC65">
        <v>16.3</v>
      </c>
      <c r="BD65">
        <v>924.1</v>
      </c>
      <c r="BE65">
        <v>924.8</v>
      </c>
      <c r="BF65">
        <v>924.1</v>
      </c>
      <c r="BG65">
        <v>4.0999999999999996</v>
      </c>
      <c r="BH65">
        <v>320</v>
      </c>
      <c r="BI65">
        <v>9</v>
      </c>
      <c r="BJ65">
        <v>690.43</v>
      </c>
      <c r="BK65">
        <v>6</v>
      </c>
      <c r="BL65" s="154"/>
      <c r="BM65" s="154"/>
    </row>
    <row r="66" spans="1:65" x14ac:dyDescent="0.2">
      <c r="B66" s="100"/>
      <c r="C66" s="100"/>
      <c r="D66" s="100"/>
      <c r="H66" s="100"/>
      <c r="I66" s="100"/>
      <c r="M66" s="100"/>
      <c r="N66" s="100"/>
      <c r="R66" s="100"/>
      <c r="S66" s="100"/>
      <c r="W66" s="100"/>
      <c r="X66" s="100"/>
      <c r="AS66" s="931">
        <v>44197</v>
      </c>
      <c r="AT66">
        <v>1900</v>
      </c>
      <c r="AU66">
        <v>19.3</v>
      </c>
      <c r="AV66">
        <v>21.2</v>
      </c>
      <c r="AW66">
        <v>18.2</v>
      </c>
      <c r="AX66">
        <v>95</v>
      </c>
      <c r="AY66">
        <v>95</v>
      </c>
      <c r="AZ66">
        <v>81</v>
      </c>
      <c r="BA66">
        <v>18.5</v>
      </c>
      <c r="BB66">
        <v>18.5</v>
      </c>
      <c r="BC66">
        <v>16.5</v>
      </c>
      <c r="BD66">
        <v>925.2</v>
      </c>
      <c r="BE66">
        <v>925.4</v>
      </c>
      <c r="BF66">
        <v>924.1</v>
      </c>
      <c r="BG66">
        <v>0.1</v>
      </c>
      <c r="BH66">
        <v>187</v>
      </c>
      <c r="BI66">
        <v>10.6</v>
      </c>
      <c r="BJ66">
        <v>177.48</v>
      </c>
      <c r="BK66">
        <v>31</v>
      </c>
      <c r="BL66" s="154"/>
      <c r="BM66" s="154"/>
    </row>
    <row r="67" spans="1:65" x14ac:dyDescent="0.2">
      <c r="B67" s="100"/>
      <c r="C67" s="100"/>
      <c r="D67" s="100"/>
      <c r="H67" s="100"/>
      <c r="I67" s="100"/>
      <c r="M67" s="100"/>
      <c r="N67" s="100"/>
      <c r="R67" s="100"/>
      <c r="S67" s="100"/>
      <c r="W67" s="100"/>
      <c r="X67" s="100"/>
      <c r="AS67" s="931">
        <v>44197</v>
      </c>
      <c r="AT67">
        <v>2000</v>
      </c>
      <c r="AU67">
        <v>19.899999999999999</v>
      </c>
      <c r="AV67">
        <v>19.899999999999999</v>
      </c>
      <c r="AW67">
        <v>18.3</v>
      </c>
      <c r="AX67">
        <v>97</v>
      </c>
      <c r="AY67">
        <v>97</v>
      </c>
      <c r="AZ67">
        <v>95</v>
      </c>
      <c r="BA67">
        <v>19.3</v>
      </c>
      <c r="BB67">
        <v>19.3</v>
      </c>
      <c r="BC67">
        <v>17.600000000000001</v>
      </c>
      <c r="BD67">
        <v>924.6</v>
      </c>
      <c r="BE67">
        <v>925.2</v>
      </c>
      <c r="BF67">
        <v>924.5</v>
      </c>
      <c r="BG67">
        <v>0.4</v>
      </c>
      <c r="BH67">
        <v>181</v>
      </c>
      <c r="BI67">
        <v>4.2</v>
      </c>
      <c r="BJ67">
        <v>209.83</v>
      </c>
      <c r="BK67">
        <v>11.4</v>
      </c>
      <c r="BL67" s="154"/>
      <c r="BM67" s="154"/>
    </row>
    <row r="68" spans="1:65" x14ac:dyDescent="0.2">
      <c r="B68" s="100"/>
      <c r="C68" s="100"/>
      <c r="D68" s="100"/>
      <c r="H68" s="100"/>
      <c r="I68" s="100"/>
      <c r="M68" s="100"/>
      <c r="N68" s="100"/>
      <c r="R68" s="100"/>
      <c r="S68" s="100"/>
      <c r="W68" s="100"/>
      <c r="X68" s="100"/>
      <c r="AS68" s="931">
        <v>44197</v>
      </c>
      <c r="AT68">
        <v>2100</v>
      </c>
      <c r="AU68">
        <v>20.5</v>
      </c>
      <c r="AV68">
        <v>20.7</v>
      </c>
      <c r="AW68">
        <v>19.8</v>
      </c>
      <c r="AX68">
        <v>97</v>
      </c>
      <c r="AY68">
        <v>97</v>
      </c>
      <c r="AZ68">
        <v>97</v>
      </c>
      <c r="BA68">
        <v>20</v>
      </c>
      <c r="BB68">
        <v>20.100000000000001</v>
      </c>
      <c r="BC68">
        <v>19.3</v>
      </c>
      <c r="BD68">
        <v>925.2</v>
      </c>
      <c r="BE68">
        <v>925.2</v>
      </c>
      <c r="BF68">
        <v>924.6</v>
      </c>
      <c r="BG68">
        <v>0</v>
      </c>
      <c r="BH68">
        <v>92</v>
      </c>
      <c r="BI68">
        <v>2</v>
      </c>
      <c r="BJ68">
        <v>512.22</v>
      </c>
      <c r="BK68">
        <v>0</v>
      </c>
      <c r="BL68" s="154"/>
      <c r="BM68" s="154"/>
    </row>
    <row r="69" spans="1:65" x14ac:dyDescent="0.2">
      <c r="B69" s="100"/>
      <c r="C69" s="100"/>
      <c r="D69" s="100"/>
      <c r="H69" s="100"/>
      <c r="I69" s="100"/>
      <c r="M69" s="100"/>
      <c r="N69" s="100"/>
      <c r="R69" s="100"/>
      <c r="S69" s="100"/>
      <c r="W69" s="100"/>
      <c r="X69" s="100"/>
      <c r="AS69" s="931">
        <v>44197</v>
      </c>
      <c r="AT69">
        <v>2200</v>
      </c>
      <c r="AU69">
        <v>20.7</v>
      </c>
      <c r="AV69">
        <v>21</v>
      </c>
      <c r="AW69">
        <v>20.5</v>
      </c>
      <c r="AX69">
        <v>94</v>
      </c>
      <c r="AY69">
        <v>97</v>
      </c>
      <c r="AZ69">
        <v>94</v>
      </c>
      <c r="BA69">
        <v>19.7</v>
      </c>
      <c r="BB69">
        <v>20.2</v>
      </c>
      <c r="BC69">
        <v>19.600000000000001</v>
      </c>
      <c r="BD69">
        <v>925.9</v>
      </c>
      <c r="BE69">
        <v>925.9</v>
      </c>
      <c r="BF69">
        <v>925.2</v>
      </c>
      <c r="BG69">
        <v>0</v>
      </c>
      <c r="BH69">
        <v>64</v>
      </c>
      <c r="BI69">
        <v>1.7</v>
      </c>
      <c r="BJ69">
        <v>201.63</v>
      </c>
      <c r="BK69">
        <v>0</v>
      </c>
      <c r="BL69" s="154"/>
      <c r="BM69" s="154"/>
    </row>
    <row r="70" spans="1:65" x14ac:dyDescent="0.2">
      <c r="B70" s="100"/>
      <c r="C70" s="100"/>
      <c r="D70" s="100"/>
      <c r="H70" s="100"/>
      <c r="I70" s="100"/>
      <c r="M70" s="100"/>
      <c r="N70" s="100"/>
      <c r="R70" s="100"/>
      <c r="S70" s="100"/>
      <c r="W70" s="100"/>
      <c r="X70" s="100"/>
      <c r="AS70" s="931">
        <v>44197</v>
      </c>
      <c r="AT70">
        <v>2300</v>
      </c>
      <c r="AU70">
        <v>20.5</v>
      </c>
      <c r="AV70">
        <v>20.9</v>
      </c>
      <c r="AW70">
        <v>20.5</v>
      </c>
      <c r="AX70">
        <v>92</v>
      </c>
      <c r="AY70">
        <v>94</v>
      </c>
      <c r="AZ70">
        <v>92</v>
      </c>
      <c r="BA70">
        <v>19.100000000000001</v>
      </c>
      <c r="BB70">
        <v>19.7</v>
      </c>
      <c r="BC70">
        <v>19.100000000000001</v>
      </c>
      <c r="BD70">
        <v>926</v>
      </c>
      <c r="BE70">
        <v>926.1</v>
      </c>
      <c r="BF70">
        <v>925.9</v>
      </c>
      <c r="BG70">
        <v>0</v>
      </c>
      <c r="BH70">
        <v>95</v>
      </c>
      <c r="BI70">
        <v>0</v>
      </c>
      <c r="BJ70"/>
      <c r="BK70">
        <v>0</v>
      </c>
      <c r="BL70" s="154"/>
      <c r="BM70" s="154"/>
    </row>
    <row r="71" spans="1:65" x14ac:dyDescent="0.2">
      <c r="B71" s="100"/>
      <c r="C71" s="100"/>
      <c r="D71" s="100"/>
      <c r="H71" s="100"/>
      <c r="I71" s="100"/>
      <c r="M71" s="100"/>
      <c r="N71" s="100"/>
      <c r="R71" s="100"/>
      <c r="S71" s="100"/>
      <c r="W71" s="100"/>
      <c r="X71" s="100"/>
      <c r="AS71" s="93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 s="154"/>
      <c r="BM71" s="154"/>
    </row>
    <row r="72" spans="1:65" x14ac:dyDescent="0.2">
      <c r="B72" s="100"/>
      <c r="C72" s="100"/>
      <c r="D72" s="100"/>
      <c r="H72" s="100"/>
      <c r="I72" s="100"/>
      <c r="M72" s="100"/>
      <c r="N72" s="100"/>
      <c r="R72" s="100"/>
      <c r="S72" s="100"/>
      <c r="W72" s="100"/>
      <c r="X72" s="100"/>
      <c r="AU72" s="908">
        <f>AVERAGE(AU48:AU70)</f>
        <v>21.417391304347827</v>
      </c>
      <c r="AV72" s="100"/>
      <c r="AW72" s="100"/>
      <c r="BA72" s="100"/>
      <c r="BB72" s="100"/>
      <c r="BD72" s="100"/>
      <c r="BE72" s="100"/>
      <c r="BF72" s="100"/>
      <c r="BG72" s="100"/>
      <c r="BK72" s="908">
        <f>SUM(BK48:BK70)</f>
        <v>48.4</v>
      </c>
      <c r="BL72" s="154"/>
      <c r="BM72" s="154"/>
    </row>
    <row r="73" spans="1:65" x14ac:dyDescent="0.2">
      <c r="A73" s="929"/>
      <c r="B73" s="100"/>
      <c r="C73" s="100"/>
      <c r="D73" s="100"/>
      <c r="H73" s="100"/>
      <c r="I73" s="100"/>
      <c r="M73" s="100"/>
      <c r="N73" s="100"/>
      <c r="R73" s="100"/>
      <c r="S73" s="100"/>
      <c r="W73" s="100"/>
      <c r="X73" s="100"/>
      <c r="AV73" s="100"/>
      <c r="AW73" s="100"/>
      <c r="BA73" s="100"/>
      <c r="BB73" s="100"/>
      <c r="BD73" s="100"/>
      <c r="BE73" s="100"/>
      <c r="BF73" s="100"/>
      <c r="BG73" s="100"/>
      <c r="BL73" s="154"/>
      <c r="BM73" s="154"/>
    </row>
    <row r="74" spans="1:65" x14ac:dyDescent="0.2">
      <c r="A74" s="929"/>
      <c r="B74" s="100"/>
      <c r="C74" s="100"/>
      <c r="D74" s="100"/>
      <c r="H74" s="100"/>
      <c r="I74" s="100"/>
      <c r="M74" s="100"/>
      <c r="N74" s="100"/>
      <c r="R74" s="100"/>
      <c r="S74" s="100"/>
      <c r="W74" s="100"/>
      <c r="X74" s="100"/>
      <c r="AV74" s="100"/>
      <c r="AW74" s="100"/>
      <c r="BA74" s="100"/>
      <c r="BB74" s="100"/>
      <c r="BD74" s="100"/>
      <c r="BE74" s="100"/>
      <c r="BF74" s="100"/>
      <c r="BG74" s="100"/>
      <c r="BL74" s="154"/>
      <c r="BM74" s="154"/>
    </row>
    <row r="75" spans="1:65" x14ac:dyDescent="0.2">
      <c r="A75" s="929"/>
      <c r="B75" s="100"/>
      <c r="C75" s="100"/>
      <c r="D75" s="100"/>
      <c r="H75" s="100"/>
      <c r="I75" s="100"/>
      <c r="M75" s="100"/>
      <c r="N75" s="100"/>
      <c r="R75" s="100"/>
      <c r="S75" s="100"/>
      <c r="W75" s="100"/>
      <c r="X75" s="100"/>
      <c r="AV75" s="100"/>
      <c r="AW75" s="100"/>
      <c r="BA75" s="100"/>
      <c r="BB75" s="100"/>
      <c r="BD75" s="154"/>
      <c r="BE75" s="154"/>
      <c r="BF75" s="100"/>
      <c r="BG75" s="100"/>
    </row>
    <row r="76" spans="1:65" x14ac:dyDescent="0.2">
      <c r="A76" s="929"/>
      <c r="B76" s="100"/>
      <c r="C76" s="100"/>
      <c r="D76" s="100"/>
      <c r="H76" s="100"/>
      <c r="I76" s="100"/>
      <c r="M76" s="100"/>
      <c r="N76" s="100"/>
      <c r="R76" s="100"/>
      <c r="S76" s="100"/>
      <c r="W76" s="100"/>
      <c r="X76" s="100"/>
      <c r="AB76" s="100"/>
      <c r="AC76" s="100"/>
      <c r="AG76" s="100"/>
      <c r="AH76" s="100"/>
      <c r="AL76" s="100"/>
      <c r="AM76" s="100"/>
      <c r="AQ76" s="100"/>
      <c r="AR76" s="100"/>
      <c r="AV76" s="100"/>
      <c r="AW76" s="100"/>
      <c r="BA76" s="100"/>
      <c r="BB76" s="100"/>
      <c r="BD76" s="154"/>
      <c r="BE76" s="154"/>
      <c r="BF76" s="100"/>
      <c r="BG76" s="100"/>
    </row>
    <row r="77" spans="1:65" x14ac:dyDescent="0.2">
      <c r="A77" s="929"/>
      <c r="B77" s="100"/>
      <c r="C77" s="100"/>
      <c r="D77" s="100"/>
      <c r="H77" s="100"/>
      <c r="I77" s="100"/>
      <c r="M77" s="100"/>
      <c r="N77" s="100"/>
      <c r="R77" s="100"/>
      <c r="S77" s="100"/>
      <c r="W77" s="100"/>
      <c r="X77" s="100"/>
      <c r="AB77" s="100"/>
      <c r="AC77" s="100"/>
      <c r="AG77" s="100"/>
      <c r="AH77" s="100"/>
      <c r="AL77" s="100"/>
      <c r="AM77" s="100"/>
      <c r="AQ77" s="100"/>
      <c r="AR77" s="100"/>
      <c r="AV77" s="100"/>
      <c r="AW77" s="100"/>
      <c r="BA77" s="100"/>
      <c r="BB77" s="100"/>
      <c r="BD77" s="154"/>
      <c r="BE77" s="154"/>
      <c r="BF77" s="100"/>
      <c r="BG77" s="100"/>
    </row>
    <row r="78" spans="1:65" x14ac:dyDescent="0.2">
      <c r="A78" s="929"/>
      <c r="B78" s="100"/>
      <c r="C78" s="100"/>
      <c r="D78" s="100"/>
      <c r="H78" s="100"/>
      <c r="I78" s="100"/>
      <c r="M78" s="100"/>
      <c r="N78" s="100"/>
      <c r="R78" s="100"/>
      <c r="S78" s="100"/>
      <c r="W78" s="100"/>
      <c r="X78" s="100"/>
      <c r="AB78" s="100"/>
      <c r="AC78" s="100"/>
      <c r="AG78" s="100"/>
      <c r="AH78" s="100"/>
      <c r="AL78" s="100"/>
      <c r="AM78" s="100"/>
      <c r="AQ78" s="100"/>
      <c r="AR78" s="100"/>
      <c r="AV78" s="100"/>
      <c r="AW78" s="100"/>
      <c r="BA78" s="100"/>
      <c r="BB78" s="100"/>
      <c r="BD78" s="154"/>
      <c r="BE78" s="154"/>
      <c r="BF78" s="100"/>
      <c r="BG78" s="100"/>
    </row>
    <row r="79" spans="1:65" x14ac:dyDescent="0.2">
      <c r="A79" s="929"/>
      <c r="B79" s="100"/>
      <c r="C79" s="100"/>
      <c r="D79" s="100"/>
      <c r="H79" s="100"/>
      <c r="I79" s="100"/>
      <c r="M79" s="100"/>
      <c r="N79" s="100"/>
      <c r="R79" s="100"/>
      <c r="S79" s="100"/>
      <c r="W79" s="100"/>
      <c r="X79" s="100"/>
      <c r="AB79" s="100"/>
      <c r="AC79" s="100"/>
      <c r="AG79" s="100"/>
      <c r="AH79" s="100"/>
      <c r="AL79" s="100"/>
      <c r="AM79" s="100"/>
      <c r="AQ79" s="100"/>
      <c r="AR79" s="100"/>
      <c r="AV79" s="100"/>
      <c r="AW79" s="100"/>
      <c r="BA79" s="100"/>
      <c r="BB79" s="100"/>
      <c r="BD79" s="154"/>
      <c r="BE79" s="154"/>
      <c r="BF79" s="100"/>
      <c r="BG79" s="100"/>
    </row>
    <row r="80" spans="1:65" x14ac:dyDescent="0.2">
      <c r="A80" s="929"/>
      <c r="B80" s="100"/>
      <c r="C80" s="100"/>
      <c r="D80" s="100"/>
      <c r="H80" s="100"/>
      <c r="I80" s="100"/>
      <c r="M80" s="100"/>
      <c r="N80" s="100"/>
      <c r="R80" s="100"/>
      <c r="S80" s="100"/>
      <c r="W80" s="100"/>
      <c r="X80" s="100"/>
      <c r="AB80" s="100"/>
      <c r="AC80" s="100"/>
      <c r="AG80" s="100"/>
      <c r="AH80" s="100"/>
      <c r="AL80" s="100"/>
      <c r="AM80" s="100"/>
      <c r="AQ80" s="100"/>
      <c r="AR80" s="100"/>
      <c r="AV80" s="100"/>
      <c r="AW80" s="100"/>
      <c r="BA80" s="100"/>
      <c r="BB80" s="100"/>
      <c r="BD80" s="154"/>
      <c r="BE80" s="154"/>
      <c r="BF80" s="100"/>
      <c r="BG80" s="100"/>
    </row>
    <row r="81" spans="1:59" x14ac:dyDescent="0.2">
      <c r="A81" s="929"/>
      <c r="B81" s="100"/>
      <c r="C81" s="100"/>
      <c r="D81" s="100"/>
      <c r="H81" s="100"/>
      <c r="I81" s="100"/>
      <c r="M81" s="100"/>
      <c r="N81" s="100"/>
      <c r="R81" s="100"/>
      <c r="S81" s="100"/>
      <c r="W81" s="100"/>
      <c r="X81" s="100"/>
      <c r="AB81" s="100"/>
      <c r="AC81" s="100"/>
      <c r="AG81" s="100"/>
      <c r="AH81" s="100"/>
      <c r="AL81" s="100"/>
      <c r="AM81" s="100"/>
      <c r="AQ81" s="100"/>
      <c r="AR81" s="100"/>
      <c r="AV81" s="100"/>
      <c r="AW81" s="100"/>
      <c r="BA81" s="100"/>
      <c r="BB81" s="100"/>
      <c r="BD81" s="154"/>
      <c r="BE81" s="154"/>
      <c r="BF81" s="100"/>
      <c r="BG81" s="100"/>
    </row>
    <row r="82" spans="1:59" x14ac:dyDescent="0.2">
      <c r="A82" s="929"/>
      <c r="B82" s="100"/>
      <c r="C82" s="100"/>
      <c r="D82" s="100"/>
      <c r="H82" s="100"/>
      <c r="I82" s="100"/>
      <c r="M82" s="100"/>
      <c r="N82" s="100"/>
      <c r="R82" s="100"/>
      <c r="S82" s="100"/>
      <c r="W82" s="100"/>
      <c r="X82" s="100"/>
      <c r="AB82" s="100"/>
      <c r="AC82" s="100"/>
      <c r="AG82" s="100"/>
      <c r="AH82" s="100"/>
      <c r="AL82" s="100"/>
      <c r="AM82" s="100"/>
      <c r="AQ82" s="100"/>
      <c r="AR82" s="100"/>
      <c r="AV82" s="100"/>
      <c r="AW82" s="100"/>
      <c r="BA82" s="100"/>
      <c r="BB82" s="100"/>
      <c r="BD82" s="154"/>
      <c r="BE82" s="154"/>
      <c r="BF82" s="100"/>
      <c r="BG82" s="100"/>
    </row>
    <row r="83" spans="1:59" x14ac:dyDescent="0.2">
      <c r="A83" s="929"/>
      <c r="B83" s="100"/>
      <c r="C83" s="100"/>
      <c r="D83" s="100"/>
      <c r="H83" s="100"/>
      <c r="I83" s="100"/>
      <c r="M83" s="100"/>
      <c r="N83" s="100"/>
      <c r="R83" s="100"/>
      <c r="S83" s="100"/>
      <c r="W83" s="100"/>
      <c r="X83" s="100"/>
      <c r="AB83" s="100"/>
      <c r="AC83" s="100"/>
      <c r="AG83" s="100"/>
      <c r="AH83" s="100"/>
      <c r="AL83" s="100"/>
      <c r="AM83" s="100"/>
      <c r="AQ83" s="100"/>
      <c r="AR83" s="100"/>
      <c r="AV83" s="100"/>
      <c r="AW83" s="100"/>
      <c r="BA83" s="100"/>
      <c r="BB83" s="100"/>
      <c r="BD83" s="154"/>
      <c r="BE83" s="154"/>
      <c r="BF83" s="100"/>
      <c r="BG83" s="100"/>
    </row>
    <row r="84" spans="1:59" x14ac:dyDescent="0.2">
      <c r="A84" s="929"/>
      <c r="B84" s="100"/>
      <c r="C84" s="100"/>
      <c r="D84" s="100"/>
      <c r="H84" s="100"/>
      <c r="I84" s="100"/>
      <c r="M84" s="100"/>
      <c r="N84" s="100"/>
      <c r="R84" s="100"/>
      <c r="S84" s="100"/>
      <c r="W84" s="100"/>
      <c r="X84" s="100"/>
      <c r="AB84" s="100"/>
      <c r="AC84" s="100"/>
      <c r="AG84" s="100"/>
      <c r="AH84" s="100"/>
      <c r="AL84" s="100"/>
      <c r="AM84" s="100"/>
      <c r="AQ84" s="100"/>
      <c r="AR84" s="100"/>
      <c r="AV84" s="100"/>
      <c r="AW84" s="100"/>
      <c r="BA84" s="100"/>
      <c r="BB84" s="100"/>
      <c r="BD84" s="154"/>
      <c r="BE84" s="154"/>
      <c r="BF84" s="100"/>
      <c r="BG84" s="100"/>
    </row>
    <row r="85" spans="1:59" x14ac:dyDescent="0.2">
      <c r="A85" s="929"/>
      <c r="B85" s="100"/>
      <c r="C85" s="100"/>
      <c r="D85" s="100"/>
      <c r="H85" s="100"/>
      <c r="I85" s="100"/>
      <c r="M85" s="100"/>
      <c r="N85" s="100"/>
      <c r="R85" s="100"/>
      <c r="S85" s="100"/>
      <c r="W85" s="100"/>
      <c r="X85" s="100"/>
      <c r="AB85" s="100"/>
      <c r="AC85" s="100"/>
      <c r="AG85" s="100"/>
      <c r="AH85" s="100"/>
      <c r="AL85" s="100"/>
      <c r="AM85" s="100"/>
      <c r="AQ85" s="100"/>
      <c r="AR85" s="100"/>
      <c r="AV85" s="100"/>
      <c r="AW85" s="100"/>
      <c r="BA85" s="100"/>
      <c r="BB85" s="100"/>
      <c r="BD85" s="154"/>
      <c r="BE85" s="154"/>
      <c r="BF85" s="100"/>
      <c r="BG85" s="100"/>
    </row>
    <row r="86" spans="1:59" x14ac:dyDescent="0.2">
      <c r="A86" s="929"/>
      <c r="B86" s="100"/>
      <c r="C86" s="100"/>
      <c r="D86" s="100"/>
      <c r="H86" s="100"/>
      <c r="I86" s="100"/>
      <c r="M86" s="100"/>
      <c r="N86" s="100"/>
      <c r="R86" s="100"/>
      <c r="S86" s="100"/>
      <c r="W86" s="100"/>
      <c r="X86" s="100"/>
      <c r="AB86" s="100"/>
      <c r="AC86" s="100"/>
      <c r="AG86" s="100"/>
      <c r="AH86" s="100"/>
      <c r="AL86" s="100"/>
      <c r="AM86" s="100"/>
      <c r="AQ86" s="100"/>
      <c r="AR86" s="100"/>
      <c r="AV86" s="100"/>
      <c r="AW86" s="100"/>
      <c r="BA86" s="100"/>
      <c r="BB86" s="100"/>
      <c r="BD86" s="154"/>
      <c r="BE86" s="154"/>
      <c r="BF86" s="100"/>
      <c r="BG86" s="100"/>
    </row>
    <row r="87" spans="1:59" x14ac:dyDescent="0.2">
      <c r="A87" s="929"/>
      <c r="B87" s="100"/>
      <c r="C87" s="100"/>
      <c r="D87" s="100"/>
      <c r="H87" s="100"/>
      <c r="I87" s="100"/>
      <c r="M87" s="100"/>
      <c r="N87" s="100"/>
      <c r="R87" s="100"/>
      <c r="S87" s="100"/>
      <c r="W87" s="100"/>
      <c r="X87" s="100"/>
      <c r="AB87" s="100"/>
      <c r="AC87" s="100"/>
      <c r="AG87" s="100"/>
      <c r="AH87" s="100"/>
      <c r="AL87" s="100"/>
      <c r="AM87" s="100"/>
      <c r="AQ87" s="100"/>
      <c r="AR87" s="100"/>
      <c r="AV87" s="100"/>
      <c r="AW87" s="100"/>
      <c r="BA87" s="100"/>
      <c r="BB87" s="100"/>
      <c r="BD87" s="154"/>
      <c r="BE87" s="154"/>
      <c r="BF87" s="100"/>
      <c r="BG87" s="100"/>
    </row>
    <row r="88" spans="1:59" x14ac:dyDescent="0.2">
      <c r="A88" s="929"/>
      <c r="B88" s="100"/>
      <c r="C88" s="100"/>
      <c r="D88" s="100"/>
      <c r="H88" s="100"/>
      <c r="I88" s="100"/>
      <c r="M88" s="100"/>
      <c r="N88" s="100"/>
      <c r="R88" s="100"/>
      <c r="S88" s="100"/>
      <c r="W88" s="100"/>
      <c r="X88" s="100"/>
      <c r="AB88" s="100"/>
      <c r="AC88" s="100"/>
      <c r="AG88" s="100"/>
      <c r="AH88" s="100"/>
      <c r="AL88" s="100"/>
      <c r="AM88" s="100"/>
      <c r="AQ88" s="100"/>
      <c r="AR88" s="100"/>
      <c r="AV88" s="100"/>
      <c r="AW88" s="100"/>
      <c r="BA88" s="100"/>
      <c r="BB88" s="100"/>
      <c r="BD88" s="154"/>
      <c r="BE88" s="154"/>
      <c r="BF88" s="100"/>
      <c r="BG88" s="100"/>
    </row>
    <row r="89" spans="1:59" x14ac:dyDescent="0.2">
      <c r="A89" s="929"/>
      <c r="B89" s="100"/>
      <c r="C89" s="100"/>
      <c r="D89" s="100"/>
      <c r="H89" s="100"/>
      <c r="I89" s="100"/>
      <c r="M89" s="100"/>
      <c r="N89" s="100"/>
      <c r="R89" s="100"/>
      <c r="S89" s="100"/>
      <c r="W89" s="100"/>
      <c r="X89" s="100"/>
      <c r="AB89" s="100"/>
      <c r="AC89" s="100"/>
      <c r="AG89" s="100"/>
      <c r="AH89" s="100"/>
      <c r="AL89" s="100"/>
      <c r="AM89" s="100"/>
      <c r="AQ89" s="100"/>
      <c r="AR89" s="100"/>
      <c r="AV89" s="100"/>
      <c r="AW89" s="100"/>
      <c r="BA89" s="100"/>
      <c r="BB89" s="100"/>
      <c r="BD89" s="154"/>
      <c r="BE89" s="154"/>
      <c r="BF89" s="100"/>
      <c r="BG89" s="100"/>
    </row>
    <row r="90" spans="1:59" x14ac:dyDescent="0.2">
      <c r="A90" s="929"/>
      <c r="B90" s="100"/>
      <c r="C90" s="100"/>
      <c r="D90" s="100"/>
      <c r="H90" s="100"/>
      <c r="I90" s="100"/>
      <c r="M90" s="100"/>
      <c r="N90" s="100"/>
      <c r="R90" s="100"/>
      <c r="S90" s="100"/>
      <c r="W90" s="100"/>
      <c r="X90" s="100"/>
      <c r="AB90" s="100"/>
      <c r="AC90" s="100"/>
      <c r="AG90" s="100"/>
      <c r="AH90" s="100"/>
      <c r="AL90" s="100"/>
      <c r="AM90" s="100"/>
      <c r="AQ90" s="100"/>
      <c r="AR90" s="100"/>
      <c r="AV90" s="100"/>
      <c r="AW90" s="100"/>
      <c r="BA90" s="100"/>
      <c r="BB90" s="100"/>
      <c r="BD90" s="154"/>
      <c r="BE90" s="154"/>
      <c r="BF90" s="100"/>
      <c r="BG90" s="100"/>
    </row>
    <row r="91" spans="1:59" x14ac:dyDescent="0.2">
      <c r="A91" s="929"/>
      <c r="B91" s="100"/>
      <c r="C91" s="100"/>
      <c r="D91" s="100"/>
      <c r="H91" s="100"/>
      <c r="I91" s="100"/>
      <c r="M91" s="100"/>
      <c r="N91" s="100"/>
      <c r="R91" s="100"/>
      <c r="S91" s="100"/>
      <c r="W91" s="100"/>
      <c r="X91" s="100"/>
      <c r="AB91" s="100"/>
      <c r="AC91" s="100"/>
      <c r="AG91" s="100"/>
      <c r="AH91" s="100"/>
      <c r="AL91" s="100"/>
      <c r="AM91" s="100"/>
      <c r="AQ91" s="100"/>
      <c r="AR91" s="100"/>
      <c r="AV91" s="100"/>
      <c r="AW91" s="100"/>
      <c r="BA91" s="100"/>
      <c r="BB91" s="100"/>
      <c r="BD91" s="154"/>
      <c r="BE91" s="154"/>
      <c r="BF91" s="100"/>
      <c r="BG91" s="100"/>
    </row>
    <row r="92" spans="1:59" x14ac:dyDescent="0.2">
      <c r="A92" s="929"/>
      <c r="B92" s="100"/>
      <c r="C92" s="100"/>
      <c r="D92" s="100"/>
      <c r="H92" s="100"/>
      <c r="I92" s="100"/>
      <c r="M92" s="100"/>
      <c r="N92" s="100"/>
      <c r="R92" s="100"/>
      <c r="S92" s="100"/>
      <c r="W92" s="100"/>
      <c r="X92" s="100"/>
      <c r="AB92" s="100"/>
      <c r="AC92" s="100"/>
      <c r="AG92" s="100"/>
      <c r="AH92" s="100"/>
      <c r="AL92" s="100"/>
      <c r="AM92" s="100"/>
      <c r="AQ92" s="100"/>
      <c r="AR92" s="100"/>
      <c r="AV92" s="100"/>
      <c r="AW92" s="100"/>
      <c r="BA92" s="100"/>
      <c r="BB92" s="100"/>
      <c r="BD92" s="154"/>
      <c r="BE92" s="154"/>
      <c r="BF92" s="100"/>
      <c r="BG92" s="100"/>
    </row>
    <row r="93" spans="1:59" x14ac:dyDescent="0.2">
      <c r="A93" s="929"/>
      <c r="B93" s="100"/>
      <c r="C93" s="100"/>
      <c r="D93" s="100"/>
      <c r="H93" s="100"/>
      <c r="I93" s="100"/>
      <c r="M93" s="100"/>
      <c r="N93" s="100"/>
      <c r="R93" s="100"/>
      <c r="S93" s="100"/>
      <c r="W93" s="100"/>
      <c r="X93" s="100"/>
      <c r="AB93" s="100"/>
      <c r="AC93" s="100"/>
      <c r="AG93" s="100"/>
      <c r="AH93" s="100"/>
      <c r="AL93" s="100"/>
      <c r="AM93" s="100"/>
      <c r="AQ93" s="100"/>
      <c r="AR93" s="100"/>
      <c r="AV93" s="100"/>
      <c r="AW93" s="100"/>
      <c r="BA93" s="100"/>
      <c r="BB93" s="100"/>
      <c r="BD93" s="154"/>
      <c r="BE93" s="154"/>
      <c r="BF93" s="100"/>
      <c r="BG93" s="100"/>
    </row>
    <row r="94" spans="1:59" x14ac:dyDescent="0.2">
      <c r="A94" s="929"/>
      <c r="B94" s="100"/>
      <c r="C94" s="100"/>
      <c r="D94" s="100"/>
      <c r="H94" s="100"/>
      <c r="I94" s="100"/>
      <c r="M94" s="100"/>
      <c r="N94" s="100"/>
      <c r="R94" s="100"/>
      <c r="S94" s="100"/>
      <c r="W94" s="100"/>
      <c r="X94" s="100"/>
      <c r="AB94" s="100"/>
      <c r="AC94" s="100"/>
      <c r="AG94" s="100"/>
      <c r="AH94" s="100"/>
      <c r="AL94" s="100"/>
      <c r="AM94" s="100"/>
      <c r="AQ94" s="100"/>
      <c r="AR94" s="100"/>
      <c r="AV94" s="100"/>
      <c r="AW94" s="100"/>
      <c r="BA94" s="100"/>
      <c r="BB94" s="100"/>
      <c r="BD94" s="154"/>
      <c r="BE94" s="154"/>
      <c r="BF94" s="100"/>
      <c r="BG94" s="100"/>
    </row>
    <row r="95" spans="1:59" x14ac:dyDescent="0.2">
      <c r="A95" s="929"/>
      <c r="B95" s="100"/>
      <c r="C95" s="100"/>
      <c r="D95" s="100"/>
      <c r="H95" s="100"/>
      <c r="I95" s="100"/>
      <c r="M95" s="100"/>
      <c r="N95" s="100"/>
      <c r="R95" s="100"/>
      <c r="S95" s="100"/>
      <c r="W95" s="100"/>
      <c r="X95" s="100"/>
      <c r="AB95" s="100"/>
      <c r="AC95" s="100"/>
      <c r="AG95" s="100"/>
      <c r="AH95" s="100"/>
      <c r="AL95" s="100"/>
      <c r="AM95" s="100"/>
      <c r="AQ95" s="100"/>
      <c r="AR95" s="100"/>
      <c r="AV95" s="100"/>
      <c r="AW95" s="100"/>
      <c r="BA95" s="100"/>
      <c r="BB95" s="100"/>
      <c r="BD95" s="154"/>
      <c r="BE95" s="154"/>
      <c r="BF95" s="100"/>
      <c r="BG95" s="100"/>
    </row>
    <row r="96" spans="1:59" x14ac:dyDescent="0.2">
      <c r="A96" s="929"/>
      <c r="B96" s="100"/>
      <c r="C96" s="100"/>
      <c r="D96" s="100"/>
      <c r="H96" s="100"/>
      <c r="I96" s="100"/>
      <c r="M96" s="100"/>
      <c r="N96" s="100"/>
      <c r="R96" s="100"/>
      <c r="S96" s="100"/>
      <c r="W96" s="100"/>
      <c r="X96" s="100"/>
      <c r="AB96" s="100"/>
      <c r="AC96" s="100"/>
      <c r="AG96" s="100"/>
      <c r="AH96" s="100"/>
      <c r="AL96" s="100"/>
      <c r="AM96" s="100"/>
      <c r="AQ96" s="100"/>
      <c r="AR96" s="100"/>
      <c r="AV96" s="100"/>
      <c r="AW96" s="100"/>
      <c r="BA96" s="100"/>
      <c r="BB96" s="100"/>
      <c r="BD96" s="154"/>
      <c r="BE96" s="154"/>
      <c r="BF96" s="100"/>
      <c r="BG96" s="100"/>
    </row>
    <row r="97" spans="2:59" x14ac:dyDescent="0.2">
      <c r="B97" s="100"/>
      <c r="C97" s="100"/>
      <c r="D97" s="100"/>
      <c r="H97" s="100"/>
      <c r="I97" s="100"/>
      <c r="M97" s="100"/>
      <c r="N97" s="100"/>
      <c r="R97" s="100"/>
      <c r="S97" s="100"/>
      <c r="W97" s="100"/>
      <c r="X97" s="100"/>
      <c r="AB97" s="100"/>
      <c r="AC97" s="100"/>
      <c r="AG97" s="100"/>
      <c r="AH97" s="100"/>
      <c r="AL97" s="100"/>
      <c r="AM97" s="100"/>
      <c r="AQ97" s="100"/>
      <c r="AR97" s="100"/>
      <c r="AV97" s="100"/>
      <c r="AW97" s="100"/>
      <c r="BA97" s="100"/>
      <c r="BB97" s="100"/>
      <c r="BD97" s="154"/>
      <c r="BE97" s="154"/>
      <c r="BF97" s="100"/>
      <c r="BG97" s="100"/>
    </row>
    <row r="98" spans="2:59" x14ac:dyDescent="0.2">
      <c r="B98" s="100"/>
      <c r="C98" s="100"/>
      <c r="D98" s="100"/>
      <c r="H98" s="100"/>
      <c r="I98" s="100"/>
      <c r="M98" s="100"/>
      <c r="N98" s="100"/>
      <c r="R98" s="100"/>
      <c r="S98" s="100"/>
      <c r="W98" s="100"/>
      <c r="X98" s="100"/>
      <c r="AB98" s="100"/>
      <c r="AC98" s="100"/>
      <c r="AG98" s="100"/>
      <c r="AH98" s="100"/>
      <c r="AL98" s="100"/>
      <c r="AM98" s="100"/>
      <c r="AQ98" s="100"/>
      <c r="AR98" s="100"/>
      <c r="AV98" s="100"/>
      <c r="AW98" s="100"/>
      <c r="BA98" s="100"/>
      <c r="BB98" s="100"/>
      <c r="BD98" s="154"/>
      <c r="BE98" s="154"/>
      <c r="BF98" s="100"/>
      <c r="BG98" s="100"/>
    </row>
    <row r="99" spans="2:59" x14ac:dyDescent="0.2">
      <c r="B99" s="100"/>
      <c r="C99" s="100"/>
      <c r="D99" s="100"/>
      <c r="H99" s="100"/>
      <c r="I99" s="100"/>
      <c r="M99" s="100"/>
      <c r="N99" s="100"/>
      <c r="R99" s="100"/>
      <c r="S99" s="100"/>
      <c r="W99" s="100"/>
      <c r="X99" s="100"/>
      <c r="AB99" s="100"/>
      <c r="AC99" s="100"/>
      <c r="AG99" s="100"/>
      <c r="AH99" s="100"/>
      <c r="AL99" s="100"/>
      <c r="AM99" s="100"/>
      <c r="AQ99" s="100"/>
      <c r="AR99" s="100"/>
      <c r="AV99" s="100"/>
      <c r="AW99" s="100"/>
      <c r="BA99" s="100"/>
      <c r="BB99" s="100"/>
      <c r="BD99" s="154"/>
      <c r="BE99" s="154"/>
      <c r="BF99" s="100"/>
      <c r="BG99" s="100"/>
    </row>
    <row r="100" spans="2:59" x14ac:dyDescent="0.2">
      <c r="B100" s="100"/>
      <c r="C100" s="100"/>
      <c r="D100" s="100"/>
      <c r="H100" s="100"/>
      <c r="I100" s="100"/>
      <c r="M100" s="100"/>
      <c r="N100" s="100"/>
      <c r="R100" s="100"/>
      <c r="S100" s="100"/>
      <c r="W100" s="100"/>
      <c r="X100" s="100"/>
      <c r="AB100" s="100"/>
      <c r="AC100" s="100"/>
      <c r="AG100" s="100"/>
      <c r="AH100" s="100"/>
      <c r="AL100" s="100"/>
      <c r="AM100" s="100"/>
      <c r="AQ100" s="100"/>
      <c r="AR100" s="100"/>
      <c r="AV100" s="100"/>
      <c r="AW100" s="100"/>
      <c r="BA100" s="100"/>
      <c r="BB100" s="100"/>
      <c r="BD100" s="154"/>
      <c r="BE100" s="154"/>
      <c r="BF100" s="100"/>
      <c r="BG100" s="100"/>
    </row>
    <row r="101" spans="2:59" x14ac:dyDescent="0.2">
      <c r="B101" s="100"/>
      <c r="C101" s="100"/>
      <c r="D101" s="100"/>
      <c r="H101" s="100"/>
      <c r="I101" s="100"/>
      <c r="M101" s="100"/>
      <c r="N101" s="100"/>
      <c r="R101" s="100"/>
      <c r="S101" s="100"/>
      <c r="W101" s="100"/>
      <c r="X101" s="100"/>
      <c r="AB101" s="100"/>
      <c r="AC101" s="100"/>
      <c r="AG101" s="100"/>
      <c r="AH101" s="100"/>
      <c r="AL101" s="100"/>
      <c r="AM101" s="100"/>
      <c r="AQ101" s="100"/>
      <c r="AR101" s="100"/>
      <c r="AV101" s="100"/>
      <c r="AW101" s="100"/>
      <c r="BA101" s="100"/>
      <c r="BB101" s="100"/>
      <c r="BD101" s="154"/>
      <c r="BE101" s="154"/>
      <c r="BF101" s="100"/>
      <c r="BG101" s="100"/>
    </row>
    <row r="102" spans="2:59" x14ac:dyDescent="0.2">
      <c r="B102" s="100"/>
      <c r="C102" s="100"/>
      <c r="D102" s="100"/>
      <c r="H102" s="100"/>
      <c r="I102" s="100"/>
      <c r="M102" s="100"/>
      <c r="N102" s="100"/>
      <c r="R102" s="100"/>
      <c r="S102" s="100"/>
      <c r="W102" s="100"/>
      <c r="X102" s="100"/>
      <c r="AB102" s="100"/>
      <c r="AC102" s="100"/>
      <c r="AG102" s="100"/>
      <c r="AH102" s="100"/>
      <c r="AL102" s="100"/>
      <c r="AM102" s="100"/>
      <c r="AQ102" s="100"/>
      <c r="AR102" s="100"/>
      <c r="AV102" s="100"/>
      <c r="AW102" s="100"/>
      <c r="BA102" s="100"/>
      <c r="BB102" s="100"/>
      <c r="BD102" s="154"/>
      <c r="BE102" s="154"/>
      <c r="BF102" s="100"/>
      <c r="BG102" s="100"/>
    </row>
    <row r="103" spans="2:59" x14ac:dyDescent="0.2">
      <c r="B103" s="100"/>
      <c r="C103" s="100"/>
      <c r="D103" s="100"/>
      <c r="H103" s="100"/>
      <c r="I103" s="100"/>
      <c r="M103" s="100"/>
      <c r="N103" s="100"/>
      <c r="R103" s="100"/>
      <c r="S103" s="100"/>
      <c r="W103" s="100"/>
      <c r="X103" s="100"/>
      <c r="AB103" s="100"/>
      <c r="AC103" s="100"/>
      <c r="AG103" s="100"/>
      <c r="AH103" s="100"/>
      <c r="AL103" s="100"/>
      <c r="AM103" s="100"/>
      <c r="AQ103" s="100"/>
      <c r="AR103" s="100"/>
      <c r="AV103" s="100"/>
      <c r="AW103" s="100"/>
      <c r="BA103" s="100"/>
      <c r="BB103" s="100"/>
      <c r="BD103" s="154"/>
      <c r="BE103" s="154"/>
      <c r="BF103" s="100"/>
      <c r="BG103" s="100"/>
    </row>
    <row r="104" spans="2:59" x14ac:dyDescent="0.2">
      <c r="B104" s="100"/>
      <c r="C104" s="100"/>
      <c r="D104" s="100"/>
      <c r="H104" s="100"/>
      <c r="I104" s="100"/>
      <c r="M104" s="100"/>
      <c r="N104" s="100"/>
      <c r="R104" s="100"/>
      <c r="S104" s="100"/>
      <c r="W104" s="100"/>
      <c r="X104" s="100"/>
      <c r="AB104" s="100"/>
      <c r="AC104" s="100"/>
      <c r="AG104" s="100"/>
      <c r="AH104" s="100"/>
      <c r="AL104" s="100"/>
      <c r="AM104" s="100"/>
      <c r="AQ104" s="100"/>
      <c r="AR104" s="100"/>
      <c r="AV104" s="100"/>
      <c r="AW104" s="100"/>
      <c r="BA104" s="100"/>
      <c r="BB104" s="100"/>
      <c r="BD104" s="154"/>
      <c r="BE104" s="154"/>
      <c r="BF104" s="100"/>
      <c r="BG104" s="100"/>
    </row>
    <row r="105" spans="2:59" x14ac:dyDescent="0.2">
      <c r="B105" s="100"/>
      <c r="C105" s="100"/>
      <c r="D105" s="100"/>
      <c r="H105" s="100"/>
      <c r="I105" s="100"/>
      <c r="M105" s="100"/>
      <c r="N105" s="100"/>
      <c r="R105" s="100"/>
      <c r="S105" s="100"/>
      <c r="W105" s="100"/>
      <c r="X105" s="100"/>
      <c r="AB105" s="100"/>
      <c r="AC105" s="100"/>
      <c r="AG105" s="100"/>
      <c r="AH105" s="100"/>
      <c r="AL105" s="100"/>
      <c r="AM105" s="100"/>
      <c r="AQ105" s="100"/>
      <c r="AR105" s="100"/>
      <c r="AV105" s="100"/>
      <c r="AW105" s="100"/>
      <c r="BA105" s="100"/>
      <c r="BB105" s="100"/>
      <c r="BD105" s="154"/>
      <c r="BE105" s="154"/>
      <c r="BF105" s="100"/>
      <c r="BG105" s="100"/>
    </row>
    <row r="106" spans="2:59" x14ac:dyDescent="0.2">
      <c r="B106" s="100"/>
      <c r="C106" s="100"/>
      <c r="D106" s="100"/>
      <c r="H106" s="100"/>
      <c r="I106" s="100"/>
      <c r="M106" s="100"/>
      <c r="N106" s="100"/>
      <c r="R106" s="100"/>
      <c r="S106" s="100"/>
      <c r="W106" s="100"/>
      <c r="X106" s="100"/>
      <c r="AB106" s="100"/>
      <c r="AC106" s="100"/>
      <c r="AG106" s="100"/>
      <c r="AH106" s="100"/>
      <c r="AL106" s="100"/>
      <c r="AM106" s="100"/>
      <c r="AQ106" s="100"/>
      <c r="AR106" s="100"/>
      <c r="AV106" s="100"/>
      <c r="AW106" s="100"/>
      <c r="BA106" s="100"/>
      <c r="BB106" s="100"/>
      <c r="BD106" s="154"/>
      <c r="BE106" s="154"/>
      <c r="BF106" s="100"/>
      <c r="BG106" s="100"/>
    </row>
    <row r="107" spans="2:59" x14ac:dyDescent="0.2">
      <c r="B107" s="100"/>
      <c r="C107" s="100"/>
      <c r="D107" s="100"/>
      <c r="H107" s="100"/>
      <c r="I107" s="100"/>
      <c r="M107" s="100"/>
      <c r="N107" s="100"/>
      <c r="R107" s="100"/>
      <c r="S107" s="100"/>
      <c r="W107" s="100"/>
      <c r="X107" s="100"/>
      <c r="AB107" s="100"/>
      <c r="AC107" s="100"/>
      <c r="AG107" s="100"/>
      <c r="AH107" s="100"/>
      <c r="AL107" s="100"/>
      <c r="AM107" s="100"/>
      <c r="AQ107" s="100"/>
      <c r="AR107" s="100"/>
      <c r="AV107" s="100"/>
      <c r="AW107" s="100"/>
      <c r="BA107" s="100"/>
      <c r="BB107" s="100"/>
      <c r="BD107" s="154"/>
      <c r="BE107" s="154"/>
      <c r="BF107" s="100"/>
      <c r="BG107" s="100"/>
    </row>
    <row r="108" spans="2:59" x14ac:dyDescent="0.2">
      <c r="B108" s="100"/>
      <c r="C108" s="100"/>
      <c r="D108" s="100"/>
      <c r="H108" s="100"/>
      <c r="I108" s="100"/>
      <c r="M108" s="100"/>
      <c r="N108" s="100"/>
      <c r="R108" s="100"/>
      <c r="S108" s="100"/>
      <c r="W108" s="100"/>
      <c r="X108" s="100"/>
      <c r="AB108" s="100"/>
      <c r="AC108" s="100"/>
      <c r="AG108" s="100"/>
      <c r="AH108" s="100"/>
      <c r="AL108" s="100"/>
      <c r="AM108" s="100"/>
      <c r="AQ108" s="100"/>
      <c r="AR108" s="100"/>
      <c r="AV108" s="100"/>
      <c r="AW108" s="100"/>
      <c r="BA108" s="100"/>
      <c r="BB108" s="100"/>
      <c r="BD108" s="154"/>
      <c r="BE108" s="154"/>
      <c r="BF108" s="100"/>
      <c r="BG108" s="100"/>
    </row>
    <row r="109" spans="2:59" x14ac:dyDescent="0.2">
      <c r="B109" s="100"/>
      <c r="C109" s="100"/>
      <c r="D109" s="100"/>
      <c r="H109" s="100"/>
      <c r="I109" s="100"/>
      <c r="M109" s="100"/>
      <c r="N109" s="100"/>
      <c r="R109" s="100"/>
      <c r="S109" s="100"/>
      <c r="W109" s="100"/>
      <c r="X109" s="100"/>
      <c r="AB109" s="100"/>
      <c r="AC109" s="100"/>
      <c r="AG109" s="100"/>
      <c r="AH109" s="100"/>
      <c r="AL109" s="100"/>
      <c r="AM109" s="100"/>
      <c r="AQ109" s="100"/>
      <c r="AR109" s="100"/>
      <c r="AV109" s="100"/>
      <c r="AW109" s="100"/>
      <c r="BA109" s="100"/>
      <c r="BB109" s="100"/>
      <c r="BD109" s="154"/>
      <c r="BE109" s="154"/>
      <c r="BF109" s="100"/>
      <c r="BG109" s="100"/>
    </row>
    <row r="110" spans="2:59" x14ac:dyDescent="0.2">
      <c r="B110" s="100"/>
      <c r="C110" s="100"/>
      <c r="D110" s="100"/>
      <c r="H110" s="100"/>
      <c r="I110" s="100"/>
      <c r="M110" s="100"/>
      <c r="N110" s="100"/>
      <c r="R110" s="100"/>
      <c r="S110" s="100"/>
      <c r="W110" s="100"/>
      <c r="X110" s="100"/>
      <c r="AB110" s="100"/>
      <c r="AC110" s="100"/>
      <c r="AG110" s="100"/>
      <c r="AH110" s="100"/>
      <c r="AL110" s="100"/>
      <c r="AM110" s="100"/>
      <c r="AQ110" s="100"/>
      <c r="AR110" s="100"/>
      <c r="AV110" s="100"/>
      <c r="AW110" s="100"/>
      <c r="BA110" s="100"/>
      <c r="BB110" s="100"/>
      <c r="BD110" s="154"/>
      <c r="BE110" s="154"/>
      <c r="BF110" s="100"/>
      <c r="BG110" s="100"/>
    </row>
    <row r="111" spans="2:59" x14ac:dyDescent="0.2">
      <c r="B111" s="100"/>
      <c r="C111" s="100"/>
      <c r="D111" s="100"/>
      <c r="H111" s="100"/>
      <c r="I111" s="100"/>
      <c r="M111" s="100"/>
      <c r="N111" s="100"/>
      <c r="R111" s="100"/>
      <c r="S111" s="100"/>
      <c r="W111" s="100"/>
      <c r="X111" s="100"/>
      <c r="AB111" s="100"/>
      <c r="AC111" s="100"/>
      <c r="AG111" s="100"/>
      <c r="AH111" s="100"/>
      <c r="AL111" s="100"/>
      <c r="AM111" s="100"/>
      <c r="AQ111" s="100"/>
      <c r="AR111" s="100"/>
      <c r="AV111" s="100"/>
      <c r="AW111" s="100"/>
      <c r="BA111" s="100"/>
      <c r="BB111" s="100"/>
      <c r="BD111" s="154"/>
      <c r="BE111" s="154"/>
      <c r="BF111" s="100"/>
      <c r="BG111" s="100"/>
    </row>
    <row r="112" spans="2:59" x14ac:dyDescent="0.2">
      <c r="B112" s="100"/>
      <c r="C112" s="100"/>
      <c r="D112" s="100"/>
      <c r="H112" s="100"/>
      <c r="I112" s="100"/>
      <c r="M112" s="100"/>
      <c r="N112" s="100"/>
      <c r="R112" s="100"/>
      <c r="S112" s="100"/>
      <c r="W112" s="100"/>
      <c r="X112" s="100"/>
      <c r="AB112" s="100"/>
      <c r="AC112" s="100"/>
      <c r="AG112" s="100"/>
      <c r="AH112" s="100"/>
      <c r="AL112" s="100"/>
      <c r="AM112" s="100"/>
      <c r="AQ112" s="100"/>
      <c r="AR112" s="100"/>
      <c r="AV112" s="100"/>
      <c r="AW112" s="100"/>
      <c r="BA112" s="100"/>
      <c r="BB112" s="100"/>
      <c r="BD112" s="154"/>
      <c r="BE112" s="154"/>
      <c r="BF112" s="100"/>
      <c r="BG112" s="100"/>
    </row>
    <row r="113" spans="2:59" x14ac:dyDescent="0.2">
      <c r="B113" s="100"/>
      <c r="C113" s="100"/>
      <c r="D113" s="100"/>
      <c r="H113" s="100"/>
      <c r="I113" s="100"/>
      <c r="M113" s="100"/>
      <c r="N113" s="100"/>
      <c r="R113" s="100"/>
      <c r="S113" s="100"/>
      <c r="W113" s="100"/>
      <c r="X113" s="100"/>
      <c r="AB113" s="100"/>
      <c r="AC113" s="100"/>
      <c r="AG113" s="100"/>
      <c r="AH113" s="100"/>
      <c r="AL113" s="100"/>
      <c r="AM113" s="100"/>
      <c r="AQ113" s="100"/>
      <c r="AR113" s="100"/>
      <c r="AV113" s="100"/>
      <c r="AW113" s="100"/>
      <c r="BA113" s="100"/>
      <c r="BB113" s="100"/>
      <c r="BD113" s="154"/>
      <c r="BE113" s="154"/>
      <c r="BF113" s="100"/>
      <c r="BG113" s="100"/>
    </row>
    <row r="114" spans="2:59" x14ac:dyDescent="0.2">
      <c r="B114" s="100"/>
      <c r="C114" s="100"/>
      <c r="D114" s="100"/>
      <c r="H114" s="100"/>
      <c r="I114" s="100"/>
      <c r="M114" s="100"/>
      <c r="N114" s="100"/>
      <c r="R114" s="100"/>
      <c r="S114" s="100"/>
      <c r="W114" s="100"/>
      <c r="X114" s="100"/>
      <c r="AB114" s="100"/>
      <c r="AC114" s="100"/>
      <c r="AG114" s="100"/>
      <c r="AH114" s="100"/>
      <c r="AL114" s="100"/>
      <c r="AM114" s="100"/>
      <c r="AQ114" s="100"/>
      <c r="AR114" s="100"/>
      <c r="AV114" s="100"/>
      <c r="AW114" s="100"/>
      <c r="BA114" s="100"/>
      <c r="BB114" s="100"/>
      <c r="BD114" s="154"/>
      <c r="BE114" s="154"/>
      <c r="BF114" s="100"/>
      <c r="BG114" s="100"/>
    </row>
    <row r="115" spans="2:59" x14ac:dyDescent="0.2">
      <c r="B115" s="100"/>
      <c r="C115" s="100"/>
      <c r="D115" s="100"/>
      <c r="H115" s="100"/>
      <c r="I115" s="100"/>
      <c r="M115" s="100"/>
      <c r="N115" s="100"/>
      <c r="R115" s="100"/>
      <c r="S115" s="100"/>
      <c r="W115" s="100"/>
      <c r="X115" s="100"/>
      <c r="AB115" s="100"/>
      <c r="AC115" s="100"/>
      <c r="AG115" s="100"/>
      <c r="AH115" s="100"/>
      <c r="AL115" s="100"/>
      <c r="AM115" s="100"/>
      <c r="AQ115" s="100"/>
      <c r="AR115" s="100"/>
      <c r="AV115" s="100"/>
      <c r="AW115" s="100"/>
      <c r="BA115" s="100"/>
      <c r="BB115" s="100"/>
      <c r="BD115" s="154"/>
      <c r="BE115" s="154"/>
      <c r="BF115" s="100"/>
      <c r="BG115" s="100"/>
    </row>
    <row r="116" spans="2:59" x14ac:dyDescent="0.2">
      <c r="B116" s="100"/>
      <c r="C116" s="100"/>
      <c r="D116" s="100"/>
      <c r="H116" s="100"/>
      <c r="I116" s="100"/>
      <c r="M116" s="100"/>
      <c r="N116" s="100"/>
      <c r="R116" s="100"/>
      <c r="S116" s="100"/>
      <c r="W116" s="100"/>
      <c r="X116" s="100"/>
      <c r="AB116" s="100"/>
      <c r="AC116" s="100"/>
      <c r="AG116" s="100"/>
      <c r="AH116" s="100"/>
      <c r="AL116" s="100"/>
      <c r="AM116" s="100"/>
      <c r="AQ116" s="100"/>
      <c r="AR116" s="100"/>
      <c r="AV116" s="100"/>
      <c r="AW116" s="100"/>
      <c r="BA116" s="100"/>
      <c r="BB116" s="100"/>
      <c r="BD116" s="154"/>
      <c r="BE116" s="154"/>
      <c r="BF116" s="100"/>
      <c r="BG116" s="100"/>
    </row>
    <row r="117" spans="2:59" x14ac:dyDescent="0.2">
      <c r="B117" s="100"/>
      <c r="C117" s="100"/>
      <c r="D117" s="100"/>
      <c r="H117" s="100"/>
      <c r="I117" s="100"/>
      <c r="M117" s="100"/>
      <c r="N117" s="100"/>
      <c r="R117" s="100"/>
      <c r="S117" s="100"/>
      <c r="W117" s="100"/>
      <c r="X117" s="100"/>
      <c r="AB117" s="100"/>
      <c r="AC117" s="100"/>
      <c r="AG117" s="100"/>
      <c r="AH117" s="100"/>
      <c r="AL117" s="100"/>
      <c r="AM117" s="100"/>
      <c r="AQ117" s="100"/>
      <c r="AR117" s="100"/>
      <c r="AV117" s="100"/>
      <c r="AW117" s="100"/>
      <c r="BA117" s="100"/>
      <c r="BB117" s="100"/>
      <c r="BD117" s="154"/>
      <c r="BE117" s="154"/>
      <c r="BF117" s="100"/>
      <c r="BG117" s="100"/>
    </row>
    <row r="118" spans="2:59" x14ac:dyDescent="0.2">
      <c r="B118" s="100"/>
      <c r="C118" s="100"/>
      <c r="D118" s="100"/>
      <c r="H118" s="100"/>
      <c r="I118" s="100"/>
      <c r="M118" s="100"/>
      <c r="N118" s="100"/>
      <c r="R118" s="100"/>
      <c r="S118" s="100"/>
      <c r="W118" s="100"/>
      <c r="X118" s="100"/>
      <c r="AB118" s="100"/>
      <c r="AC118" s="100"/>
      <c r="AG118" s="100"/>
      <c r="AH118" s="100"/>
      <c r="AL118" s="100"/>
      <c r="AM118" s="100"/>
      <c r="AQ118" s="100"/>
      <c r="AR118" s="100"/>
      <c r="AV118" s="100"/>
      <c r="AW118" s="100"/>
      <c r="BA118" s="100"/>
      <c r="BB118" s="100"/>
      <c r="BD118" s="154"/>
      <c r="BE118" s="154"/>
      <c r="BF118" s="100"/>
      <c r="BG118" s="100"/>
    </row>
    <row r="119" spans="2:59" x14ac:dyDescent="0.2">
      <c r="B119" s="100"/>
      <c r="C119" s="100"/>
      <c r="D119" s="100"/>
      <c r="H119" s="100"/>
      <c r="I119" s="100"/>
      <c r="M119" s="100"/>
      <c r="N119" s="100"/>
      <c r="R119" s="100"/>
      <c r="S119" s="100"/>
      <c r="W119" s="100"/>
      <c r="X119" s="100"/>
      <c r="AB119" s="100"/>
      <c r="AC119" s="100"/>
      <c r="AG119" s="100"/>
      <c r="AH119" s="100"/>
      <c r="AL119" s="100"/>
      <c r="AM119" s="100"/>
      <c r="AQ119" s="100"/>
      <c r="AR119" s="100"/>
      <c r="AV119" s="100"/>
      <c r="AW119" s="100"/>
      <c r="BA119" s="100"/>
      <c r="BB119" s="100"/>
      <c r="BD119" s="154"/>
      <c r="BE119" s="154"/>
      <c r="BF119" s="100"/>
      <c r="BG119" s="100"/>
    </row>
    <row r="120" spans="2:59" x14ac:dyDescent="0.2">
      <c r="B120" s="100"/>
      <c r="C120" s="100"/>
      <c r="D120" s="100"/>
      <c r="H120" s="100"/>
      <c r="I120" s="100"/>
      <c r="M120" s="100"/>
      <c r="N120" s="100"/>
      <c r="R120" s="100"/>
      <c r="S120" s="100"/>
      <c r="W120" s="100"/>
      <c r="X120" s="100"/>
      <c r="AB120" s="100"/>
      <c r="AC120" s="100"/>
      <c r="AG120" s="100"/>
      <c r="AH120" s="100"/>
      <c r="AL120" s="100"/>
      <c r="AM120" s="100"/>
      <c r="AQ120" s="100"/>
      <c r="AR120" s="100"/>
      <c r="AV120" s="100"/>
      <c r="AW120" s="100"/>
      <c r="BA120" s="100"/>
      <c r="BB120" s="100"/>
      <c r="BD120" s="154"/>
      <c r="BE120" s="154"/>
      <c r="BF120" s="100"/>
      <c r="BG120" s="100"/>
    </row>
    <row r="121" spans="2:59" x14ac:dyDescent="0.2">
      <c r="B121" s="100"/>
      <c r="C121" s="100"/>
      <c r="D121" s="100"/>
      <c r="H121" s="100"/>
      <c r="I121" s="100"/>
      <c r="M121" s="100"/>
      <c r="N121" s="100"/>
      <c r="R121" s="100"/>
      <c r="S121" s="100"/>
      <c r="W121" s="100"/>
      <c r="X121" s="100"/>
      <c r="AB121" s="100"/>
      <c r="AC121" s="100"/>
      <c r="AG121" s="100"/>
      <c r="AH121" s="100"/>
      <c r="AL121" s="100"/>
      <c r="AM121" s="100"/>
      <c r="AQ121" s="100"/>
      <c r="AR121" s="100"/>
      <c r="AV121" s="100"/>
      <c r="AW121" s="100"/>
      <c r="BA121" s="100"/>
      <c r="BB121" s="100"/>
      <c r="BD121" s="154"/>
      <c r="BE121" s="154"/>
      <c r="BF121" s="100"/>
      <c r="BG121" s="100"/>
    </row>
    <row r="122" spans="2:59" x14ac:dyDescent="0.2">
      <c r="B122" s="100"/>
      <c r="C122" s="100"/>
      <c r="D122" s="100"/>
      <c r="H122" s="100"/>
      <c r="I122" s="100"/>
      <c r="M122" s="100"/>
      <c r="N122" s="100"/>
      <c r="R122" s="100"/>
      <c r="S122" s="100"/>
      <c r="W122" s="100"/>
      <c r="X122" s="100"/>
      <c r="AB122" s="100"/>
      <c r="AC122" s="100"/>
      <c r="AG122" s="100"/>
      <c r="AH122" s="100"/>
      <c r="AL122" s="100"/>
      <c r="AM122" s="100"/>
      <c r="AQ122" s="100"/>
      <c r="AR122" s="100"/>
      <c r="AV122" s="100"/>
      <c r="AW122" s="100"/>
      <c r="BA122" s="100"/>
      <c r="BB122" s="100"/>
      <c r="BD122" s="154"/>
      <c r="BE122" s="154"/>
      <c r="BF122" s="100"/>
      <c r="BG122" s="100"/>
    </row>
    <row r="123" spans="2:59" x14ac:dyDescent="0.2">
      <c r="B123" s="100"/>
      <c r="C123" s="100"/>
      <c r="D123" s="100"/>
      <c r="H123" s="100"/>
      <c r="I123" s="100"/>
      <c r="M123" s="100"/>
      <c r="N123" s="100"/>
      <c r="R123" s="100"/>
      <c r="S123" s="100"/>
      <c r="W123" s="100"/>
      <c r="X123" s="100"/>
      <c r="AB123" s="100"/>
      <c r="AC123" s="100"/>
      <c r="AG123" s="100"/>
      <c r="AH123" s="100"/>
      <c r="AL123" s="100"/>
      <c r="AM123" s="100"/>
      <c r="AQ123" s="100"/>
      <c r="AR123" s="100"/>
      <c r="AV123" s="100"/>
      <c r="AW123" s="100"/>
      <c r="BA123" s="100"/>
      <c r="BB123" s="100"/>
      <c r="BD123" s="154"/>
      <c r="BE123" s="154"/>
      <c r="BF123" s="100"/>
      <c r="BG123" s="100"/>
    </row>
    <row r="124" spans="2:59" x14ac:dyDescent="0.2">
      <c r="B124" s="100"/>
      <c r="C124" s="100"/>
      <c r="D124" s="100"/>
      <c r="H124" s="100"/>
      <c r="I124" s="100"/>
      <c r="M124" s="100"/>
      <c r="N124" s="100"/>
      <c r="R124" s="100"/>
      <c r="S124" s="100"/>
      <c r="W124" s="100"/>
      <c r="X124" s="100"/>
      <c r="AB124" s="100"/>
      <c r="AC124" s="100"/>
      <c r="AG124" s="100"/>
      <c r="AH124" s="100"/>
      <c r="AL124" s="100"/>
      <c r="AM124" s="100"/>
      <c r="AQ124" s="100"/>
      <c r="AR124" s="100"/>
      <c r="AV124" s="100"/>
      <c r="AW124" s="100"/>
      <c r="BA124" s="100"/>
      <c r="BB124" s="100"/>
      <c r="BD124" s="154"/>
      <c r="BE124" s="154"/>
      <c r="BF124" s="100"/>
      <c r="BG124" s="100"/>
    </row>
    <row r="125" spans="2:59" x14ac:dyDescent="0.2">
      <c r="B125" s="100"/>
      <c r="C125" s="100"/>
      <c r="D125" s="100"/>
      <c r="H125" s="100"/>
      <c r="I125" s="100"/>
      <c r="M125" s="100"/>
      <c r="N125" s="100"/>
      <c r="R125" s="100"/>
      <c r="S125" s="100"/>
      <c r="W125" s="100"/>
      <c r="X125" s="100"/>
      <c r="AB125" s="100"/>
      <c r="AC125" s="100"/>
      <c r="AG125" s="100"/>
      <c r="AH125" s="100"/>
      <c r="AL125" s="100"/>
      <c r="AM125" s="100"/>
      <c r="AQ125" s="100"/>
      <c r="AR125" s="100"/>
      <c r="AV125" s="100"/>
      <c r="AW125" s="100"/>
      <c r="BA125" s="100"/>
      <c r="BB125" s="100"/>
      <c r="BD125" s="154"/>
      <c r="BE125" s="154"/>
      <c r="BF125" s="100"/>
      <c r="BG125" s="100"/>
    </row>
    <row r="126" spans="2:59" x14ac:dyDescent="0.2">
      <c r="B126" s="100"/>
      <c r="C126" s="100"/>
      <c r="D126" s="100"/>
      <c r="H126" s="100"/>
      <c r="I126" s="100"/>
      <c r="M126" s="100"/>
      <c r="N126" s="100"/>
      <c r="R126" s="100"/>
      <c r="S126" s="100"/>
      <c r="W126" s="100"/>
      <c r="X126" s="100"/>
      <c r="AB126" s="100"/>
      <c r="AC126" s="100"/>
      <c r="AG126" s="100"/>
      <c r="AH126" s="100"/>
      <c r="AL126" s="100"/>
      <c r="AM126" s="100"/>
      <c r="AQ126" s="100"/>
      <c r="AR126" s="100"/>
      <c r="AV126" s="100"/>
      <c r="AW126" s="100"/>
      <c r="BA126" s="100"/>
      <c r="BB126" s="100"/>
      <c r="BD126" s="154"/>
      <c r="BE126" s="154"/>
      <c r="BF126" s="100"/>
      <c r="BG126" s="100"/>
    </row>
    <row r="127" spans="2:59" x14ac:dyDescent="0.2">
      <c r="B127" s="100"/>
      <c r="C127" s="100"/>
      <c r="D127" s="100"/>
      <c r="H127" s="100"/>
      <c r="I127" s="100"/>
      <c r="M127" s="100"/>
      <c r="N127" s="100"/>
      <c r="R127" s="100"/>
      <c r="S127" s="100"/>
      <c r="W127" s="100"/>
      <c r="X127" s="100"/>
      <c r="AB127" s="100"/>
      <c r="AC127" s="100"/>
      <c r="AG127" s="100"/>
      <c r="AH127" s="100"/>
      <c r="AL127" s="100"/>
      <c r="AM127" s="100"/>
      <c r="AQ127" s="100"/>
      <c r="AR127" s="100"/>
      <c r="AV127" s="100"/>
      <c r="AW127" s="100"/>
      <c r="BA127" s="100"/>
      <c r="BB127" s="100"/>
      <c r="BD127" s="154"/>
      <c r="BE127" s="154"/>
      <c r="BF127" s="100"/>
      <c r="BG127" s="100"/>
    </row>
    <row r="128" spans="2:59" x14ac:dyDescent="0.2">
      <c r="B128" s="100"/>
      <c r="C128" s="100"/>
      <c r="D128" s="100"/>
      <c r="H128" s="100"/>
      <c r="I128" s="100"/>
      <c r="M128" s="100"/>
      <c r="N128" s="100"/>
      <c r="R128" s="100"/>
      <c r="S128" s="100"/>
      <c r="W128" s="100"/>
      <c r="X128" s="100"/>
      <c r="AB128" s="100"/>
      <c r="AC128" s="100"/>
      <c r="AG128" s="100"/>
      <c r="AH128" s="100"/>
      <c r="AL128" s="100"/>
      <c r="AM128" s="100"/>
      <c r="AQ128" s="100"/>
      <c r="AR128" s="100"/>
      <c r="AV128" s="100"/>
      <c r="AW128" s="100"/>
      <c r="BA128" s="100"/>
      <c r="BB128" s="100"/>
      <c r="BD128" s="154"/>
      <c r="BE128" s="154"/>
      <c r="BF128" s="100"/>
      <c r="BG128" s="100"/>
    </row>
    <row r="129" spans="2:59" x14ac:dyDescent="0.2">
      <c r="B129" s="100"/>
      <c r="C129" s="100"/>
      <c r="D129" s="100"/>
      <c r="H129" s="100"/>
      <c r="I129" s="100"/>
      <c r="M129" s="100"/>
      <c r="N129" s="100"/>
      <c r="R129" s="100"/>
      <c r="S129" s="100"/>
      <c r="W129" s="100"/>
      <c r="X129" s="100"/>
      <c r="AB129" s="100"/>
      <c r="AC129" s="100"/>
      <c r="AG129" s="100"/>
      <c r="AH129" s="100"/>
      <c r="AL129" s="100"/>
      <c r="AM129" s="100"/>
      <c r="AQ129" s="100"/>
      <c r="AR129" s="100"/>
      <c r="AV129" s="100"/>
      <c r="AW129" s="100"/>
      <c r="BA129" s="100"/>
      <c r="BB129" s="100"/>
      <c r="BD129" s="154"/>
      <c r="BE129" s="154"/>
      <c r="BF129" s="100"/>
      <c r="BG129" s="100"/>
    </row>
    <row r="130" spans="2:59" x14ac:dyDescent="0.2">
      <c r="B130" s="100"/>
      <c r="C130" s="100"/>
      <c r="D130" s="100"/>
      <c r="H130" s="100"/>
      <c r="I130" s="100"/>
      <c r="M130" s="100"/>
      <c r="N130" s="100"/>
      <c r="R130" s="100"/>
      <c r="S130" s="100"/>
      <c r="W130" s="100"/>
      <c r="X130" s="100"/>
      <c r="AB130" s="100"/>
      <c r="AC130" s="100"/>
      <c r="AG130" s="100"/>
      <c r="AH130" s="100"/>
      <c r="AL130" s="100"/>
      <c r="AM130" s="100"/>
      <c r="AQ130" s="100"/>
      <c r="AR130" s="100"/>
      <c r="AV130" s="100"/>
      <c r="AW130" s="100"/>
      <c r="BA130" s="100"/>
      <c r="BB130" s="100"/>
      <c r="BD130" s="154"/>
      <c r="BE130" s="154"/>
      <c r="BF130" s="100"/>
      <c r="BG130" s="100"/>
    </row>
    <row r="131" spans="2:59" x14ac:dyDescent="0.2">
      <c r="B131" s="100"/>
      <c r="C131" s="100"/>
      <c r="D131" s="100"/>
      <c r="H131" s="100"/>
      <c r="I131" s="100"/>
      <c r="M131" s="100"/>
      <c r="N131" s="100"/>
      <c r="R131" s="100"/>
      <c r="S131" s="100"/>
      <c r="W131" s="100"/>
      <c r="X131" s="100"/>
      <c r="AB131" s="100"/>
      <c r="AC131" s="100"/>
      <c r="AG131" s="100"/>
      <c r="AH131" s="100"/>
      <c r="AL131" s="100"/>
      <c r="AM131" s="100"/>
      <c r="AQ131" s="100"/>
      <c r="AR131" s="100"/>
      <c r="AV131" s="100"/>
      <c r="AW131" s="100"/>
      <c r="BA131" s="100"/>
      <c r="BB131" s="100"/>
      <c r="BD131" s="154"/>
      <c r="BE131" s="154"/>
      <c r="BF131" s="100"/>
      <c r="BG131" s="100"/>
    </row>
    <row r="132" spans="2:59" x14ac:dyDescent="0.2">
      <c r="B132" s="100"/>
      <c r="C132" s="100"/>
      <c r="D132" s="100"/>
      <c r="H132" s="100"/>
      <c r="I132" s="100"/>
      <c r="M132" s="100"/>
      <c r="N132" s="100"/>
      <c r="R132" s="100"/>
      <c r="S132" s="100"/>
      <c r="W132" s="100"/>
      <c r="X132" s="100"/>
      <c r="AB132" s="100"/>
      <c r="AC132" s="100"/>
      <c r="AG132" s="100"/>
      <c r="AH132" s="100"/>
      <c r="AL132" s="100"/>
      <c r="AM132" s="100"/>
      <c r="AQ132" s="100"/>
      <c r="AR132" s="100"/>
      <c r="AV132" s="100"/>
      <c r="AW132" s="100"/>
      <c r="BA132" s="100"/>
      <c r="BB132" s="100"/>
      <c r="BD132" s="154"/>
      <c r="BE132" s="154"/>
      <c r="BF132" s="100"/>
      <c r="BG132" s="100"/>
    </row>
    <row r="133" spans="2:59" x14ac:dyDescent="0.2">
      <c r="B133" s="100"/>
      <c r="C133" s="100"/>
      <c r="D133" s="100"/>
      <c r="H133" s="100"/>
      <c r="I133" s="100"/>
      <c r="M133" s="100"/>
      <c r="N133" s="100"/>
      <c r="R133" s="100"/>
      <c r="S133" s="100"/>
      <c r="W133" s="100"/>
      <c r="X133" s="100"/>
      <c r="AB133" s="100"/>
      <c r="AC133" s="100"/>
      <c r="AG133" s="100"/>
      <c r="AH133" s="100"/>
      <c r="AL133" s="100"/>
      <c r="AM133" s="100"/>
      <c r="AQ133" s="100"/>
      <c r="AR133" s="100"/>
      <c r="AV133" s="100"/>
      <c r="AW133" s="100"/>
      <c r="BA133" s="100"/>
      <c r="BB133" s="100"/>
      <c r="BD133" s="154"/>
      <c r="BE133" s="154"/>
      <c r="BF133" s="100"/>
      <c r="BG133" s="100"/>
    </row>
    <row r="134" spans="2:59" x14ac:dyDescent="0.2">
      <c r="B134" s="100"/>
      <c r="C134" s="100"/>
      <c r="D134" s="100"/>
      <c r="H134" s="100"/>
      <c r="I134" s="100"/>
      <c r="M134" s="100"/>
      <c r="N134" s="100"/>
      <c r="R134" s="100"/>
      <c r="S134" s="100"/>
      <c r="W134" s="100"/>
      <c r="X134" s="100"/>
      <c r="AB134" s="100"/>
      <c r="AC134" s="100"/>
      <c r="AG134" s="100"/>
      <c r="AH134" s="100"/>
      <c r="AL134" s="100"/>
      <c r="AM134" s="100"/>
      <c r="AQ134" s="100"/>
      <c r="AR134" s="100"/>
      <c r="AV134" s="100"/>
      <c r="AW134" s="100"/>
      <c r="BA134" s="100"/>
      <c r="BB134" s="100"/>
      <c r="BD134" s="154"/>
      <c r="BE134" s="154"/>
      <c r="BF134" s="100"/>
      <c r="BG134" s="100"/>
    </row>
    <row r="135" spans="2:59" x14ac:dyDescent="0.2">
      <c r="B135" s="100"/>
      <c r="C135" s="100"/>
      <c r="D135" s="100"/>
      <c r="H135" s="100"/>
      <c r="I135" s="100"/>
      <c r="M135" s="100"/>
      <c r="N135" s="100"/>
      <c r="R135" s="100"/>
      <c r="S135" s="100"/>
      <c r="W135" s="100"/>
      <c r="X135" s="100"/>
      <c r="AB135" s="100"/>
      <c r="AC135" s="100"/>
      <c r="AG135" s="100"/>
      <c r="AH135" s="100"/>
      <c r="AL135" s="100"/>
      <c r="AM135" s="100"/>
      <c r="AQ135" s="100"/>
      <c r="AR135" s="100"/>
      <c r="AV135" s="100"/>
      <c r="AW135" s="100"/>
      <c r="BA135" s="100"/>
      <c r="BB135" s="100"/>
      <c r="BD135" s="154"/>
      <c r="BE135" s="154"/>
      <c r="BF135" s="100"/>
      <c r="BG135" s="100"/>
    </row>
    <row r="136" spans="2:59" x14ac:dyDescent="0.2">
      <c r="B136" s="100"/>
      <c r="C136" s="100"/>
      <c r="D136" s="100"/>
      <c r="H136" s="100"/>
      <c r="I136" s="100"/>
      <c r="M136" s="100"/>
      <c r="N136" s="100"/>
      <c r="R136" s="100"/>
      <c r="S136" s="100"/>
      <c r="W136" s="100"/>
      <c r="X136" s="100"/>
      <c r="AB136" s="100"/>
      <c r="AC136" s="100"/>
      <c r="AG136" s="100"/>
      <c r="AH136" s="100"/>
      <c r="AL136" s="100"/>
      <c r="AM136" s="100"/>
      <c r="AQ136" s="100"/>
      <c r="AR136" s="100"/>
      <c r="AV136" s="100"/>
      <c r="AW136" s="100"/>
      <c r="BA136" s="100"/>
      <c r="BB136" s="100"/>
      <c r="BD136" s="154"/>
      <c r="BE136" s="154"/>
      <c r="BF136" s="100"/>
      <c r="BG136" s="100"/>
    </row>
    <row r="137" spans="2:59" x14ac:dyDescent="0.2">
      <c r="B137" s="100"/>
      <c r="C137" s="100"/>
      <c r="D137" s="100"/>
      <c r="H137" s="100"/>
      <c r="I137" s="100"/>
      <c r="M137" s="100"/>
      <c r="N137" s="100"/>
      <c r="R137" s="100"/>
      <c r="S137" s="100"/>
      <c r="W137" s="100"/>
      <c r="X137" s="100"/>
      <c r="AB137" s="100"/>
      <c r="AC137" s="100"/>
      <c r="AG137" s="100"/>
      <c r="AH137" s="100"/>
      <c r="AL137" s="100"/>
      <c r="AM137" s="100"/>
      <c r="AQ137" s="100"/>
      <c r="AR137" s="100"/>
      <c r="AV137" s="100"/>
      <c r="AW137" s="100"/>
      <c r="BA137" s="100"/>
      <c r="BB137" s="100"/>
      <c r="BD137" s="154"/>
      <c r="BE137" s="154"/>
      <c r="BF137" s="100"/>
      <c r="BG137" s="100"/>
    </row>
    <row r="138" spans="2:59" x14ac:dyDescent="0.2">
      <c r="B138" s="100"/>
      <c r="C138" s="100"/>
      <c r="D138" s="100"/>
      <c r="H138" s="100"/>
      <c r="I138" s="100"/>
      <c r="M138" s="100"/>
      <c r="N138" s="100"/>
      <c r="R138" s="100"/>
      <c r="S138" s="100"/>
      <c r="W138" s="100"/>
      <c r="X138" s="100"/>
      <c r="AB138" s="100"/>
      <c r="AC138" s="100"/>
      <c r="AG138" s="100"/>
      <c r="AH138" s="100"/>
      <c r="AL138" s="100"/>
      <c r="AM138" s="100"/>
      <c r="AQ138" s="100"/>
      <c r="AR138" s="100"/>
      <c r="AV138" s="100"/>
      <c r="AW138" s="100"/>
      <c r="BA138" s="100"/>
      <c r="BB138" s="100"/>
      <c r="BD138" s="154"/>
      <c r="BE138" s="154"/>
      <c r="BF138" s="100"/>
      <c r="BG138" s="100"/>
    </row>
    <row r="139" spans="2:59" x14ac:dyDescent="0.2">
      <c r="B139" s="100"/>
      <c r="C139" s="100"/>
      <c r="D139" s="100"/>
      <c r="H139" s="100"/>
      <c r="I139" s="100"/>
      <c r="M139" s="100"/>
      <c r="N139" s="100"/>
      <c r="R139" s="100"/>
      <c r="S139" s="100"/>
      <c r="W139" s="100"/>
      <c r="X139" s="100"/>
      <c r="AB139" s="100"/>
      <c r="AC139" s="100"/>
      <c r="AG139" s="100"/>
      <c r="AH139" s="100"/>
      <c r="AL139" s="100"/>
      <c r="AM139" s="100"/>
      <c r="AQ139" s="100"/>
      <c r="AR139" s="100"/>
      <c r="AV139" s="100"/>
      <c r="AW139" s="100"/>
      <c r="BA139" s="100"/>
      <c r="BB139" s="100"/>
      <c r="BD139" s="154"/>
      <c r="BE139" s="154"/>
      <c r="BF139" s="100"/>
      <c r="BG139" s="100"/>
    </row>
    <row r="140" spans="2:59" x14ac:dyDescent="0.2">
      <c r="B140" s="100"/>
      <c r="C140" s="100"/>
      <c r="D140" s="100"/>
      <c r="H140" s="100"/>
      <c r="I140" s="100"/>
      <c r="M140" s="100"/>
      <c r="N140" s="100"/>
      <c r="R140" s="100"/>
      <c r="S140" s="100"/>
      <c r="W140" s="100"/>
      <c r="X140" s="100"/>
      <c r="AB140" s="100"/>
      <c r="AC140" s="100"/>
      <c r="AG140" s="100"/>
      <c r="AH140" s="100"/>
      <c r="AL140" s="100"/>
      <c r="AM140" s="100"/>
      <c r="AQ140" s="100"/>
      <c r="AR140" s="100"/>
      <c r="AV140" s="100"/>
      <c r="AW140" s="100"/>
      <c r="BA140" s="100"/>
      <c r="BB140" s="100"/>
      <c r="BD140" s="154"/>
      <c r="BE140" s="154"/>
      <c r="BF140" s="100"/>
      <c r="BG140" s="100"/>
    </row>
    <row r="141" spans="2:59" x14ac:dyDescent="0.2">
      <c r="B141" s="100"/>
      <c r="C141" s="100"/>
      <c r="D141" s="100"/>
      <c r="H141" s="100"/>
      <c r="I141" s="100"/>
      <c r="M141" s="100"/>
      <c r="N141" s="100"/>
      <c r="R141" s="100"/>
      <c r="S141" s="100"/>
      <c r="W141" s="100"/>
      <c r="X141" s="100"/>
      <c r="AB141" s="100"/>
      <c r="AC141" s="100"/>
      <c r="AG141" s="100"/>
      <c r="AH141" s="100"/>
      <c r="AL141" s="100"/>
      <c r="AM141" s="100"/>
      <c r="AQ141" s="100"/>
      <c r="AR141" s="100"/>
      <c r="AV141" s="100"/>
      <c r="AW141" s="100"/>
      <c r="BA141" s="100"/>
      <c r="BB141" s="100"/>
      <c r="BD141" s="154"/>
      <c r="BE141" s="154"/>
      <c r="BF141" s="100"/>
      <c r="BG141" s="100"/>
    </row>
    <row r="142" spans="2:59" x14ac:dyDescent="0.2">
      <c r="B142" s="100"/>
      <c r="C142" s="100"/>
      <c r="D142" s="100"/>
      <c r="H142" s="100"/>
      <c r="I142" s="100"/>
      <c r="M142" s="100"/>
      <c r="N142" s="100"/>
      <c r="R142" s="100"/>
      <c r="S142" s="100"/>
      <c r="W142" s="100"/>
      <c r="X142" s="100"/>
      <c r="AB142" s="100"/>
      <c r="AC142" s="100"/>
      <c r="AG142" s="100"/>
      <c r="AH142" s="100"/>
      <c r="AL142" s="100"/>
      <c r="AM142" s="100"/>
      <c r="AQ142" s="100"/>
      <c r="AR142" s="100"/>
      <c r="AV142" s="100"/>
      <c r="AW142" s="100"/>
      <c r="BA142" s="100"/>
      <c r="BB142" s="100"/>
      <c r="BD142" s="154"/>
      <c r="BE142" s="154"/>
      <c r="BF142" s="100"/>
      <c r="BG142" s="100"/>
    </row>
    <row r="143" spans="2:59" x14ac:dyDescent="0.2">
      <c r="B143" s="100"/>
      <c r="C143" s="100"/>
      <c r="D143" s="100"/>
      <c r="H143" s="100"/>
      <c r="I143" s="100"/>
      <c r="M143" s="100"/>
      <c r="N143" s="100"/>
      <c r="R143" s="100"/>
      <c r="S143" s="100"/>
      <c r="W143" s="100"/>
      <c r="X143" s="100"/>
      <c r="AB143" s="100"/>
      <c r="AC143" s="100"/>
      <c r="AG143" s="100"/>
      <c r="AH143" s="100"/>
      <c r="AL143" s="100"/>
      <c r="AM143" s="100"/>
      <c r="AQ143" s="100"/>
      <c r="AR143" s="100"/>
      <c r="AV143" s="100"/>
      <c r="AW143" s="100"/>
      <c r="BA143" s="100"/>
      <c r="BB143" s="100"/>
      <c r="BD143" s="154"/>
      <c r="BE143" s="154"/>
      <c r="BF143" s="100"/>
      <c r="BG143" s="100"/>
    </row>
    <row r="144" spans="2:59" x14ac:dyDescent="0.2">
      <c r="B144" s="100"/>
      <c r="C144" s="100"/>
      <c r="D144" s="100"/>
      <c r="H144" s="100"/>
      <c r="I144" s="100"/>
      <c r="M144" s="100"/>
      <c r="N144" s="100"/>
      <c r="R144" s="100"/>
      <c r="S144" s="100"/>
      <c r="W144" s="100"/>
      <c r="X144" s="100"/>
      <c r="AB144" s="100"/>
      <c r="AC144" s="100"/>
      <c r="AG144" s="100"/>
      <c r="AH144" s="100"/>
      <c r="AL144" s="100"/>
      <c r="AM144" s="100"/>
      <c r="AQ144" s="100"/>
      <c r="AR144" s="100"/>
      <c r="AV144" s="100"/>
      <c r="AW144" s="100"/>
      <c r="BA144" s="100"/>
      <c r="BB144" s="100"/>
      <c r="BD144" s="154"/>
      <c r="BE144" s="154"/>
      <c r="BF144" s="100"/>
      <c r="BG144" s="100"/>
    </row>
    <row r="145" spans="2:59" x14ac:dyDescent="0.2">
      <c r="B145" s="100"/>
      <c r="C145" s="100"/>
      <c r="D145" s="100"/>
      <c r="H145" s="100"/>
      <c r="I145" s="100"/>
      <c r="M145" s="100"/>
      <c r="N145" s="100"/>
      <c r="R145" s="100"/>
      <c r="S145" s="100"/>
      <c r="W145" s="100"/>
      <c r="X145" s="100"/>
      <c r="AB145" s="100"/>
      <c r="AC145" s="100"/>
      <c r="AG145" s="100"/>
      <c r="AH145" s="100"/>
      <c r="AL145" s="100"/>
      <c r="AM145" s="100"/>
      <c r="AQ145" s="100"/>
      <c r="AR145" s="100"/>
      <c r="AV145" s="100"/>
      <c r="AW145" s="100"/>
      <c r="BA145" s="100"/>
      <c r="BB145" s="100"/>
      <c r="BD145" s="154"/>
      <c r="BE145" s="154"/>
      <c r="BF145" s="100"/>
      <c r="BG145" s="100"/>
    </row>
    <row r="146" spans="2:59" x14ac:dyDescent="0.2">
      <c r="B146" s="100"/>
      <c r="C146" s="100"/>
      <c r="D146" s="100"/>
      <c r="H146" s="100"/>
      <c r="I146" s="100"/>
      <c r="M146" s="100"/>
      <c r="N146" s="100"/>
      <c r="R146" s="100"/>
      <c r="S146" s="100"/>
      <c r="W146" s="100"/>
      <c r="X146" s="100"/>
      <c r="AB146" s="100"/>
      <c r="AC146" s="100"/>
      <c r="AG146" s="100"/>
      <c r="AH146" s="100"/>
      <c r="AL146" s="100"/>
      <c r="AM146" s="100"/>
      <c r="AQ146" s="100"/>
      <c r="AR146" s="100"/>
      <c r="AV146" s="100"/>
      <c r="AW146" s="100"/>
      <c r="BA146" s="100"/>
      <c r="BB146" s="100"/>
      <c r="BD146" s="154"/>
      <c r="BE146" s="154"/>
      <c r="BF146" s="100"/>
      <c r="BG146" s="100"/>
    </row>
    <row r="147" spans="2:59" x14ac:dyDescent="0.2">
      <c r="B147" s="100"/>
      <c r="C147" s="100"/>
      <c r="D147" s="100"/>
      <c r="H147" s="100"/>
      <c r="I147" s="100"/>
      <c r="M147" s="100"/>
      <c r="N147" s="100"/>
      <c r="R147" s="100"/>
      <c r="S147" s="100"/>
      <c r="W147" s="100"/>
      <c r="X147" s="100"/>
      <c r="AB147" s="100"/>
      <c r="AC147" s="100"/>
      <c r="AG147" s="100"/>
      <c r="AH147" s="100"/>
      <c r="AL147" s="100"/>
      <c r="AM147" s="100"/>
      <c r="AQ147" s="100"/>
      <c r="AR147" s="100"/>
      <c r="AV147" s="100"/>
      <c r="AW147" s="100"/>
      <c r="BA147" s="100"/>
      <c r="BB147" s="100"/>
      <c r="BD147" s="154"/>
      <c r="BE147" s="154"/>
      <c r="BF147" s="100"/>
      <c r="BG147" s="100"/>
    </row>
    <row r="148" spans="2:59" x14ac:dyDescent="0.2">
      <c r="B148" s="100"/>
      <c r="C148" s="100"/>
      <c r="D148" s="100"/>
      <c r="H148" s="100"/>
      <c r="I148" s="100"/>
      <c r="M148" s="100"/>
      <c r="N148" s="100"/>
      <c r="R148" s="100"/>
      <c r="S148" s="100"/>
      <c r="W148" s="100"/>
      <c r="X148" s="100"/>
      <c r="AB148" s="100"/>
      <c r="AC148" s="100"/>
      <c r="AG148" s="100"/>
      <c r="AH148" s="100"/>
      <c r="AL148" s="100"/>
      <c r="AM148" s="100"/>
      <c r="AQ148" s="100"/>
      <c r="AR148" s="100"/>
      <c r="AV148" s="100"/>
      <c r="AW148" s="100"/>
      <c r="BA148" s="100"/>
      <c r="BB148" s="100"/>
      <c r="BD148" s="154"/>
      <c r="BE148" s="154"/>
      <c r="BF148" s="100"/>
      <c r="BG148" s="100"/>
    </row>
    <row r="149" spans="2:59" x14ac:dyDescent="0.2">
      <c r="B149" s="100"/>
      <c r="C149" s="100"/>
      <c r="D149" s="100"/>
      <c r="H149" s="100"/>
      <c r="I149" s="100"/>
      <c r="M149" s="100"/>
      <c r="N149" s="100"/>
      <c r="R149" s="100"/>
      <c r="S149" s="100"/>
      <c r="W149" s="100"/>
      <c r="X149" s="100"/>
      <c r="AB149" s="100"/>
      <c r="AC149" s="100"/>
      <c r="AG149" s="100"/>
      <c r="AH149" s="100"/>
      <c r="AL149" s="100"/>
      <c r="AM149" s="100"/>
      <c r="AQ149" s="100"/>
      <c r="AR149" s="100"/>
      <c r="AV149" s="100"/>
      <c r="AW149" s="100"/>
      <c r="BA149" s="100"/>
      <c r="BB149" s="100"/>
      <c r="BD149" s="154"/>
      <c r="BE149" s="154"/>
      <c r="BF149" s="100"/>
      <c r="BG149" s="100"/>
    </row>
    <row r="150" spans="2:59" x14ac:dyDescent="0.2">
      <c r="B150" s="100"/>
      <c r="C150" s="100"/>
      <c r="D150" s="100"/>
      <c r="H150" s="100"/>
      <c r="I150" s="100"/>
      <c r="M150" s="100"/>
      <c r="N150" s="100"/>
      <c r="R150" s="100"/>
      <c r="S150" s="100"/>
      <c r="W150" s="100"/>
      <c r="X150" s="100"/>
      <c r="AB150" s="100"/>
      <c r="AC150" s="100"/>
      <c r="AG150" s="100"/>
      <c r="AH150" s="100"/>
      <c r="AL150" s="100"/>
      <c r="AM150" s="100"/>
      <c r="AQ150" s="100"/>
      <c r="AR150" s="100"/>
      <c r="AV150" s="100"/>
      <c r="AW150" s="100"/>
      <c r="BA150" s="100"/>
      <c r="BB150" s="100"/>
      <c r="BD150" s="154"/>
      <c r="BE150" s="154"/>
      <c r="BF150" s="100"/>
      <c r="BG150" s="100"/>
    </row>
    <row r="151" spans="2:59" x14ac:dyDescent="0.2">
      <c r="B151" s="100"/>
      <c r="C151" s="100"/>
      <c r="D151" s="100"/>
      <c r="H151" s="100"/>
      <c r="I151" s="100"/>
      <c r="M151" s="100"/>
      <c r="N151" s="100"/>
      <c r="R151" s="100"/>
      <c r="S151" s="100"/>
      <c r="W151" s="100"/>
      <c r="X151" s="100"/>
      <c r="AB151" s="100"/>
      <c r="AC151" s="100"/>
      <c r="AG151" s="100"/>
      <c r="AH151" s="100"/>
      <c r="AL151" s="100"/>
      <c r="AM151" s="100"/>
      <c r="AQ151" s="100"/>
      <c r="AR151" s="100"/>
      <c r="AV151" s="100"/>
      <c r="AW151" s="100"/>
      <c r="BA151" s="100"/>
      <c r="BB151" s="100"/>
      <c r="BD151" s="154"/>
      <c r="BE151" s="154"/>
      <c r="BF151" s="100"/>
      <c r="BG151" s="100"/>
    </row>
    <row r="152" spans="2:59" x14ac:dyDescent="0.2">
      <c r="B152" s="100"/>
      <c r="C152" s="100"/>
      <c r="D152" s="100"/>
      <c r="H152" s="100"/>
      <c r="I152" s="100"/>
      <c r="M152" s="100"/>
      <c r="N152" s="100"/>
      <c r="R152" s="100"/>
      <c r="S152" s="100"/>
      <c r="W152" s="100"/>
      <c r="X152" s="100"/>
      <c r="AB152" s="100"/>
      <c r="AC152" s="100"/>
      <c r="AG152" s="100"/>
      <c r="AH152" s="100"/>
      <c r="AL152" s="100"/>
      <c r="AM152" s="100"/>
      <c r="AQ152" s="100"/>
      <c r="AR152" s="100"/>
      <c r="AV152" s="100"/>
      <c r="AW152" s="100"/>
      <c r="BA152" s="100"/>
      <c r="BB152" s="100"/>
      <c r="BD152" s="154"/>
      <c r="BE152" s="154"/>
      <c r="BF152" s="100"/>
      <c r="BG152" s="100"/>
    </row>
    <row r="153" spans="2:59" x14ac:dyDescent="0.2">
      <c r="B153" s="100"/>
      <c r="C153" s="100"/>
      <c r="D153" s="100"/>
      <c r="H153" s="100"/>
      <c r="I153" s="100"/>
      <c r="M153" s="100"/>
      <c r="N153" s="100"/>
      <c r="R153" s="100"/>
      <c r="S153" s="100"/>
      <c r="W153" s="100"/>
      <c r="X153" s="100"/>
      <c r="AB153" s="100"/>
      <c r="AC153" s="100"/>
      <c r="AG153" s="100"/>
      <c r="AH153" s="100"/>
      <c r="AL153" s="100"/>
      <c r="AM153" s="100"/>
      <c r="AQ153" s="100"/>
      <c r="AR153" s="100"/>
      <c r="AV153" s="100"/>
      <c r="AW153" s="100"/>
      <c r="BA153" s="100"/>
      <c r="BB153" s="100"/>
      <c r="BD153" s="154"/>
      <c r="BE153" s="154"/>
      <c r="BF153" s="100"/>
      <c r="BG153" s="100"/>
    </row>
    <row r="154" spans="2:59" x14ac:dyDescent="0.2">
      <c r="B154" s="100"/>
      <c r="C154" s="100"/>
      <c r="D154" s="100"/>
      <c r="H154" s="100"/>
      <c r="I154" s="100"/>
      <c r="M154" s="100"/>
      <c r="N154" s="100"/>
      <c r="R154" s="100"/>
      <c r="S154" s="100"/>
      <c r="W154" s="100"/>
      <c r="X154" s="100"/>
      <c r="AB154" s="100"/>
      <c r="AC154" s="100"/>
      <c r="AG154" s="100"/>
      <c r="AH154" s="100"/>
      <c r="AL154" s="100"/>
      <c r="AM154" s="100"/>
      <c r="AQ154" s="100"/>
      <c r="AR154" s="100"/>
      <c r="AV154" s="100"/>
      <c r="AW154" s="100"/>
      <c r="BA154" s="100"/>
      <c r="BB154" s="100"/>
      <c r="BD154" s="154"/>
      <c r="BE154" s="154"/>
      <c r="BF154" s="100"/>
      <c r="BG154" s="100"/>
    </row>
    <row r="155" spans="2:59" x14ac:dyDescent="0.2">
      <c r="B155" s="100"/>
      <c r="C155" s="100"/>
      <c r="D155" s="100"/>
      <c r="H155" s="100"/>
      <c r="I155" s="100"/>
      <c r="M155" s="100"/>
      <c r="N155" s="100"/>
      <c r="R155" s="100"/>
      <c r="S155" s="100"/>
      <c r="W155" s="100"/>
      <c r="X155" s="100"/>
      <c r="AB155" s="100"/>
      <c r="AC155" s="100"/>
      <c r="AG155" s="100"/>
      <c r="AH155" s="100"/>
      <c r="AL155" s="100"/>
      <c r="AM155" s="100"/>
      <c r="AQ155" s="100"/>
      <c r="AR155" s="100"/>
      <c r="AV155" s="100"/>
      <c r="AW155" s="100"/>
      <c r="BA155" s="100"/>
      <c r="BB155" s="100"/>
      <c r="BD155" s="154"/>
      <c r="BE155" s="154"/>
      <c r="BF155" s="100"/>
      <c r="BG155" s="100"/>
    </row>
    <row r="156" spans="2:59" x14ac:dyDescent="0.2">
      <c r="B156" s="100"/>
      <c r="C156" s="100"/>
      <c r="D156" s="100"/>
      <c r="H156" s="100"/>
      <c r="I156" s="100"/>
      <c r="M156" s="100"/>
      <c r="N156" s="100"/>
      <c r="R156" s="100"/>
      <c r="S156" s="100"/>
      <c r="W156" s="100"/>
      <c r="X156" s="100"/>
      <c r="AB156" s="100"/>
      <c r="AC156" s="100"/>
      <c r="AG156" s="100"/>
      <c r="AH156" s="100"/>
      <c r="AL156" s="100"/>
      <c r="AM156" s="100"/>
      <c r="AQ156" s="100"/>
      <c r="AR156" s="100"/>
      <c r="AV156" s="100"/>
      <c r="AW156" s="100"/>
      <c r="BA156" s="100"/>
      <c r="BB156" s="100"/>
      <c r="BD156" s="154"/>
      <c r="BE156" s="154"/>
      <c r="BF156" s="100"/>
      <c r="BG156" s="100"/>
    </row>
    <row r="157" spans="2:59" x14ac:dyDescent="0.2">
      <c r="B157" s="100"/>
      <c r="C157" s="100"/>
      <c r="D157" s="100"/>
      <c r="H157" s="100"/>
      <c r="I157" s="100"/>
      <c r="M157" s="100"/>
      <c r="N157" s="100"/>
      <c r="R157" s="100"/>
      <c r="S157" s="100"/>
      <c r="W157" s="100"/>
      <c r="X157" s="100"/>
      <c r="AB157" s="100"/>
      <c r="AC157" s="100"/>
      <c r="AG157" s="100"/>
      <c r="AH157" s="100"/>
      <c r="AL157" s="100"/>
      <c r="AM157" s="100"/>
      <c r="AQ157" s="100"/>
      <c r="AR157" s="100"/>
      <c r="AV157" s="100"/>
      <c r="AW157" s="100"/>
      <c r="BA157" s="100"/>
      <c r="BB157" s="100"/>
      <c r="BD157" s="154"/>
      <c r="BE157" s="154"/>
      <c r="BF157" s="100"/>
      <c r="BG157" s="100"/>
    </row>
    <row r="158" spans="2:59" x14ac:dyDescent="0.2">
      <c r="B158" s="100"/>
      <c r="C158" s="100"/>
      <c r="D158" s="100"/>
      <c r="H158" s="100"/>
      <c r="I158" s="100"/>
      <c r="M158" s="100"/>
      <c r="N158" s="100"/>
      <c r="R158" s="100"/>
      <c r="S158" s="100"/>
      <c r="W158" s="100"/>
      <c r="X158" s="100"/>
      <c r="AB158" s="100"/>
      <c r="AC158" s="100"/>
      <c r="AG158" s="100"/>
      <c r="AH158" s="100"/>
      <c r="AL158" s="100"/>
      <c r="AM158" s="100"/>
      <c r="AQ158" s="100"/>
      <c r="AR158" s="100"/>
      <c r="AV158" s="100"/>
      <c r="AW158" s="100"/>
      <c r="BA158" s="100"/>
      <c r="BB158" s="100"/>
      <c r="BD158" s="154"/>
      <c r="BE158" s="154"/>
      <c r="BF158" s="100"/>
      <c r="BG158" s="100"/>
    </row>
    <row r="159" spans="2:59" x14ac:dyDescent="0.2">
      <c r="B159" s="100"/>
      <c r="C159" s="100"/>
      <c r="D159" s="100"/>
      <c r="H159" s="100"/>
      <c r="I159" s="100"/>
      <c r="M159" s="100"/>
      <c r="N159" s="100"/>
      <c r="R159" s="100"/>
      <c r="S159" s="100"/>
      <c r="W159" s="100"/>
      <c r="X159" s="100"/>
      <c r="AB159" s="100"/>
      <c r="AC159" s="100"/>
      <c r="AG159" s="100"/>
      <c r="AH159" s="100"/>
      <c r="AL159" s="100"/>
      <c r="AM159" s="100"/>
      <c r="AQ159" s="100"/>
      <c r="AR159" s="100"/>
      <c r="AV159" s="100"/>
      <c r="AW159" s="100"/>
      <c r="BA159" s="100"/>
      <c r="BB159" s="100"/>
      <c r="BD159" s="154"/>
      <c r="BE159" s="154"/>
      <c r="BF159" s="100"/>
      <c r="BG159" s="100"/>
    </row>
    <row r="160" spans="2:59" x14ac:dyDescent="0.2">
      <c r="B160" s="100"/>
      <c r="C160" s="100"/>
      <c r="D160" s="100"/>
      <c r="H160" s="100"/>
      <c r="I160" s="100"/>
      <c r="M160" s="100"/>
      <c r="N160" s="100"/>
      <c r="R160" s="100"/>
      <c r="S160" s="100"/>
      <c r="W160" s="100"/>
      <c r="X160" s="100"/>
      <c r="AB160" s="100"/>
      <c r="AC160" s="100"/>
      <c r="AG160" s="100"/>
      <c r="AH160" s="100"/>
      <c r="AL160" s="100"/>
      <c r="AM160" s="100"/>
      <c r="AQ160" s="100"/>
      <c r="AR160" s="100"/>
      <c r="AV160" s="100"/>
      <c r="AW160" s="100"/>
      <c r="BA160" s="100"/>
      <c r="BB160" s="100"/>
      <c r="BD160" s="154"/>
      <c r="BE160" s="154"/>
      <c r="BF160" s="100"/>
      <c r="BG160" s="100"/>
    </row>
    <row r="161" spans="2:59" x14ac:dyDescent="0.2">
      <c r="B161" s="100"/>
      <c r="C161" s="100"/>
      <c r="D161" s="100"/>
      <c r="H161" s="100"/>
      <c r="I161" s="100"/>
      <c r="M161" s="100"/>
      <c r="N161" s="100"/>
      <c r="R161" s="100"/>
      <c r="S161" s="100"/>
      <c r="W161" s="100"/>
      <c r="X161" s="100"/>
      <c r="AB161" s="100"/>
      <c r="AC161" s="100"/>
      <c r="AG161" s="100"/>
      <c r="AH161" s="100"/>
      <c r="AL161" s="100"/>
      <c r="AM161" s="100"/>
      <c r="AQ161" s="100"/>
      <c r="AR161" s="100"/>
      <c r="AV161" s="100"/>
      <c r="AW161" s="100"/>
      <c r="BA161" s="100"/>
      <c r="BB161" s="100"/>
      <c r="BD161" s="154"/>
      <c r="BE161" s="154"/>
      <c r="BF161" s="100"/>
      <c r="BG161" s="100"/>
    </row>
    <row r="162" spans="2:59" x14ac:dyDescent="0.2">
      <c r="B162" s="100"/>
      <c r="C162" s="100"/>
      <c r="D162" s="100"/>
      <c r="H162" s="100"/>
      <c r="I162" s="100"/>
      <c r="M162" s="100"/>
      <c r="N162" s="100"/>
      <c r="R162" s="100"/>
      <c r="S162" s="100"/>
      <c r="W162" s="100"/>
      <c r="X162" s="100"/>
      <c r="AB162" s="100"/>
      <c r="AC162" s="100"/>
      <c r="AG162" s="100"/>
      <c r="AH162" s="100"/>
      <c r="AL162" s="100"/>
      <c r="AM162" s="100"/>
      <c r="AQ162" s="100"/>
      <c r="AR162" s="100"/>
      <c r="AV162" s="100"/>
      <c r="AW162" s="100"/>
      <c r="BA162" s="100"/>
      <c r="BB162" s="100"/>
      <c r="BD162" s="154"/>
      <c r="BE162" s="154"/>
      <c r="BF162" s="100"/>
      <c r="BG162" s="100"/>
    </row>
    <row r="163" spans="2:59" x14ac:dyDescent="0.2">
      <c r="B163" s="100"/>
      <c r="C163" s="100"/>
      <c r="D163" s="100"/>
      <c r="H163" s="100"/>
      <c r="I163" s="100"/>
      <c r="M163" s="100"/>
      <c r="N163" s="100"/>
      <c r="R163" s="100"/>
      <c r="S163" s="100"/>
      <c r="W163" s="100"/>
      <c r="X163" s="100"/>
      <c r="AB163" s="100"/>
      <c r="AC163" s="100"/>
      <c r="AG163" s="100"/>
      <c r="AH163" s="100"/>
      <c r="AL163" s="100"/>
      <c r="AM163" s="100"/>
      <c r="AQ163" s="100"/>
      <c r="AR163" s="100"/>
      <c r="AV163" s="100"/>
      <c r="AW163" s="100"/>
      <c r="BA163" s="100"/>
      <c r="BB163" s="100"/>
      <c r="BD163" s="154"/>
      <c r="BE163" s="154"/>
      <c r="BF163" s="100"/>
      <c r="BG163" s="100"/>
    </row>
    <row r="164" spans="2:59" x14ac:dyDescent="0.2">
      <c r="B164" s="100"/>
      <c r="C164" s="100"/>
      <c r="D164" s="100"/>
      <c r="H164" s="100"/>
      <c r="I164" s="100"/>
      <c r="M164" s="100"/>
      <c r="N164" s="100"/>
      <c r="R164" s="100"/>
      <c r="S164" s="100"/>
      <c r="W164" s="100"/>
      <c r="X164" s="100"/>
      <c r="AB164" s="100"/>
      <c r="AC164" s="100"/>
      <c r="AG164" s="100"/>
      <c r="AH164" s="100"/>
      <c r="AL164" s="100"/>
      <c r="AM164" s="100"/>
      <c r="AQ164" s="100"/>
      <c r="AR164" s="100"/>
      <c r="AV164" s="100"/>
      <c r="AW164" s="100"/>
      <c r="BA164" s="100"/>
      <c r="BB164" s="100"/>
      <c r="BD164" s="154"/>
      <c r="BE164" s="154"/>
      <c r="BF164" s="100"/>
      <c r="BG164" s="100"/>
    </row>
    <row r="165" spans="2:59" x14ac:dyDescent="0.2">
      <c r="B165" s="100"/>
      <c r="C165" s="100"/>
      <c r="D165" s="100"/>
      <c r="H165" s="100"/>
      <c r="I165" s="100"/>
      <c r="M165" s="100"/>
      <c r="N165" s="100"/>
      <c r="R165" s="100"/>
      <c r="S165" s="100"/>
      <c r="W165" s="100"/>
      <c r="X165" s="100"/>
      <c r="AB165" s="100"/>
      <c r="AC165" s="100"/>
      <c r="AG165" s="100"/>
      <c r="AH165" s="100"/>
      <c r="AL165" s="100"/>
      <c r="AM165" s="100"/>
      <c r="AQ165" s="100"/>
      <c r="AR165" s="100"/>
      <c r="AV165" s="100"/>
      <c r="AW165" s="100"/>
      <c r="BA165" s="100"/>
      <c r="BB165" s="100"/>
      <c r="BD165" s="154"/>
      <c r="BE165" s="154"/>
      <c r="BF165" s="100"/>
      <c r="BG165" s="100"/>
    </row>
    <row r="166" spans="2:59" x14ac:dyDescent="0.2">
      <c r="B166" s="100"/>
      <c r="C166" s="100"/>
      <c r="D166" s="100"/>
      <c r="H166" s="100"/>
      <c r="I166" s="100"/>
      <c r="M166" s="100"/>
      <c r="N166" s="100"/>
      <c r="R166" s="100"/>
      <c r="S166" s="100"/>
      <c r="W166" s="100"/>
      <c r="X166" s="100"/>
      <c r="AB166" s="100"/>
      <c r="AC166" s="100"/>
      <c r="AG166" s="100"/>
      <c r="AH166" s="100"/>
      <c r="AL166" s="100"/>
      <c r="AM166" s="100"/>
      <c r="AQ166" s="100"/>
      <c r="AR166" s="100"/>
      <c r="AV166" s="100"/>
      <c r="AW166" s="100"/>
      <c r="BA166" s="100"/>
      <c r="BB166" s="100"/>
      <c r="BD166" s="154"/>
      <c r="BE166" s="154"/>
      <c r="BF166" s="100"/>
      <c r="BG166" s="100"/>
    </row>
    <row r="167" spans="2:59" x14ac:dyDescent="0.2">
      <c r="B167" s="100"/>
      <c r="C167" s="100"/>
      <c r="D167" s="100"/>
      <c r="H167" s="100"/>
      <c r="I167" s="100"/>
      <c r="M167" s="100"/>
      <c r="N167" s="100"/>
      <c r="R167" s="100"/>
      <c r="S167" s="100"/>
      <c r="W167" s="100"/>
      <c r="X167" s="100"/>
      <c r="AB167" s="100"/>
      <c r="AC167" s="100"/>
      <c r="AG167" s="100"/>
      <c r="AH167" s="100"/>
      <c r="AL167" s="100"/>
      <c r="AM167" s="100"/>
      <c r="AQ167" s="100"/>
      <c r="AR167" s="100"/>
      <c r="AV167" s="100"/>
      <c r="AW167" s="100"/>
      <c r="BA167" s="100"/>
      <c r="BB167" s="100"/>
      <c r="BD167" s="154"/>
      <c r="BE167" s="154"/>
      <c r="BF167" s="100"/>
      <c r="BG167" s="100"/>
    </row>
    <row r="168" spans="2:59" x14ac:dyDescent="0.2">
      <c r="B168" s="100"/>
      <c r="C168" s="100"/>
      <c r="D168" s="100"/>
      <c r="H168" s="100"/>
      <c r="I168" s="100"/>
      <c r="M168" s="100"/>
      <c r="N168" s="100"/>
      <c r="R168" s="100"/>
      <c r="S168" s="100"/>
      <c r="W168" s="100"/>
      <c r="X168" s="100"/>
      <c r="AB168" s="100"/>
      <c r="AC168" s="100"/>
      <c r="AG168" s="100"/>
      <c r="AH168" s="100"/>
      <c r="AL168" s="100"/>
      <c r="AM168" s="100"/>
      <c r="AQ168" s="100"/>
      <c r="AR168" s="100"/>
      <c r="AV168" s="100"/>
      <c r="AW168" s="100"/>
      <c r="BA168" s="100"/>
      <c r="BB168" s="100"/>
      <c r="BD168" s="154"/>
      <c r="BE168" s="154"/>
      <c r="BF168" s="100"/>
      <c r="BG168" s="100"/>
    </row>
    <row r="169" spans="2:59" x14ac:dyDescent="0.2">
      <c r="B169" s="100"/>
      <c r="C169" s="100"/>
      <c r="D169" s="100"/>
      <c r="H169" s="100"/>
      <c r="I169" s="100"/>
      <c r="M169" s="100"/>
      <c r="N169" s="100"/>
      <c r="R169" s="100"/>
      <c r="S169" s="100"/>
      <c r="W169" s="100"/>
      <c r="X169" s="100"/>
      <c r="AB169" s="100"/>
      <c r="AC169" s="100"/>
      <c r="AG169" s="100"/>
      <c r="AH169" s="100"/>
      <c r="AL169" s="100"/>
      <c r="AM169" s="100"/>
      <c r="AQ169" s="100"/>
      <c r="AR169" s="100"/>
      <c r="AV169" s="100"/>
      <c r="AW169" s="100"/>
      <c r="BA169" s="100"/>
      <c r="BB169" s="100"/>
      <c r="BD169" s="154"/>
      <c r="BE169" s="154"/>
      <c r="BF169" s="100"/>
      <c r="BG169" s="100"/>
    </row>
    <row r="170" spans="2:59" x14ac:dyDescent="0.2">
      <c r="B170" s="100"/>
      <c r="C170" s="100"/>
      <c r="D170" s="100"/>
      <c r="H170" s="100"/>
      <c r="I170" s="100"/>
      <c r="M170" s="100"/>
      <c r="N170" s="100"/>
      <c r="R170" s="100"/>
      <c r="S170" s="100"/>
      <c r="W170" s="100"/>
      <c r="X170" s="100"/>
      <c r="AB170" s="100"/>
      <c r="AC170" s="100"/>
      <c r="AG170" s="100"/>
      <c r="AH170" s="100"/>
      <c r="AL170" s="100"/>
      <c r="AM170" s="100"/>
      <c r="AQ170" s="100"/>
      <c r="AR170" s="100"/>
      <c r="AV170" s="100"/>
      <c r="AW170" s="100"/>
      <c r="BA170" s="100"/>
      <c r="BB170" s="100"/>
      <c r="BD170" s="154"/>
      <c r="BE170" s="154"/>
      <c r="BF170" s="100"/>
      <c r="BG170" s="100"/>
    </row>
    <row r="171" spans="2:59" x14ac:dyDescent="0.2">
      <c r="B171" s="100"/>
      <c r="C171" s="100"/>
      <c r="D171" s="100"/>
      <c r="H171" s="100"/>
      <c r="I171" s="100"/>
      <c r="M171" s="100"/>
      <c r="N171" s="100"/>
      <c r="R171" s="100"/>
      <c r="S171" s="100"/>
      <c r="W171" s="100"/>
      <c r="X171" s="100"/>
      <c r="AB171" s="100"/>
      <c r="AC171" s="100"/>
      <c r="AG171" s="100"/>
      <c r="AH171" s="100"/>
      <c r="AL171" s="100"/>
      <c r="AM171" s="100"/>
      <c r="AQ171" s="100"/>
      <c r="AR171" s="100"/>
      <c r="AV171" s="100"/>
      <c r="AW171" s="100"/>
      <c r="BA171" s="100"/>
      <c r="BB171" s="100"/>
      <c r="BD171" s="154"/>
      <c r="BE171" s="154"/>
      <c r="BF171" s="100"/>
      <c r="BG171" s="100"/>
    </row>
    <row r="172" spans="2:59" x14ac:dyDescent="0.2">
      <c r="B172" s="100"/>
      <c r="C172" s="100"/>
      <c r="D172" s="100"/>
      <c r="H172" s="100"/>
      <c r="I172" s="100"/>
      <c r="M172" s="100"/>
      <c r="N172" s="100"/>
      <c r="R172" s="100"/>
      <c r="S172" s="100"/>
      <c r="W172" s="100"/>
      <c r="X172" s="100"/>
      <c r="AB172" s="100"/>
      <c r="AC172" s="100"/>
      <c r="AG172" s="100"/>
      <c r="AH172" s="100"/>
      <c r="AL172" s="100"/>
      <c r="AM172" s="100"/>
      <c r="AQ172" s="100"/>
      <c r="AR172" s="100"/>
      <c r="AV172" s="100"/>
      <c r="AW172" s="100"/>
      <c r="BA172" s="100"/>
      <c r="BB172" s="100"/>
      <c r="BD172" s="154"/>
      <c r="BE172" s="154"/>
      <c r="BF172" s="100"/>
      <c r="BG172" s="100"/>
    </row>
    <row r="173" spans="2:59" x14ac:dyDescent="0.2">
      <c r="B173" s="100"/>
      <c r="C173" s="100"/>
      <c r="D173" s="100"/>
      <c r="H173" s="100"/>
      <c r="I173" s="100"/>
      <c r="M173" s="100"/>
      <c r="N173" s="100"/>
      <c r="R173" s="100"/>
      <c r="S173" s="100"/>
      <c r="W173" s="100"/>
      <c r="X173" s="100"/>
      <c r="AB173" s="100"/>
      <c r="AC173" s="100"/>
      <c r="AG173" s="100"/>
      <c r="AH173" s="100"/>
      <c r="AL173" s="100"/>
      <c r="AM173" s="100"/>
      <c r="AQ173" s="100"/>
      <c r="AR173" s="100"/>
      <c r="AV173" s="100"/>
      <c r="AW173" s="100"/>
      <c r="BA173" s="100"/>
      <c r="BB173" s="100"/>
      <c r="BD173" s="154"/>
      <c r="BE173" s="154"/>
      <c r="BF173" s="100"/>
      <c r="BG173" s="100"/>
    </row>
    <row r="174" spans="2:59" x14ac:dyDescent="0.2">
      <c r="B174" s="100"/>
      <c r="C174" s="100"/>
      <c r="D174" s="100"/>
      <c r="H174" s="100"/>
      <c r="I174" s="100"/>
      <c r="M174" s="100"/>
      <c r="N174" s="100"/>
      <c r="R174" s="100"/>
      <c r="S174" s="100"/>
      <c r="W174" s="100"/>
      <c r="X174" s="100"/>
      <c r="AB174" s="100"/>
      <c r="AC174" s="100"/>
      <c r="AG174" s="100"/>
      <c r="AH174" s="100"/>
      <c r="AL174" s="100"/>
      <c r="AM174" s="100"/>
      <c r="AQ174" s="100"/>
      <c r="AR174" s="100"/>
      <c r="AV174" s="100"/>
      <c r="AW174" s="100"/>
      <c r="BA174" s="100"/>
      <c r="BB174" s="100"/>
      <c r="BD174" s="154"/>
      <c r="BE174" s="154"/>
      <c r="BF174" s="100"/>
      <c r="BG174" s="100"/>
    </row>
    <row r="175" spans="2:59" x14ac:dyDescent="0.2">
      <c r="B175" s="100"/>
      <c r="C175" s="100"/>
      <c r="D175" s="100"/>
      <c r="H175" s="100"/>
      <c r="I175" s="100"/>
      <c r="M175" s="100"/>
      <c r="N175" s="100"/>
      <c r="R175" s="100"/>
      <c r="S175" s="100"/>
      <c r="W175" s="100"/>
      <c r="X175" s="100"/>
      <c r="AB175" s="100"/>
      <c r="AC175" s="100"/>
      <c r="AG175" s="100"/>
      <c r="AH175" s="100"/>
      <c r="AL175" s="100"/>
      <c r="AM175" s="100"/>
      <c r="AQ175" s="100"/>
      <c r="AR175" s="100"/>
      <c r="AV175" s="100"/>
      <c r="AW175" s="100"/>
      <c r="BA175" s="100"/>
      <c r="BB175" s="100"/>
      <c r="BD175" s="154"/>
      <c r="BE175" s="154"/>
      <c r="BF175" s="100"/>
      <c r="BG175" s="100"/>
    </row>
    <row r="176" spans="2:59" x14ac:dyDescent="0.2">
      <c r="B176" s="100"/>
      <c r="C176" s="100"/>
      <c r="D176" s="100"/>
      <c r="H176" s="100"/>
      <c r="I176" s="100"/>
      <c r="M176" s="100"/>
      <c r="N176" s="100"/>
      <c r="R176" s="100"/>
      <c r="S176" s="100"/>
      <c r="W176" s="100"/>
      <c r="X176" s="100"/>
      <c r="AB176" s="100"/>
      <c r="AC176" s="100"/>
      <c r="AG176" s="100"/>
      <c r="AH176" s="100"/>
      <c r="AL176" s="100"/>
      <c r="AM176" s="100"/>
      <c r="AQ176" s="100"/>
      <c r="AR176" s="100"/>
      <c r="AV176" s="100"/>
      <c r="AW176" s="100"/>
      <c r="BA176" s="100"/>
      <c r="BB176" s="100"/>
      <c r="BD176" s="154"/>
      <c r="BE176" s="154"/>
      <c r="BF176" s="100"/>
      <c r="BG176" s="100"/>
    </row>
    <row r="177" spans="2:59" x14ac:dyDescent="0.2">
      <c r="B177" s="100"/>
      <c r="C177" s="100"/>
      <c r="D177" s="100"/>
      <c r="H177" s="100"/>
      <c r="I177" s="100"/>
      <c r="M177" s="100"/>
      <c r="N177" s="100"/>
      <c r="R177" s="100"/>
      <c r="S177" s="100"/>
      <c r="W177" s="100"/>
      <c r="X177" s="100"/>
      <c r="AB177" s="100"/>
      <c r="AC177" s="100"/>
      <c r="AG177" s="100"/>
      <c r="AH177" s="100"/>
      <c r="AL177" s="100"/>
      <c r="AM177" s="100"/>
      <c r="AQ177" s="100"/>
      <c r="AR177" s="100"/>
      <c r="AV177" s="100"/>
      <c r="AW177" s="100"/>
      <c r="BA177" s="100"/>
      <c r="BB177" s="100"/>
      <c r="BD177" s="154"/>
      <c r="BE177" s="154"/>
      <c r="BF177" s="100"/>
      <c r="BG177" s="100"/>
    </row>
    <row r="178" spans="2:59" x14ac:dyDescent="0.2">
      <c r="B178" s="100"/>
      <c r="C178" s="100"/>
      <c r="D178" s="100"/>
      <c r="H178" s="100"/>
      <c r="I178" s="100"/>
      <c r="M178" s="100"/>
      <c r="N178" s="100"/>
      <c r="R178" s="100"/>
      <c r="S178" s="100"/>
      <c r="W178" s="100"/>
      <c r="X178" s="100"/>
      <c r="AB178" s="100"/>
      <c r="AC178" s="100"/>
      <c r="AG178" s="100"/>
      <c r="AH178" s="100"/>
      <c r="AL178" s="100"/>
      <c r="AM178" s="100"/>
      <c r="AQ178" s="100"/>
      <c r="AR178" s="100"/>
      <c r="AV178" s="100"/>
      <c r="AW178" s="100"/>
      <c r="BA178" s="100"/>
      <c r="BB178" s="100"/>
      <c r="BD178" s="154"/>
      <c r="BE178" s="154"/>
      <c r="BF178" s="100"/>
      <c r="BG178" s="100"/>
    </row>
    <row r="179" spans="2:59" x14ac:dyDescent="0.2">
      <c r="B179" s="100"/>
      <c r="C179" s="100"/>
      <c r="D179" s="100"/>
      <c r="H179" s="100"/>
      <c r="I179" s="100"/>
      <c r="M179" s="100"/>
      <c r="N179" s="100"/>
      <c r="R179" s="100"/>
      <c r="S179" s="100"/>
      <c r="W179" s="100"/>
      <c r="X179" s="100"/>
      <c r="AB179" s="100"/>
      <c r="AC179" s="100"/>
      <c r="AG179" s="100"/>
      <c r="AH179" s="100"/>
      <c r="AL179" s="100"/>
      <c r="AM179" s="100"/>
      <c r="AQ179" s="100"/>
      <c r="AR179" s="100"/>
      <c r="AV179" s="100"/>
      <c r="AW179" s="100"/>
      <c r="BA179" s="100"/>
      <c r="BB179" s="100"/>
      <c r="BD179" s="154"/>
      <c r="BE179" s="154"/>
      <c r="BF179" s="100"/>
      <c r="BG179" s="100"/>
    </row>
    <row r="180" spans="2:59" x14ac:dyDescent="0.2">
      <c r="B180" s="100"/>
      <c r="C180" s="100"/>
      <c r="D180" s="100"/>
      <c r="H180" s="100"/>
      <c r="I180" s="100"/>
      <c r="M180" s="100"/>
      <c r="N180" s="100"/>
      <c r="R180" s="100"/>
      <c r="S180" s="100"/>
      <c r="W180" s="100"/>
      <c r="X180" s="100"/>
      <c r="AB180" s="100"/>
      <c r="AC180" s="100"/>
      <c r="AG180" s="100"/>
      <c r="AH180" s="100"/>
      <c r="AL180" s="100"/>
      <c r="AM180" s="100"/>
      <c r="AQ180" s="100"/>
      <c r="AR180" s="100"/>
      <c r="AV180" s="100"/>
      <c r="AW180" s="100"/>
      <c r="BA180" s="100"/>
      <c r="BB180" s="100"/>
      <c r="BD180" s="154"/>
      <c r="BE180" s="154"/>
      <c r="BF180" s="100"/>
      <c r="BG180" s="100"/>
    </row>
    <row r="181" spans="2:59" x14ac:dyDescent="0.2">
      <c r="B181" s="100"/>
      <c r="C181" s="100"/>
      <c r="D181" s="100"/>
      <c r="H181" s="100"/>
      <c r="I181" s="100"/>
      <c r="M181" s="100"/>
      <c r="N181" s="100"/>
      <c r="R181" s="100"/>
      <c r="S181" s="100"/>
      <c r="W181" s="100"/>
      <c r="X181" s="100"/>
      <c r="AB181" s="100"/>
      <c r="AC181" s="100"/>
      <c r="AG181" s="100"/>
      <c r="AH181" s="100"/>
      <c r="AL181" s="100"/>
      <c r="AM181" s="100"/>
      <c r="AQ181" s="100"/>
      <c r="AR181" s="100"/>
      <c r="AV181" s="100"/>
      <c r="AW181" s="100"/>
      <c r="BA181" s="100"/>
      <c r="BB181" s="100"/>
      <c r="BD181" s="154"/>
      <c r="BE181" s="154"/>
      <c r="BF181" s="100"/>
      <c r="BG181" s="100"/>
    </row>
    <row r="182" spans="2:59" x14ac:dyDescent="0.2">
      <c r="B182" s="100"/>
      <c r="C182" s="100"/>
      <c r="D182" s="100"/>
      <c r="H182" s="100"/>
      <c r="I182" s="100"/>
      <c r="M182" s="100"/>
      <c r="N182" s="100"/>
      <c r="R182" s="100"/>
      <c r="S182" s="100"/>
      <c r="W182" s="100"/>
      <c r="X182" s="100"/>
      <c r="AB182" s="100"/>
      <c r="AC182" s="100"/>
      <c r="AG182" s="100"/>
      <c r="AH182" s="100"/>
      <c r="AL182" s="100"/>
      <c r="AM182" s="100"/>
      <c r="AQ182" s="100"/>
      <c r="AR182" s="100"/>
      <c r="AV182" s="100"/>
      <c r="AW182" s="100"/>
      <c r="BA182" s="100"/>
      <c r="BB182" s="100"/>
      <c r="BD182" s="154"/>
      <c r="BE182" s="154"/>
      <c r="BF182" s="100"/>
      <c r="BG182" s="100"/>
    </row>
    <row r="183" spans="2:59" x14ac:dyDescent="0.2">
      <c r="B183" s="100"/>
      <c r="C183" s="100"/>
      <c r="D183" s="100"/>
      <c r="H183" s="100"/>
      <c r="I183" s="100"/>
      <c r="M183" s="100"/>
      <c r="N183" s="100"/>
      <c r="R183" s="100"/>
      <c r="S183" s="100"/>
      <c r="W183" s="100"/>
      <c r="X183" s="100"/>
      <c r="AB183" s="100"/>
      <c r="AC183" s="100"/>
      <c r="AG183" s="100"/>
      <c r="AH183" s="100"/>
      <c r="AL183" s="100"/>
      <c r="AM183" s="100"/>
      <c r="AQ183" s="100"/>
      <c r="AR183" s="100"/>
      <c r="AV183" s="100"/>
      <c r="AW183" s="100"/>
      <c r="BA183" s="100"/>
      <c r="BB183" s="100"/>
      <c r="BD183" s="154"/>
      <c r="BE183" s="154"/>
      <c r="BF183" s="100"/>
      <c r="BG183" s="100"/>
    </row>
    <row r="184" spans="2:59" x14ac:dyDescent="0.2">
      <c r="B184" s="100"/>
      <c r="C184" s="100"/>
      <c r="D184" s="100"/>
      <c r="H184" s="100"/>
      <c r="I184" s="100"/>
      <c r="M184" s="100"/>
      <c r="N184" s="100"/>
      <c r="R184" s="100"/>
      <c r="S184" s="100"/>
      <c r="W184" s="100"/>
      <c r="X184" s="100"/>
      <c r="AB184" s="100"/>
      <c r="AC184" s="100"/>
      <c r="AG184" s="100"/>
      <c r="AH184" s="100"/>
      <c r="AL184" s="100"/>
      <c r="AM184" s="100"/>
      <c r="AQ184" s="100"/>
      <c r="AR184" s="100"/>
      <c r="AV184" s="100"/>
      <c r="AW184" s="100"/>
      <c r="BA184" s="100"/>
      <c r="BB184" s="100"/>
      <c r="BD184" s="154"/>
      <c r="BE184" s="154"/>
      <c r="BF184" s="100"/>
      <c r="BG184" s="100"/>
    </row>
    <row r="185" spans="2:59" x14ac:dyDescent="0.2">
      <c r="B185" s="100"/>
      <c r="C185" s="100"/>
      <c r="D185" s="100"/>
      <c r="H185" s="100"/>
      <c r="I185" s="100"/>
      <c r="M185" s="100"/>
      <c r="N185" s="100"/>
      <c r="R185" s="100"/>
      <c r="S185" s="100"/>
      <c r="W185" s="100"/>
      <c r="X185" s="100"/>
      <c r="AB185" s="100"/>
      <c r="AC185" s="100"/>
      <c r="AG185" s="100"/>
      <c r="AH185" s="100"/>
      <c r="AL185" s="100"/>
      <c r="AM185" s="100"/>
      <c r="AQ185" s="100"/>
      <c r="AR185" s="100"/>
      <c r="AV185" s="100"/>
      <c r="AW185" s="100"/>
      <c r="BA185" s="100"/>
      <c r="BB185" s="100"/>
      <c r="BD185" s="154"/>
      <c r="BE185" s="154"/>
      <c r="BF185" s="100"/>
      <c r="BG185" s="100"/>
    </row>
    <row r="186" spans="2:59" x14ac:dyDescent="0.2">
      <c r="B186" s="100"/>
      <c r="C186" s="100"/>
      <c r="D186" s="100"/>
      <c r="H186" s="100"/>
      <c r="I186" s="100"/>
      <c r="M186" s="100"/>
      <c r="N186" s="100"/>
      <c r="R186" s="100"/>
      <c r="S186" s="100"/>
      <c r="W186" s="100"/>
      <c r="X186" s="100"/>
      <c r="AB186" s="100"/>
      <c r="AC186" s="100"/>
      <c r="AG186" s="100"/>
      <c r="AH186" s="100"/>
      <c r="AL186" s="100"/>
      <c r="AM186" s="100"/>
      <c r="AQ186" s="100"/>
      <c r="AR186" s="100"/>
      <c r="AV186" s="100"/>
      <c r="AW186" s="100"/>
      <c r="BA186" s="100"/>
      <c r="BB186" s="100"/>
      <c r="BD186" s="154"/>
      <c r="BE186" s="154"/>
      <c r="BF186" s="100"/>
      <c r="BG186" s="100"/>
    </row>
    <row r="187" spans="2:59" x14ac:dyDescent="0.2">
      <c r="B187" s="100"/>
      <c r="C187" s="100"/>
      <c r="D187" s="100"/>
      <c r="H187" s="100"/>
      <c r="I187" s="100"/>
      <c r="M187" s="100"/>
      <c r="N187" s="100"/>
      <c r="R187" s="100"/>
      <c r="S187" s="100"/>
      <c r="W187" s="100"/>
      <c r="X187" s="100"/>
      <c r="AB187" s="100"/>
      <c r="AC187" s="100"/>
      <c r="AG187" s="100"/>
      <c r="AH187" s="100"/>
      <c r="AL187" s="100"/>
      <c r="AM187" s="100"/>
      <c r="AQ187" s="100"/>
      <c r="AR187" s="100"/>
      <c r="AV187" s="100"/>
      <c r="AW187" s="100"/>
      <c r="BA187" s="100"/>
      <c r="BB187" s="100"/>
      <c r="BD187" s="154"/>
      <c r="BE187" s="154"/>
      <c r="BF187" s="100"/>
      <c r="BG187" s="100"/>
    </row>
    <row r="188" spans="2:59" x14ac:dyDescent="0.2">
      <c r="B188" s="100"/>
      <c r="C188" s="100"/>
      <c r="D188" s="100"/>
      <c r="H188" s="100"/>
      <c r="I188" s="100"/>
      <c r="M188" s="100"/>
      <c r="N188" s="100"/>
      <c r="R188" s="100"/>
      <c r="S188" s="100"/>
      <c r="W188" s="100"/>
      <c r="X188" s="100"/>
      <c r="AB188" s="100"/>
      <c r="AC188" s="100"/>
      <c r="AG188" s="100"/>
      <c r="AH188" s="100"/>
      <c r="AL188" s="100"/>
      <c r="AM188" s="100"/>
      <c r="AQ188" s="100"/>
      <c r="AR188" s="100"/>
      <c r="AV188" s="100"/>
      <c r="AW188" s="100"/>
      <c r="BA188" s="100"/>
      <c r="BB188" s="100"/>
      <c r="BD188" s="154"/>
      <c r="BE188" s="154"/>
      <c r="BF188" s="100"/>
      <c r="BG188" s="100"/>
    </row>
    <row r="189" spans="2:59" x14ac:dyDescent="0.2">
      <c r="B189" s="100"/>
      <c r="C189" s="100"/>
      <c r="D189" s="100"/>
      <c r="H189" s="100"/>
      <c r="I189" s="100"/>
      <c r="M189" s="100"/>
      <c r="N189" s="100"/>
      <c r="R189" s="100"/>
      <c r="S189" s="100"/>
      <c r="W189" s="100"/>
      <c r="X189" s="100"/>
      <c r="AB189" s="100"/>
      <c r="AC189" s="100"/>
      <c r="AG189" s="100"/>
      <c r="AH189" s="100"/>
      <c r="AL189" s="100"/>
      <c r="AM189" s="100"/>
      <c r="AQ189" s="100"/>
      <c r="AR189" s="100"/>
      <c r="AV189" s="100"/>
      <c r="AW189" s="100"/>
      <c r="BA189" s="100"/>
      <c r="BB189" s="100"/>
      <c r="BD189" s="154"/>
      <c r="BE189" s="154"/>
      <c r="BF189" s="100"/>
      <c r="BG189" s="100"/>
    </row>
    <row r="190" spans="2:59" x14ac:dyDescent="0.2">
      <c r="B190" s="100"/>
      <c r="C190" s="100"/>
      <c r="D190" s="100"/>
      <c r="H190" s="100"/>
      <c r="I190" s="100"/>
      <c r="M190" s="100"/>
      <c r="N190" s="100"/>
      <c r="R190" s="100"/>
      <c r="S190" s="100"/>
      <c r="W190" s="100"/>
      <c r="X190" s="100"/>
      <c r="AB190" s="100"/>
      <c r="AC190" s="100"/>
      <c r="AG190" s="100"/>
      <c r="AH190" s="100"/>
      <c r="AL190" s="100"/>
      <c r="AM190" s="100"/>
      <c r="AQ190" s="100"/>
      <c r="AR190" s="100"/>
      <c r="AV190" s="100"/>
      <c r="AW190" s="100"/>
      <c r="BA190" s="100"/>
      <c r="BB190" s="100"/>
      <c r="BD190" s="154"/>
      <c r="BE190" s="154"/>
      <c r="BF190" s="100"/>
      <c r="BG190" s="100"/>
    </row>
    <row r="191" spans="2:59" x14ac:dyDescent="0.2">
      <c r="B191" s="100"/>
      <c r="C191" s="100"/>
      <c r="D191" s="100"/>
      <c r="H191" s="100"/>
      <c r="I191" s="100"/>
      <c r="M191" s="100"/>
      <c r="N191" s="100"/>
      <c r="R191" s="100"/>
      <c r="S191" s="100"/>
      <c r="W191" s="100"/>
      <c r="X191" s="100"/>
      <c r="AB191" s="100"/>
      <c r="AC191" s="100"/>
      <c r="AG191" s="100"/>
      <c r="AH191" s="100"/>
      <c r="AL191" s="100"/>
      <c r="AM191" s="100"/>
      <c r="AQ191" s="100"/>
      <c r="AR191" s="100"/>
      <c r="AV191" s="100"/>
      <c r="AW191" s="100"/>
      <c r="BA191" s="100"/>
      <c r="BB191" s="100"/>
      <c r="BD191" s="154"/>
      <c r="BE191" s="154"/>
      <c r="BF191" s="100"/>
      <c r="BG191" s="100"/>
    </row>
    <row r="192" spans="2:59" x14ac:dyDescent="0.2">
      <c r="B192" s="100"/>
      <c r="C192" s="100"/>
      <c r="D192" s="100"/>
      <c r="H192" s="100"/>
      <c r="I192" s="100"/>
      <c r="M192" s="100"/>
      <c r="N192" s="100"/>
      <c r="R192" s="100"/>
      <c r="S192" s="100"/>
      <c r="W192" s="100"/>
      <c r="X192" s="100"/>
      <c r="AB192" s="100"/>
      <c r="AC192" s="100"/>
      <c r="AG192" s="100"/>
      <c r="AH192" s="100"/>
      <c r="AL192" s="100"/>
      <c r="AM192" s="100"/>
      <c r="AQ192" s="100"/>
      <c r="AR192" s="100"/>
      <c r="AV192" s="100"/>
      <c r="AW192" s="100"/>
      <c r="BA192" s="100"/>
      <c r="BB192" s="100"/>
      <c r="BD192" s="154"/>
      <c r="BE192" s="154"/>
      <c r="BF192" s="100"/>
      <c r="BG192" s="100"/>
    </row>
    <row r="193" spans="2:59" x14ac:dyDescent="0.2">
      <c r="B193" s="100"/>
      <c r="C193" s="100"/>
      <c r="D193" s="100"/>
      <c r="H193" s="100"/>
      <c r="I193" s="100"/>
      <c r="M193" s="100"/>
      <c r="N193" s="100"/>
      <c r="R193" s="100"/>
      <c r="S193" s="100"/>
      <c r="W193" s="100"/>
      <c r="X193" s="100"/>
      <c r="AB193" s="100"/>
      <c r="AC193" s="100"/>
      <c r="AG193" s="100"/>
      <c r="AH193" s="100"/>
      <c r="AL193" s="100"/>
      <c r="AM193" s="100"/>
      <c r="AQ193" s="100"/>
      <c r="AR193" s="100"/>
      <c r="AV193" s="100"/>
      <c r="AW193" s="100"/>
      <c r="BA193" s="100"/>
      <c r="BB193" s="100"/>
      <c r="BD193" s="154"/>
      <c r="BE193" s="154"/>
      <c r="BF193" s="100"/>
      <c r="BG193" s="100"/>
    </row>
    <row r="194" spans="2:59" x14ac:dyDescent="0.2">
      <c r="B194" s="100"/>
      <c r="C194" s="100"/>
      <c r="D194" s="100"/>
      <c r="H194" s="100"/>
      <c r="I194" s="100"/>
      <c r="M194" s="100"/>
      <c r="N194" s="100"/>
      <c r="R194" s="100"/>
      <c r="S194" s="100"/>
      <c r="W194" s="100"/>
      <c r="X194" s="100"/>
      <c r="AB194" s="100"/>
      <c r="AC194" s="100"/>
      <c r="AG194" s="100"/>
      <c r="AH194" s="100"/>
      <c r="AL194" s="100"/>
      <c r="AM194" s="100"/>
      <c r="AQ194" s="100"/>
      <c r="AR194" s="100"/>
      <c r="AV194" s="100"/>
      <c r="AW194" s="100"/>
      <c r="BA194" s="100"/>
      <c r="BB194" s="100"/>
      <c r="BD194" s="154"/>
      <c r="BE194" s="154"/>
      <c r="BF194" s="100"/>
      <c r="BG194" s="100"/>
    </row>
    <row r="195" spans="2:59" x14ac:dyDescent="0.2">
      <c r="B195" s="100"/>
      <c r="C195" s="100"/>
      <c r="D195" s="100"/>
      <c r="H195" s="100"/>
      <c r="I195" s="100"/>
      <c r="M195" s="100"/>
      <c r="N195" s="100"/>
      <c r="R195" s="100"/>
      <c r="S195" s="100"/>
      <c r="W195" s="100"/>
      <c r="X195" s="100"/>
      <c r="AB195" s="100"/>
      <c r="AC195" s="100"/>
      <c r="AG195" s="100"/>
      <c r="AH195" s="100"/>
      <c r="AL195" s="100"/>
      <c r="AM195" s="100"/>
      <c r="AQ195" s="100"/>
      <c r="AR195" s="100"/>
      <c r="AV195" s="100"/>
      <c r="AW195" s="100"/>
      <c r="BA195" s="100"/>
      <c r="BB195" s="100"/>
      <c r="BD195" s="154"/>
      <c r="BE195" s="154"/>
      <c r="BF195" s="100"/>
      <c r="BG195" s="100"/>
    </row>
    <row r="196" spans="2:59" x14ac:dyDescent="0.2">
      <c r="B196" s="100"/>
      <c r="C196" s="100"/>
      <c r="D196" s="100"/>
      <c r="H196" s="100"/>
      <c r="I196" s="100"/>
      <c r="M196" s="100"/>
      <c r="N196" s="100"/>
      <c r="R196" s="100"/>
      <c r="S196" s="100"/>
      <c r="W196" s="100"/>
      <c r="X196" s="100"/>
      <c r="AB196" s="100"/>
      <c r="AC196" s="100"/>
      <c r="AG196" s="100"/>
      <c r="AH196" s="100"/>
      <c r="AL196" s="100"/>
      <c r="AM196" s="100"/>
      <c r="AQ196" s="100"/>
      <c r="AR196" s="100"/>
      <c r="AV196" s="100"/>
      <c r="AW196" s="100"/>
      <c r="BA196" s="100"/>
      <c r="BB196" s="100"/>
      <c r="BD196" s="154"/>
      <c r="BE196" s="154"/>
      <c r="BF196" s="100"/>
      <c r="BG196" s="100"/>
    </row>
    <row r="197" spans="2:59" x14ac:dyDescent="0.2">
      <c r="B197" s="100"/>
      <c r="C197" s="100"/>
      <c r="D197" s="100"/>
      <c r="H197" s="100"/>
      <c r="I197" s="100"/>
      <c r="M197" s="100"/>
      <c r="N197" s="100"/>
      <c r="R197" s="100"/>
      <c r="S197" s="100"/>
      <c r="W197" s="100"/>
      <c r="X197" s="100"/>
      <c r="AB197" s="100"/>
      <c r="AC197" s="100"/>
      <c r="AG197" s="100"/>
      <c r="AH197" s="100"/>
      <c r="AL197" s="100"/>
      <c r="AM197" s="100"/>
      <c r="AQ197" s="100"/>
      <c r="AR197" s="100"/>
      <c r="AV197" s="100"/>
      <c r="AW197" s="100"/>
      <c r="BA197" s="100"/>
      <c r="BB197" s="100"/>
      <c r="BD197" s="154"/>
      <c r="BE197" s="154"/>
      <c r="BF197" s="100"/>
      <c r="BG197" s="100"/>
    </row>
    <row r="198" spans="2:59" x14ac:dyDescent="0.2">
      <c r="B198" s="100"/>
      <c r="C198" s="100"/>
      <c r="D198" s="100"/>
      <c r="H198" s="100"/>
      <c r="I198" s="100"/>
      <c r="M198" s="100"/>
      <c r="N198" s="100"/>
      <c r="R198" s="100"/>
      <c r="S198" s="100"/>
      <c r="W198" s="100"/>
      <c r="X198" s="100"/>
      <c r="AB198" s="100"/>
      <c r="AC198" s="100"/>
      <c r="AG198" s="100"/>
      <c r="AH198" s="100"/>
      <c r="AL198" s="100"/>
      <c r="AM198" s="100"/>
      <c r="AQ198" s="100"/>
      <c r="AR198" s="100"/>
      <c r="AV198" s="100"/>
      <c r="AW198" s="100"/>
      <c r="BA198" s="100"/>
      <c r="BB198" s="100"/>
      <c r="BD198" s="154"/>
      <c r="BE198" s="154"/>
      <c r="BF198" s="100"/>
      <c r="BG198" s="100"/>
    </row>
    <row r="199" spans="2:59" x14ac:dyDescent="0.2">
      <c r="B199" s="100"/>
      <c r="C199" s="100"/>
      <c r="D199" s="100"/>
      <c r="H199" s="100"/>
      <c r="I199" s="100"/>
      <c r="M199" s="100"/>
      <c r="N199" s="100"/>
      <c r="R199" s="100"/>
      <c r="S199" s="100"/>
      <c r="W199" s="100"/>
      <c r="X199" s="100"/>
      <c r="AB199" s="100"/>
      <c r="AC199" s="100"/>
      <c r="AG199" s="100"/>
      <c r="AH199" s="100"/>
      <c r="AL199" s="100"/>
      <c r="AM199" s="100"/>
      <c r="AQ199" s="100"/>
      <c r="AR199" s="100"/>
      <c r="AV199" s="100"/>
      <c r="AW199" s="100"/>
      <c r="BA199" s="100"/>
      <c r="BB199" s="100"/>
      <c r="BD199" s="154"/>
      <c r="BE199" s="154"/>
      <c r="BF199" s="100"/>
      <c r="BG199" s="100"/>
    </row>
    <row r="200" spans="2:59" x14ac:dyDescent="0.2">
      <c r="B200" s="100"/>
      <c r="C200" s="100"/>
      <c r="D200" s="100"/>
      <c r="H200" s="100"/>
      <c r="I200" s="100"/>
      <c r="M200" s="100"/>
      <c r="N200" s="100"/>
      <c r="R200" s="100"/>
      <c r="S200" s="100"/>
      <c r="W200" s="100"/>
      <c r="X200" s="100"/>
      <c r="AB200" s="100"/>
      <c r="AC200" s="100"/>
      <c r="AG200" s="100"/>
      <c r="AH200" s="100"/>
      <c r="AL200" s="100"/>
      <c r="AM200" s="100"/>
      <c r="AQ200" s="100"/>
      <c r="AR200" s="100"/>
      <c r="AV200" s="100"/>
      <c r="AW200" s="100"/>
      <c r="BA200" s="100"/>
      <c r="BB200" s="100"/>
      <c r="BD200" s="154"/>
      <c r="BE200" s="154"/>
      <c r="BF200" s="100"/>
      <c r="BG200" s="100"/>
    </row>
    <row r="201" spans="2:59" x14ac:dyDescent="0.2">
      <c r="B201" s="100"/>
      <c r="C201" s="100"/>
      <c r="D201" s="100"/>
      <c r="H201" s="100"/>
      <c r="I201" s="100"/>
      <c r="M201" s="100"/>
      <c r="N201" s="100"/>
      <c r="R201" s="100"/>
      <c r="S201" s="100"/>
      <c r="W201" s="100"/>
      <c r="X201" s="100"/>
      <c r="AB201" s="100"/>
      <c r="AC201" s="100"/>
      <c r="AG201" s="100"/>
      <c r="AH201" s="100"/>
      <c r="AL201" s="100"/>
      <c r="AM201" s="100"/>
      <c r="AQ201" s="100"/>
      <c r="AR201" s="100"/>
      <c r="AV201" s="100"/>
      <c r="AW201" s="100"/>
      <c r="BA201" s="100"/>
      <c r="BB201" s="100"/>
      <c r="BD201" s="154"/>
      <c r="BE201" s="154"/>
      <c r="BF201" s="100"/>
      <c r="BG201" s="100"/>
    </row>
    <row r="202" spans="2:59" x14ac:dyDescent="0.2">
      <c r="B202" s="100"/>
      <c r="C202" s="100"/>
      <c r="D202" s="100"/>
      <c r="H202" s="100"/>
      <c r="I202" s="100"/>
      <c r="M202" s="100"/>
      <c r="N202" s="100"/>
      <c r="R202" s="100"/>
      <c r="S202" s="100"/>
      <c r="W202" s="100"/>
      <c r="X202" s="100"/>
      <c r="AB202" s="100"/>
      <c r="AC202" s="100"/>
      <c r="AG202" s="100"/>
      <c r="AH202" s="100"/>
      <c r="AL202" s="100"/>
      <c r="AM202" s="100"/>
      <c r="AQ202" s="100"/>
      <c r="AR202" s="100"/>
      <c r="AV202" s="100"/>
      <c r="AW202" s="100"/>
      <c r="BA202" s="100"/>
      <c r="BB202" s="100"/>
      <c r="BD202" s="154"/>
      <c r="BE202" s="154"/>
      <c r="BF202" s="100"/>
      <c r="BG202" s="100"/>
    </row>
    <row r="203" spans="2:59" x14ac:dyDescent="0.2">
      <c r="B203" s="100"/>
      <c r="C203" s="100"/>
      <c r="D203" s="100"/>
      <c r="H203" s="100"/>
      <c r="I203" s="100"/>
      <c r="M203" s="100"/>
      <c r="N203" s="100"/>
      <c r="R203" s="100"/>
      <c r="S203" s="100"/>
      <c r="W203" s="100"/>
      <c r="X203" s="100"/>
      <c r="AB203" s="100"/>
      <c r="AC203" s="100"/>
      <c r="AG203" s="100"/>
      <c r="AH203" s="100"/>
      <c r="AL203" s="100"/>
      <c r="AM203" s="100"/>
      <c r="AQ203" s="100"/>
      <c r="AR203" s="100"/>
      <c r="AV203" s="100"/>
      <c r="AW203" s="100"/>
      <c r="BA203" s="100"/>
      <c r="BB203" s="100"/>
      <c r="BD203" s="154"/>
      <c r="BE203" s="154"/>
      <c r="BF203" s="100"/>
      <c r="BG203" s="100"/>
    </row>
    <row r="204" spans="2:59" x14ac:dyDescent="0.2">
      <c r="B204" s="100"/>
      <c r="C204" s="100"/>
      <c r="D204" s="100"/>
      <c r="H204" s="100"/>
      <c r="I204" s="100"/>
      <c r="M204" s="100"/>
      <c r="N204" s="100"/>
      <c r="R204" s="100"/>
      <c r="S204" s="100"/>
      <c r="W204" s="100"/>
      <c r="X204" s="100"/>
      <c r="AB204" s="100"/>
      <c r="AC204" s="100"/>
      <c r="AG204" s="100"/>
      <c r="AH204" s="100"/>
      <c r="AL204" s="100"/>
      <c r="AM204" s="100"/>
      <c r="AQ204" s="100"/>
      <c r="AR204" s="100"/>
      <c r="AV204" s="100"/>
      <c r="AW204" s="100"/>
      <c r="BA204" s="100"/>
      <c r="BB204" s="100"/>
      <c r="BD204" s="154"/>
      <c r="BE204" s="154"/>
      <c r="BF204" s="100"/>
      <c r="BG204" s="100"/>
    </row>
    <row r="205" spans="2:59" x14ac:dyDescent="0.2">
      <c r="B205" s="100"/>
      <c r="C205" s="100"/>
      <c r="D205" s="100"/>
      <c r="H205" s="100"/>
      <c r="I205" s="100"/>
      <c r="M205" s="100"/>
      <c r="N205" s="100"/>
      <c r="R205" s="100"/>
      <c r="S205" s="100"/>
      <c r="W205" s="100"/>
      <c r="X205" s="100"/>
      <c r="AB205" s="100"/>
      <c r="AC205" s="100"/>
      <c r="AG205" s="100"/>
      <c r="AH205" s="100"/>
      <c r="AL205" s="100"/>
      <c r="AM205" s="100"/>
      <c r="AQ205" s="100"/>
      <c r="AR205" s="100"/>
      <c r="AV205" s="100"/>
      <c r="AW205" s="100"/>
      <c r="BA205" s="100"/>
      <c r="BB205" s="100"/>
      <c r="BD205" s="154"/>
      <c r="BE205" s="154"/>
      <c r="BF205" s="100"/>
      <c r="BG205" s="100"/>
    </row>
    <row r="206" spans="2:59" x14ac:dyDescent="0.2">
      <c r="B206" s="100"/>
      <c r="C206" s="100"/>
      <c r="D206" s="100"/>
      <c r="H206" s="100"/>
      <c r="I206" s="100"/>
      <c r="M206" s="100"/>
      <c r="N206" s="100"/>
      <c r="R206" s="100"/>
      <c r="S206" s="100"/>
      <c r="W206" s="100"/>
      <c r="X206" s="100"/>
      <c r="AB206" s="100"/>
      <c r="AC206" s="100"/>
      <c r="AG206" s="100"/>
      <c r="AH206" s="100"/>
      <c r="AL206" s="100"/>
      <c r="AM206" s="100"/>
      <c r="AQ206" s="100"/>
      <c r="AR206" s="100"/>
      <c r="AV206" s="100"/>
      <c r="AW206" s="100"/>
      <c r="BA206" s="100"/>
      <c r="BB206" s="100"/>
      <c r="BD206" s="154"/>
      <c r="BE206" s="154"/>
      <c r="BF206" s="100"/>
      <c r="BG206" s="100"/>
    </row>
    <row r="207" spans="2:59" x14ac:dyDescent="0.2">
      <c r="B207" s="100"/>
      <c r="C207" s="100"/>
      <c r="D207" s="100"/>
      <c r="H207" s="100"/>
      <c r="I207" s="100"/>
      <c r="M207" s="100"/>
      <c r="N207" s="100"/>
      <c r="R207" s="100"/>
      <c r="S207" s="100"/>
      <c r="W207" s="100"/>
      <c r="X207" s="100"/>
      <c r="AB207" s="100"/>
      <c r="AC207" s="100"/>
      <c r="AG207" s="100"/>
      <c r="AH207" s="100"/>
      <c r="AL207" s="100"/>
      <c r="AM207" s="100"/>
      <c r="AQ207" s="100"/>
      <c r="AR207" s="100"/>
      <c r="AV207" s="100"/>
      <c r="AW207" s="100"/>
      <c r="BA207" s="100"/>
      <c r="BB207" s="100"/>
      <c r="BD207" s="154"/>
      <c r="BE207" s="154"/>
      <c r="BF207" s="100"/>
      <c r="BG207" s="100"/>
    </row>
    <row r="208" spans="2:59" x14ac:dyDescent="0.2">
      <c r="B208" s="100"/>
      <c r="C208" s="100"/>
      <c r="D208" s="100"/>
      <c r="H208" s="100"/>
      <c r="I208" s="100"/>
      <c r="M208" s="100"/>
      <c r="N208" s="100"/>
      <c r="R208" s="100"/>
      <c r="S208" s="100"/>
      <c r="W208" s="100"/>
      <c r="X208" s="100"/>
      <c r="AB208" s="100"/>
      <c r="AC208" s="100"/>
      <c r="AG208" s="100"/>
      <c r="AH208" s="100"/>
      <c r="AL208" s="100"/>
      <c r="AM208" s="100"/>
      <c r="AQ208" s="100"/>
      <c r="AR208" s="100"/>
      <c r="AV208" s="100"/>
      <c r="AW208" s="100"/>
      <c r="BA208" s="100"/>
      <c r="BB208" s="100"/>
      <c r="BD208" s="154"/>
      <c r="BE208" s="154"/>
      <c r="BF208" s="100"/>
      <c r="BG208" s="100"/>
    </row>
    <row r="209" spans="2:59" x14ac:dyDescent="0.2">
      <c r="B209" s="100"/>
      <c r="C209" s="100"/>
      <c r="D209" s="100"/>
      <c r="H209" s="100"/>
      <c r="I209" s="100"/>
      <c r="M209" s="100"/>
      <c r="N209" s="100"/>
      <c r="R209" s="100"/>
      <c r="S209" s="100"/>
      <c r="W209" s="100"/>
      <c r="X209" s="100"/>
      <c r="AB209" s="100"/>
      <c r="AC209" s="100"/>
      <c r="AG209" s="100"/>
      <c r="AH209" s="100"/>
      <c r="AL209" s="100"/>
      <c r="AM209" s="100"/>
      <c r="AQ209" s="100"/>
      <c r="AR209" s="100"/>
      <c r="AV209" s="100"/>
      <c r="AW209" s="100"/>
      <c r="BA209" s="100"/>
      <c r="BB209" s="100"/>
      <c r="BD209" s="154"/>
      <c r="BE209" s="154"/>
      <c r="BF209" s="100"/>
      <c r="BG209" s="100"/>
    </row>
    <row r="210" spans="2:59" x14ac:dyDescent="0.2">
      <c r="B210" s="100"/>
      <c r="C210" s="100"/>
      <c r="D210" s="100"/>
      <c r="H210" s="100"/>
      <c r="I210" s="100"/>
      <c r="M210" s="100"/>
      <c r="N210" s="100"/>
      <c r="R210" s="100"/>
      <c r="S210" s="100"/>
      <c r="W210" s="100"/>
      <c r="X210" s="100"/>
      <c r="AB210" s="100"/>
      <c r="AC210" s="100"/>
      <c r="AG210" s="100"/>
      <c r="AH210" s="100"/>
      <c r="AL210" s="100"/>
      <c r="AM210" s="100"/>
      <c r="AQ210" s="100"/>
      <c r="AR210" s="100"/>
      <c r="AV210" s="100"/>
      <c r="AW210" s="100"/>
      <c r="BA210" s="100"/>
      <c r="BB210" s="100"/>
      <c r="BD210" s="154"/>
      <c r="BE210" s="154"/>
      <c r="BF210" s="100"/>
      <c r="BG210" s="100"/>
    </row>
    <row r="211" spans="2:59" x14ac:dyDescent="0.2">
      <c r="B211" s="100"/>
      <c r="C211" s="100"/>
      <c r="D211" s="100"/>
      <c r="H211" s="100"/>
      <c r="I211" s="100"/>
      <c r="M211" s="100"/>
      <c r="N211" s="100"/>
      <c r="R211" s="100"/>
      <c r="S211" s="100"/>
      <c r="W211" s="100"/>
      <c r="X211" s="100"/>
      <c r="AB211" s="100"/>
      <c r="AC211" s="100"/>
      <c r="AG211" s="100"/>
      <c r="AH211" s="100"/>
      <c r="AL211" s="100"/>
      <c r="AM211" s="100"/>
      <c r="AQ211" s="100"/>
      <c r="AR211" s="100"/>
      <c r="AV211" s="100"/>
      <c r="AW211" s="100"/>
      <c r="BA211" s="100"/>
      <c r="BB211" s="100"/>
      <c r="BD211" s="154"/>
      <c r="BE211" s="154"/>
      <c r="BF211" s="100"/>
      <c r="BG211" s="100"/>
    </row>
    <row r="212" spans="2:59" x14ac:dyDescent="0.2">
      <c r="B212" s="100"/>
      <c r="C212" s="100"/>
      <c r="D212" s="100"/>
      <c r="H212" s="100"/>
      <c r="I212" s="100"/>
      <c r="M212" s="100"/>
      <c r="N212" s="100"/>
      <c r="R212" s="100"/>
      <c r="S212" s="100"/>
      <c r="W212" s="100"/>
      <c r="X212" s="100"/>
      <c r="AB212" s="100"/>
      <c r="AC212" s="100"/>
      <c r="AG212" s="100"/>
      <c r="AH212" s="100"/>
      <c r="AL212" s="100"/>
      <c r="AM212" s="100"/>
      <c r="AQ212" s="100"/>
      <c r="AR212" s="100"/>
      <c r="AV212" s="100"/>
      <c r="AW212" s="100"/>
      <c r="BA212" s="100"/>
      <c r="BB212" s="100"/>
      <c r="BD212" s="154"/>
      <c r="BE212" s="154"/>
      <c r="BF212" s="100"/>
      <c r="BG212" s="100"/>
    </row>
    <row r="213" spans="2:59" x14ac:dyDescent="0.2">
      <c r="B213" s="100"/>
      <c r="C213" s="100"/>
      <c r="D213" s="100"/>
      <c r="H213" s="100"/>
      <c r="I213" s="100"/>
      <c r="M213" s="100"/>
      <c r="N213" s="100"/>
      <c r="R213" s="100"/>
      <c r="S213" s="100"/>
      <c r="W213" s="100"/>
      <c r="X213" s="100"/>
      <c r="AB213" s="100"/>
      <c r="AC213" s="100"/>
      <c r="AG213" s="100"/>
      <c r="AH213" s="100"/>
      <c r="AL213" s="100"/>
      <c r="AM213" s="100"/>
      <c r="AQ213" s="100"/>
      <c r="AR213" s="100"/>
      <c r="AV213" s="100"/>
      <c r="AW213" s="100"/>
      <c r="BA213" s="100"/>
      <c r="BB213" s="100"/>
      <c r="BD213" s="154"/>
      <c r="BE213" s="154"/>
      <c r="BF213" s="100"/>
      <c r="BG213" s="100"/>
    </row>
    <row r="214" spans="2:59" x14ac:dyDescent="0.2">
      <c r="B214" s="100"/>
      <c r="C214" s="100"/>
      <c r="D214" s="100"/>
      <c r="H214" s="100"/>
      <c r="I214" s="100"/>
      <c r="M214" s="100"/>
      <c r="N214" s="100"/>
      <c r="R214" s="100"/>
      <c r="S214" s="100"/>
      <c r="W214" s="100"/>
      <c r="X214" s="100"/>
      <c r="AB214" s="100"/>
      <c r="AC214" s="100"/>
      <c r="AG214" s="100"/>
      <c r="AH214" s="100"/>
      <c r="AL214" s="100"/>
      <c r="AM214" s="100"/>
      <c r="AQ214" s="100"/>
      <c r="AR214" s="100"/>
      <c r="AV214" s="100"/>
      <c r="AW214" s="100"/>
      <c r="BA214" s="100"/>
      <c r="BB214" s="100"/>
      <c r="BD214" s="154"/>
      <c r="BE214" s="154"/>
      <c r="BF214" s="100"/>
      <c r="BG214" s="100"/>
    </row>
    <row r="215" spans="2:59" x14ac:dyDescent="0.2">
      <c r="B215" s="100"/>
      <c r="C215" s="100"/>
      <c r="D215" s="100"/>
      <c r="H215" s="100"/>
      <c r="I215" s="100"/>
      <c r="M215" s="100"/>
      <c r="N215" s="100"/>
      <c r="R215" s="100"/>
      <c r="S215" s="100"/>
      <c r="W215" s="100"/>
      <c r="X215" s="100"/>
      <c r="AB215" s="100"/>
      <c r="AC215" s="100"/>
      <c r="AG215" s="100"/>
      <c r="AH215" s="100"/>
      <c r="AL215" s="100"/>
      <c r="AM215" s="100"/>
      <c r="AQ215" s="100"/>
      <c r="AR215" s="100"/>
      <c r="AV215" s="100"/>
      <c r="AW215" s="100"/>
      <c r="BA215" s="100"/>
      <c r="BB215" s="100"/>
      <c r="BD215" s="154"/>
      <c r="BE215" s="154"/>
      <c r="BF215" s="100"/>
      <c r="BG215" s="100"/>
    </row>
    <row r="216" spans="2:59" x14ac:dyDescent="0.2">
      <c r="B216" s="100"/>
      <c r="C216" s="100"/>
      <c r="D216" s="100"/>
      <c r="H216" s="100"/>
      <c r="I216" s="100"/>
      <c r="M216" s="100"/>
      <c r="N216" s="100"/>
      <c r="R216" s="100"/>
      <c r="S216" s="100"/>
      <c r="W216" s="100"/>
      <c r="X216" s="100"/>
      <c r="AB216" s="100"/>
      <c r="AC216" s="100"/>
      <c r="AG216" s="100"/>
      <c r="AH216" s="100"/>
      <c r="AL216" s="100"/>
      <c r="AM216" s="100"/>
      <c r="AQ216" s="100"/>
      <c r="AR216" s="100"/>
      <c r="AV216" s="100"/>
      <c r="AW216" s="100"/>
      <c r="BA216" s="100"/>
      <c r="BB216" s="100"/>
      <c r="BD216" s="154"/>
      <c r="BE216" s="154"/>
      <c r="BF216" s="100"/>
      <c r="BG216" s="100"/>
    </row>
    <row r="217" spans="2:59" x14ac:dyDescent="0.2">
      <c r="B217" s="100"/>
      <c r="C217" s="100"/>
      <c r="D217" s="100"/>
      <c r="H217" s="100"/>
      <c r="I217" s="100"/>
      <c r="M217" s="100"/>
      <c r="N217" s="100"/>
      <c r="R217" s="100"/>
      <c r="S217" s="100"/>
      <c r="W217" s="100"/>
      <c r="X217" s="100"/>
      <c r="AB217" s="100"/>
      <c r="AC217" s="100"/>
      <c r="AG217" s="100"/>
      <c r="AH217" s="100"/>
      <c r="AL217" s="100"/>
      <c r="AM217" s="100"/>
      <c r="AQ217" s="100"/>
      <c r="AR217" s="100"/>
      <c r="AV217" s="100"/>
      <c r="AW217" s="100"/>
      <c r="BA217" s="100"/>
      <c r="BB217" s="100"/>
      <c r="BD217" s="154"/>
      <c r="BE217" s="154"/>
      <c r="BF217" s="100"/>
      <c r="BG217" s="100"/>
    </row>
    <row r="218" spans="2:59" x14ac:dyDescent="0.2">
      <c r="B218" s="100"/>
      <c r="C218" s="100"/>
      <c r="D218" s="100"/>
      <c r="H218" s="100"/>
      <c r="I218" s="100"/>
      <c r="M218" s="100"/>
      <c r="N218" s="100"/>
      <c r="R218" s="100"/>
      <c r="S218" s="100"/>
      <c r="W218" s="100"/>
      <c r="X218" s="100"/>
      <c r="AB218" s="100"/>
      <c r="AC218" s="100"/>
      <c r="AG218" s="100"/>
      <c r="AH218" s="100"/>
      <c r="AL218" s="100"/>
      <c r="AM218" s="100"/>
      <c r="AQ218" s="100"/>
      <c r="AR218" s="100"/>
      <c r="AV218" s="100"/>
      <c r="AW218" s="100"/>
      <c r="BA218" s="100"/>
      <c r="BB218" s="100"/>
      <c r="BD218" s="154"/>
      <c r="BE218" s="154"/>
      <c r="BF218" s="100"/>
      <c r="BG218" s="100"/>
    </row>
    <row r="219" spans="2:59" x14ac:dyDescent="0.2">
      <c r="B219" s="100"/>
      <c r="C219" s="100"/>
      <c r="D219" s="100"/>
      <c r="H219" s="100"/>
      <c r="I219" s="100"/>
      <c r="M219" s="100"/>
      <c r="N219" s="100"/>
      <c r="R219" s="100"/>
      <c r="S219" s="100"/>
      <c r="W219" s="100"/>
      <c r="X219" s="100"/>
      <c r="AB219" s="100"/>
      <c r="AC219" s="100"/>
      <c r="AG219" s="100"/>
      <c r="AH219" s="100"/>
      <c r="AL219" s="100"/>
      <c r="AM219" s="100"/>
      <c r="AQ219" s="100"/>
      <c r="AR219" s="100"/>
      <c r="AV219" s="100"/>
      <c r="AW219" s="100"/>
      <c r="BA219" s="100"/>
      <c r="BB219" s="100"/>
      <c r="BD219" s="154"/>
      <c r="BE219" s="154"/>
      <c r="BF219" s="100"/>
      <c r="BG219" s="100"/>
    </row>
    <row r="220" spans="2:59" x14ac:dyDescent="0.2">
      <c r="B220" s="100"/>
      <c r="C220" s="100"/>
      <c r="D220" s="100"/>
      <c r="H220" s="100"/>
      <c r="I220" s="100"/>
      <c r="M220" s="100"/>
      <c r="N220" s="100"/>
      <c r="R220" s="100"/>
      <c r="S220" s="100"/>
      <c r="W220" s="100"/>
      <c r="X220" s="100"/>
      <c r="AB220" s="100"/>
      <c r="AC220" s="100"/>
      <c r="AG220" s="100"/>
      <c r="AH220" s="100"/>
      <c r="AL220" s="100"/>
      <c r="AM220" s="100"/>
      <c r="AQ220" s="100"/>
      <c r="AR220" s="100"/>
      <c r="AV220" s="100"/>
      <c r="AW220" s="100"/>
      <c r="BA220" s="100"/>
      <c r="BB220" s="100"/>
      <c r="BD220" s="154"/>
      <c r="BE220" s="154"/>
      <c r="BF220" s="100"/>
      <c r="BG220" s="100"/>
    </row>
    <row r="221" spans="2:59" x14ac:dyDescent="0.2">
      <c r="B221" s="100"/>
      <c r="C221" s="100"/>
      <c r="D221" s="100"/>
      <c r="H221" s="100"/>
      <c r="I221" s="100"/>
      <c r="M221" s="100"/>
      <c r="N221" s="100"/>
      <c r="R221" s="100"/>
      <c r="S221" s="100"/>
      <c r="W221" s="100"/>
      <c r="X221" s="100"/>
      <c r="AB221" s="100"/>
      <c r="AC221" s="100"/>
      <c r="AG221" s="100"/>
      <c r="AH221" s="100"/>
      <c r="AL221" s="100"/>
      <c r="AM221" s="100"/>
      <c r="AQ221" s="100"/>
      <c r="AR221" s="100"/>
      <c r="AV221" s="100"/>
      <c r="AW221" s="100"/>
      <c r="BA221" s="100"/>
      <c r="BB221" s="100"/>
      <c r="BD221" s="154"/>
      <c r="BE221" s="154"/>
      <c r="BF221" s="100"/>
      <c r="BG221" s="100"/>
    </row>
    <row r="222" spans="2:59" x14ac:dyDescent="0.2">
      <c r="B222" s="100"/>
      <c r="C222" s="100"/>
      <c r="D222" s="100"/>
      <c r="H222" s="100"/>
      <c r="I222" s="100"/>
      <c r="M222" s="100"/>
      <c r="N222" s="100"/>
      <c r="R222" s="100"/>
      <c r="S222" s="100"/>
      <c r="W222" s="100"/>
      <c r="X222" s="100"/>
      <c r="AB222" s="100"/>
      <c r="AC222" s="100"/>
      <c r="AG222" s="100"/>
      <c r="AH222" s="100"/>
      <c r="AL222" s="100"/>
      <c r="AM222" s="100"/>
      <c r="AQ222" s="100"/>
      <c r="AR222" s="100"/>
      <c r="AV222" s="100"/>
      <c r="AW222" s="100"/>
      <c r="BA222" s="100"/>
      <c r="BB222" s="100"/>
      <c r="BD222" s="154"/>
      <c r="BE222" s="154"/>
      <c r="BF222" s="100"/>
      <c r="BG222" s="100"/>
    </row>
    <row r="223" spans="2:59" x14ac:dyDescent="0.2">
      <c r="B223" s="100"/>
      <c r="C223" s="100"/>
      <c r="D223" s="100"/>
      <c r="H223" s="100"/>
      <c r="I223" s="100"/>
      <c r="M223" s="100"/>
      <c r="N223" s="100"/>
      <c r="R223" s="100"/>
      <c r="S223" s="100"/>
      <c r="W223" s="100"/>
      <c r="X223" s="100"/>
      <c r="AB223" s="100"/>
      <c r="AC223" s="100"/>
      <c r="AG223" s="100"/>
      <c r="AH223" s="100"/>
      <c r="AL223" s="100"/>
      <c r="AM223" s="100"/>
      <c r="AQ223" s="100"/>
      <c r="AR223" s="100"/>
      <c r="AV223" s="100"/>
      <c r="AW223" s="100"/>
      <c r="BA223" s="100"/>
      <c r="BB223" s="100"/>
      <c r="BD223" s="154"/>
      <c r="BE223" s="154"/>
      <c r="BF223" s="100"/>
      <c r="BG223" s="100"/>
    </row>
    <row r="224" spans="2:59" x14ac:dyDescent="0.2">
      <c r="BB224" s="100"/>
    </row>
  </sheetData>
  <mergeCells count="24">
    <mergeCell ref="BG1:BH1"/>
    <mergeCell ref="AE1:AG1"/>
    <mergeCell ref="AH1:AI1"/>
    <mergeCell ref="AJ1:AL1"/>
    <mergeCell ref="AM1:AN1"/>
    <mergeCell ref="AO1:AQ1"/>
    <mergeCell ref="AR1:AS1"/>
    <mergeCell ref="AT1:AV1"/>
    <mergeCell ref="AW1:AX1"/>
    <mergeCell ref="AY1:BA1"/>
    <mergeCell ref="BB1:BC1"/>
    <mergeCell ref="BD1:BF1"/>
    <mergeCell ref="AC1:AD1"/>
    <mergeCell ref="A1:C1"/>
    <mergeCell ref="D1:E1"/>
    <mergeCell ref="F1:H1"/>
    <mergeCell ref="I1:J1"/>
    <mergeCell ref="K1:M1"/>
    <mergeCell ref="N1:O1"/>
    <mergeCell ref="P1:R1"/>
    <mergeCell ref="S1:T1"/>
    <mergeCell ref="U1:W1"/>
    <mergeCell ref="X1:Y1"/>
    <mergeCell ref="Z1:AB1"/>
  </mergeCells>
  <pageMargins left="0.51181102362204722" right="0.51181102362204722" top="0.57999999999999996" bottom="0.28999999999999998" header="0.31496062992125984" footer="0.17"/>
  <pageSetup paperSize="9" scale="81" orientation="landscape" r:id="rId1"/>
  <colBreaks count="1" manualBreakCount="1">
    <brk id="15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4"/>
  <sheetViews>
    <sheetView zoomScale="80" zoomScaleNormal="80" workbookViewId="0">
      <selection activeCell="J12" sqref="J12"/>
    </sheetView>
  </sheetViews>
  <sheetFormatPr defaultRowHeight="12.75" x14ac:dyDescent="0.2"/>
  <cols>
    <col min="1" max="1" width="11.7109375" style="100" customWidth="1"/>
    <col min="2" max="2" width="11.7109375" style="332" customWidth="1"/>
    <col min="3" max="4" width="10.7109375" style="275" customWidth="1"/>
    <col min="5" max="5" width="10.85546875" style="100" bestFit="1" customWidth="1"/>
    <col min="6" max="7" width="11.7109375" style="100" customWidth="1"/>
    <col min="8" max="9" width="10.85546875" style="281" customWidth="1"/>
    <col min="10" max="10" width="9.85546875" style="100" bestFit="1" customWidth="1"/>
    <col min="11" max="12" width="11.7109375" style="100" customWidth="1"/>
    <col min="13" max="14" width="12.5703125" style="275" customWidth="1"/>
    <col min="15" max="15" width="11.28515625" style="100" customWidth="1"/>
    <col min="16" max="17" width="11.7109375" style="100" customWidth="1"/>
    <col min="18" max="19" width="11.7109375" style="275" customWidth="1"/>
    <col min="20" max="20" width="12.28515625" style="100" customWidth="1"/>
    <col min="21" max="22" width="11.7109375" style="100" customWidth="1"/>
    <col min="23" max="23" width="11" style="275" customWidth="1"/>
    <col min="24" max="24" width="13" style="275" customWidth="1"/>
    <col min="25" max="25" width="9.140625" style="100"/>
    <col min="26" max="27" width="11.7109375" style="100" customWidth="1"/>
    <col min="28" max="29" width="11.5703125" style="281" customWidth="1"/>
    <col min="30" max="30" width="9.140625" style="100"/>
    <col min="31" max="32" width="11.7109375" style="100" customWidth="1"/>
    <col min="33" max="34" width="11.5703125" style="275" customWidth="1"/>
    <col min="35" max="35" width="11.5703125" style="100" customWidth="1"/>
    <col min="36" max="37" width="11.7109375" style="100" customWidth="1"/>
    <col min="38" max="39" width="11.85546875" style="281" customWidth="1"/>
    <col min="40" max="40" width="9.140625" style="100"/>
    <col min="41" max="42" width="11.7109375" style="100" customWidth="1"/>
    <col min="43" max="44" width="12.28515625" style="275" customWidth="1"/>
    <col min="45" max="45" width="11.85546875" style="100" customWidth="1"/>
    <col min="46" max="47" width="11.7109375" style="100" customWidth="1"/>
    <col min="48" max="49" width="11.42578125" style="281" customWidth="1"/>
    <col min="50" max="50" width="9.28515625" style="100" bestFit="1" customWidth="1"/>
    <col min="51" max="52" width="11.7109375" style="100" customWidth="1"/>
    <col min="53" max="54" width="11.42578125" style="281" customWidth="1"/>
    <col min="55" max="55" width="9.28515625" style="100" bestFit="1" customWidth="1"/>
    <col min="56" max="56" width="12.140625" style="153" bestFit="1" customWidth="1"/>
    <col min="57" max="57" width="12" style="153" customWidth="1"/>
    <col min="58" max="59" width="13.42578125" style="275" customWidth="1"/>
    <col min="60" max="61" width="9.28515625" style="100" bestFit="1" customWidth="1"/>
    <col min="62" max="62" width="9.5703125" style="100" bestFit="1" customWidth="1"/>
    <col min="63" max="63" width="9.28515625" style="100" bestFit="1" customWidth="1"/>
    <col min="64" max="16384" width="9.140625" style="100"/>
  </cols>
  <sheetData>
    <row r="1" spans="1:60" ht="18" customHeight="1" x14ac:dyDescent="0.2">
      <c r="A1" s="967" t="s">
        <v>417</v>
      </c>
      <c r="B1" s="967"/>
      <c r="C1" s="967"/>
      <c r="D1" s="998" t="s">
        <v>418</v>
      </c>
      <c r="E1" s="999"/>
      <c r="F1" s="967" t="s">
        <v>419</v>
      </c>
      <c r="G1" s="967"/>
      <c r="H1" s="967"/>
      <c r="I1" s="998" t="s">
        <v>431</v>
      </c>
      <c r="J1" s="999"/>
      <c r="K1" s="966" t="s">
        <v>420</v>
      </c>
      <c r="L1" s="966"/>
      <c r="M1" s="966"/>
      <c r="N1" s="998" t="s">
        <v>432</v>
      </c>
      <c r="O1" s="999"/>
      <c r="P1" s="967" t="s">
        <v>421</v>
      </c>
      <c r="Q1" s="967"/>
      <c r="R1" s="967"/>
      <c r="S1" s="970" t="s">
        <v>433</v>
      </c>
      <c r="T1" s="969"/>
      <c r="U1" s="941" t="s">
        <v>422</v>
      </c>
      <c r="V1" s="959"/>
      <c r="W1" s="943"/>
      <c r="X1" s="970" t="s">
        <v>434</v>
      </c>
      <c r="Y1" s="969"/>
      <c r="Z1" s="950" t="s">
        <v>423</v>
      </c>
      <c r="AA1" s="958"/>
      <c r="AB1" s="952"/>
      <c r="AC1" s="970" t="s">
        <v>435</v>
      </c>
      <c r="AD1" s="970"/>
      <c r="AE1" s="947" t="s">
        <v>424</v>
      </c>
      <c r="AF1" s="957"/>
      <c r="AG1" s="949"/>
      <c r="AH1" s="970" t="s">
        <v>436</v>
      </c>
      <c r="AI1" s="969"/>
      <c r="AJ1" s="950" t="s">
        <v>425</v>
      </c>
      <c r="AK1" s="958"/>
      <c r="AL1" s="952"/>
      <c r="AM1" s="970" t="s">
        <v>437</v>
      </c>
      <c r="AN1" s="969"/>
      <c r="AO1" s="941" t="s">
        <v>426</v>
      </c>
      <c r="AP1" s="959"/>
      <c r="AQ1" s="943"/>
      <c r="AR1" s="970" t="s">
        <v>438</v>
      </c>
      <c r="AS1" s="969"/>
      <c r="AT1" s="947" t="s">
        <v>427</v>
      </c>
      <c r="AU1" s="948"/>
      <c r="AV1" s="949"/>
      <c r="AW1" s="970" t="s">
        <v>428</v>
      </c>
      <c r="AX1" s="969"/>
      <c r="AY1" s="950" t="s">
        <v>429</v>
      </c>
      <c r="AZ1" s="951"/>
      <c r="BA1" s="952"/>
      <c r="BB1" s="970" t="s">
        <v>439</v>
      </c>
      <c r="BC1" s="969"/>
      <c r="BD1" s="941" t="s">
        <v>430</v>
      </c>
      <c r="BE1" s="959"/>
      <c r="BF1" s="943"/>
      <c r="BG1" s="973" t="s">
        <v>440</v>
      </c>
      <c r="BH1" s="974"/>
    </row>
    <row r="2" spans="1:60" ht="18.75" customHeight="1" thickBot="1" x14ac:dyDescent="0.25">
      <c r="A2" s="319" t="s">
        <v>0</v>
      </c>
      <c r="B2" s="798" t="s">
        <v>144</v>
      </c>
      <c r="C2" s="36" t="s">
        <v>145</v>
      </c>
      <c r="D2" s="319" t="s">
        <v>144</v>
      </c>
      <c r="E2" s="885" t="s">
        <v>145</v>
      </c>
      <c r="F2" s="104" t="s">
        <v>0</v>
      </c>
      <c r="G2" s="104" t="s">
        <v>144</v>
      </c>
      <c r="H2" s="33" t="s">
        <v>145</v>
      </c>
      <c r="I2" s="319" t="s">
        <v>144</v>
      </c>
      <c r="J2" s="885" t="s">
        <v>145</v>
      </c>
      <c r="K2" s="125" t="s">
        <v>0</v>
      </c>
      <c r="L2" s="319" t="s">
        <v>144</v>
      </c>
      <c r="M2" s="36" t="s">
        <v>145</v>
      </c>
      <c r="N2" s="319" t="s">
        <v>144</v>
      </c>
      <c r="O2" s="885" t="s">
        <v>145</v>
      </c>
      <c r="P2" s="125" t="s">
        <v>0</v>
      </c>
      <c r="Q2" s="319" t="s">
        <v>144</v>
      </c>
      <c r="R2" s="36" t="s">
        <v>145</v>
      </c>
      <c r="S2" s="313" t="s">
        <v>144</v>
      </c>
      <c r="T2" s="155" t="s">
        <v>145</v>
      </c>
      <c r="U2" s="7" t="s">
        <v>0</v>
      </c>
      <c r="V2" s="313" t="s">
        <v>144</v>
      </c>
      <c r="W2" s="550" t="s">
        <v>145</v>
      </c>
      <c r="X2" s="313" t="s">
        <v>144</v>
      </c>
      <c r="Y2" s="155" t="s">
        <v>145</v>
      </c>
      <c r="Z2" s="7" t="s">
        <v>0</v>
      </c>
      <c r="AA2" s="313" t="s">
        <v>144</v>
      </c>
      <c r="AB2" s="550" t="s">
        <v>145</v>
      </c>
      <c r="AC2" s="491" t="s">
        <v>144</v>
      </c>
      <c r="AD2" s="558" t="s">
        <v>145</v>
      </c>
      <c r="AE2" s="7" t="s">
        <v>0</v>
      </c>
      <c r="AF2" s="313" t="s">
        <v>144</v>
      </c>
      <c r="AG2" s="550" t="s">
        <v>145</v>
      </c>
      <c r="AH2" s="313" t="s">
        <v>144</v>
      </c>
      <c r="AI2" s="155" t="s">
        <v>145</v>
      </c>
      <c r="AJ2" s="7" t="s">
        <v>0</v>
      </c>
      <c r="AK2" s="313" t="s">
        <v>144</v>
      </c>
      <c r="AL2" s="550" t="s">
        <v>145</v>
      </c>
      <c r="AM2" s="313" t="s">
        <v>144</v>
      </c>
      <c r="AN2" s="155" t="s">
        <v>145</v>
      </c>
      <c r="AO2" s="7" t="s">
        <v>0</v>
      </c>
      <c r="AP2" s="313" t="s">
        <v>144</v>
      </c>
      <c r="AQ2" s="550" t="s">
        <v>145</v>
      </c>
      <c r="AR2" s="313" t="s">
        <v>144</v>
      </c>
      <c r="AS2" s="155" t="s">
        <v>145</v>
      </c>
      <c r="AT2" s="89" t="s">
        <v>0</v>
      </c>
      <c r="AU2" s="319" t="s">
        <v>144</v>
      </c>
      <c r="AV2" s="799" t="s">
        <v>145</v>
      </c>
      <c r="AW2" s="313" t="s">
        <v>144</v>
      </c>
      <c r="AX2" s="155" t="s">
        <v>145</v>
      </c>
      <c r="AY2" s="89" t="s">
        <v>0</v>
      </c>
      <c r="AZ2" s="319" t="s">
        <v>144</v>
      </c>
      <c r="BA2" s="799" t="s">
        <v>145</v>
      </c>
      <c r="BB2" s="313" t="s">
        <v>144</v>
      </c>
      <c r="BC2" s="155" t="s">
        <v>145</v>
      </c>
      <c r="BD2" s="7" t="s">
        <v>0</v>
      </c>
      <c r="BE2" s="313" t="s">
        <v>144</v>
      </c>
      <c r="BF2" s="550" t="s">
        <v>145</v>
      </c>
      <c r="BG2" s="41" t="s">
        <v>144</v>
      </c>
      <c r="BH2" s="550" t="s">
        <v>145</v>
      </c>
    </row>
    <row r="3" spans="1:60" ht="19.5" customHeight="1" thickBot="1" x14ac:dyDescent="0.25">
      <c r="A3" s="320">
        <v>43831</v>
      </c>
      <c r="B3" s="704">
        <v>48.4</v>
      </c>
      <c r="C3" s="704">
        <v>21.42</v>
      </c>
      <c r="D3" s="865">
        <f>SUM('2020'!AZ14:AZ32,'2020'!BE3:BE33,B3:B12)</f>
        <v>418.59999999999985</v>
      </c>
      <c r="E3" s="866">
        <f>SUM('2020'!BA14:BA32,'2020'!BF3:BF33,C3:C12)</f>
        <v>1344.8</v>
      </c>
      <c r="F3" s="886">
        <v>43862</v>
      </c>
      <c r="G3" s="702">
        <v>0.8</v>
      </c>
      <c r="H3" s="702">
        <v>24.47</v>
      </c>
      <c r="I3" s="865">
        <f>SUM('2020'!BE5:BE33,'2021'!B3:B33,G3:G11)</f>
        <v>500.40000000000003</v>
      </c>
      <c r="J3" s="865">
        <f>SUM('2020'!BF15:BF33,'2021'!C3:C33,H3:H11)</f>
        <v>1381.8400000000001</v>
      </c>
      <c r="K3" s="892">
        <v>43891</v>
      </c>
      <c r="L3" s="704">
        <v>0.4</v>
      </c>
      <c r="M3" s="704">
        <v>23.2</v>
      </c>
      <c r="N3" s="865">
        <f>SUM('2021'!B13:B33,'2021'!G3:G31,L3:L13)</f>
        <v>425.6</v>
      </c>
      <c r="O3" s="865">
        <f>SUM('2021'!C13:C33,'2021'!H3:H30,M3:M13)</f>
        <v>1390.3900000000008</v>
      </c>
      <c r="P3" s="329">
        <v>43922</v>
      </c>
      <c r="Q3" s="704">
        <v>0</v>
      </c>
      <c r="R3" s="718">
        <v>19.62</v>
      </c>
      <c r="S3" s="888">
        <f>SUM('2021'!G12:G31,L3:L33,Q3:Q12)</f>
        <v>293.60000000000008</v>
      </c>
      <c r="T3" s="865">
        <f>SUM('2021'!H12:H31,M3:M33,R3:R12)</f>
        <v>1356.97</v>
      </c>
      <c r="U3" s="564">
        <v>43952</v>
      </c>
      <c r="V3" s="693"/>
      <c r="W3" s="694"/>
      <c r="X3" s="865">
        <f>SUM('2021'!L14:L33,Q3:Q32,V3:V13)</f>
        <v>51.8</v>
      </c>
      <c r="Y3" s="865">
        <f>SUM('2021'!M27:M33,R3:R32,W3:W13)</f>
        <v>420.73000000000008</v>
      </c>
      <c r="Z3" s="571">
        <v>43983</v>
      </c>
      <c r="AA3" s="718"/>
      <c r="AB3" s="719"/>
      <c r="AC3" s="865">
        <f>SUM('2021'!Q15:Q32,V3:V33,AA3:AA13)</f>
        <v>0</v>
      </c>
      <c r="AD3" s="865">
        <f>SUM('2021'!R15:R32,W3:W33,AB3:AB13)</f>
        <v>0</v>
      </c>
      <c r="AE3" s="164">
        <v>44013</v>
      </c>
      <c r="AF3" s="693"/>
      <c r="AG3" s="694"/>
      <c r="AH3" s="865">
        <f>SUM('2021'!V15:V33,AA3:AA32,AF3:AF13)</f>
        <v>0</v>
      </c>
      <c r="AI3" s="865">
        <f>SUM('2021'!W15:W33,AB3:AB32,AG3:AG13)</f>
        <v>0</v>
      </c>
      <c r="AJ3" s="571">
        <v>44044</v>
      </c>
      <c r="AK3" s="693"/>
      <c r="AL3" s="727"/>
      <c r="AM3" s="865">
        <f>SUM('2021'!AA14:AA32,AF3:AF33,AK3:AK12)</f>
        <v>0</v>
      </c>
      <c r="AN3" s="865">
        <f>SUM('2021'!AB14:AB32,AG3:AG33,AL3:AL12)</f>
        <v>0</v>
      </c>
      <c r="AO3" s="564">
        <v>44075</v>
      </c>
      <c r="AP3" s="693"/>
      <c r="AQ3" s="694"/>
      <c r="AR3" s="865">
        <f>SUM('2021'!AF14:AF33,AK3:AK33,AP3:AP12)</f>
        <v>0</v>
      </c>
      <c r="AS3" s="865">
        <f>SUM('2021'!AG14:AG33,AL3:AL33,AQ3:AQ12)</f>
        <v>0</v>
      </c>
      <c r="AT3" s="108">
        <v>44105</v>
      </c>
      <c r="AU3" s="704"/>
      <c r="AV3" s="695"/>
      <c r="AW3" s="865">
        <f>SUM('2021'!AK13:AK33,AP3:AP32,AU3:AU12)</f>
        <v>0</v>
      </c>
      <c r="AX3" s="865">
        <f>SUM('2021'!AL13:AL33,AQ3:AQ32,AV3:AV12)</f>
        <v>0</v>
      </c>
      <c r="AY3" s="38">
        <v>44136</v>
      </c>
      <c r="AZ3" s="858"/>
      <c r="BA3" s="859"/>
      <c r="BB3" s="865">
        <f>SUM('2021'!AP13:AP32,AU3:AU33,AZ3:AZ11)</f>
        <v>0</v>
      </c>
      <c r="BC3" s="865">
        <f>SUM('2021'!AQ13:AQ32,AV3:AV33,BA3:BA10)</f>
        <v>0</v>
      </c>
      <c r="BD3" s="564">
        <v>44166</v>
      </c>
      <c r="BE3" s="902"/>
      <c r="BF3" s="903"/>
      <c r="BG3" s="865">
        <f>SUM('2021'!AU13:AU33,AZ3:AZ32,BE3:BE12)</f>
        <v>0</v>
      </c>
      <c r="BH3" s="865">
        <f>SUM('2021'!AV13:AV33,BA3:BA32,BF3:BF12)</f>
        <v>0</v>
      </c>
    </row>
    <row r="4" spans="1:60" ht="18.75" customHeight="1" thickBot="1" x14ac:dyDescent="0.25">
      <c r="A4" s="320">
        <v>43832</v>
      </c>
      <c r="B4" s="704">
        <v>1</v>
      </c>
      <c r="C4" s="704">
        <v>21.28</v>
      </c>
      <c r="D4" s="865">
        <f>SUM('2020'!AZ6:AZ32,'2020'!BE3:BE33,B3:B5)</f>
        <v>451.79999999999984</v>
      </c>
      <c r="E4" s="866">
        <f>SUM('2020'!BA6:BA32,'2020'!BF3:BF33,C3:C5)</f>
        <v>1334.4199999999998</v>
      </c>
      <c r="F4" s="886">
        <v>43863</v>
      </c>
      <c r="G4" s="875">
        <v>20.8</v>
      </c>
      <c r="H4" s="875">
        <v>24.22</v>
      </c>
      <c r="I4" s="865">
        <f>SUM('2020'!BE11:BE33,'2021'!B3:B33,G3:G4)</f>
        <v>435</v>
      </c>
      <c r="J4" s="865">
        <f>SUM('2020'!BF5:BF33,'2021'!C3:C33,H3:H4)</f>
        <v>1447.3000000000002</v>
      </c>
      <c r="K4" s="892">
        <v>43892</v>
      </c>
      <c r="L4" s="704">
        <v>0</v>
      </c>
      <c r="M4" s="704">
        <v>23.93</v>
      </c>
      <c r="N4" s="865">
        <f>SUM('2021'!B6:B33,'2021'!G3:G31,L3:L5)</f>
        <v>376.99999999999994</v>
      </c>
      <c r="O4" s="865">
        <f>SUM('2021'!C6:C33,'2021'!H3:H30,M3:M5)</f>
        <v>1383.4700000000005</v>
      </c>
      <c r="P4" s="329">
        <v>43923</v>
      </c>
      <c r="Q4" s="704">
        <v>1</v>
      </c>
      <c r="R4" s="718">
        <v>19.940000000000001</v>
      </c>
      <c r="S4" s="888">
        <f>SUM('2021'!G5:G31,L3:L33,Q3:Q5)</f>
        <v>297.40000000000003</v>
      </c>
      <c r="T4" s="865">
        <f>SUM('2021'!H5:H31,M3:M33,R3:R5)</f>
        <v>1370.52</v>
      </c>
      <c r="U4" s="564">
        <v>43953</v>
      </c>
      <c r="V4" s="693"/>
      <c r="W4" s="695"/>
      <c r="X4" s="865">
        <f>SUM('2021'!L6:L33,Q3:Q32,V3:V5)</f>
        <v>112.59999999999998</v>
      </c>
      <c r="Y4" s="865">
        <f>SUM('2021'!M6:M33,R3:R32,W3:W5)</f>
        <v>906.79</v>
      </c>
      <c r="Z4" s="571">
        <v>43984</v>
      </c>
      <c r="AA4" s="718"/>
      <c r="AB4" s="719"/>
      <c r="AC4" s="865">
        <f>SUM('2021'!Q7:Q32,V3:V33,AA3:AA4)</f>
        <v>16.2</v>
      </c>
      <c r="AD4" s="865">
        <f>SUM('2021'!R7:R32,W3:W33,AB3:AB4)</f>
        <v>170.11</v>
      </c>
      <c r="AE4" s="164">
        <v>44014</v>
      </c>
      <c r="AF4" s="693"/>
      <c r="AG4" s="695"/>
      <c r="AH4" s="865">
        <f>SUM('2021'!V6:V33,AA3:AA32,AF3:AF5)</f>
        <v>0</v>
      </c>
      <c r="AI4" s="865">
        <f>SUM('2021'!W6:W33,AB3:AB32,AG3:AG5)</f>
        <v>0</v>
      </c>
      <c r="AJ4" s="571">
        <v>44045</v>
      </c>
      <c r="AK4" s="842"/>
      <c r="AL4" s="843"/>
      <c r="AM4" s="865">
        <f>SUM('2021'!AA6:AA32,AF3:AF33,AK3:AK4)</f>
        <v>0</v>
      </c>
      <c r="AN4" s="865">
        <f>SUM('2021'!AB6:AB32,AG3:AG33,AL3:AL4)</f>
        <v>0</v>
      </c>
      <c r="AO4" s="564">
        <v>44076</v>
      </c>
      <c r="AP4" s="845"/>
      <c r="AQ4" s="797"/>
      <c r="AR4" s="865">
        <f>SUM('2021'!AF6:AF33,AK3:AK33,AP3:AP4)</f>
        <v>0</v>
      </c>
      <c r="AS4" s="865">
        <f>SUM('2021'!AG6:AG33,AL3:AL33,AQ3:AQ4)</f>
        <v>0</v>
      </c>
      <c r="AT4" s="108">
        <v>44106</v>
      </c>
      <c r="AU4" s="704"/>
      <c r="AV4" s="695"/>
      <c r="AW4" s="865">
        <f>SUM('2021'!AK5:AK33,AP3:AP32,AU3:AU5)</f>
        <v>0</v>
      </c>
      <c r="AX4" s="865">
        <f>SUM('2021'!AL5:AL33,AQ3:AQ32,AV3:AV5)</f>
        <v>0</v>
      </c>
      <c r="AY4" s="38">
        <v>44137</v>
      </c>
      <c r="AZ4" s="858"/>
      <c r="BA4" s="859"/>
      <c r="BB4" s="865">
        <f>SUM('2021'!AP5:AP32,AU3:AU33,AZ3:AZ5)</f>
        <v>0</v>
      </c>
      <c r="BC4" s="865">
        <f>SUM('2021'!AQ5:AQ32,AV3:AV33,BA3:BA5)</f>
        <v>0</v>
      </c>
      <c r="BD4" s="564">
        <v>44167</v>
      </c>
      <c r="BE4" s="649"/>
      <c r="BF4" s="679"/>
      <c r="BG4" s="865">
        <f>SUM('2021'!AU6:AU33,AZ3:AZ32,BE3:BE6)</f>
        <v>0</v>
      </c>
      <c r="BH4" s="865">
        <f>SUM('2021'!AV6:AV33,BA3:BA32,BF3:BF6)</f>
        <v>0</v>
      </c>
    </row>
    <row r="5" spans="1:60" ht="18.75" customHeight="1" thickBot="1" x14ac:dyDescent="0.25">
      <c r="A5" s="320">
        <v>43833</v>
      </c>
      <c r="B5" s="875">
        <v>0.4</v>
      </c>
      <c r="C5" s="875">
        <v>21.13</v>
      </c>
      <c r="D5" s="873">
        <f>SUM(D3:D4)</f>
        <v>870.39999999999964</v>
      </c>
      <c r="E5" s="874">
        <f>SUM(E3:E4)</f>
        <v>2679.22</v>
      </c>
      <c r="F5" s="886">
        <v>43864</v>
      </c>
      <c r="G5" s="702">
        <v>0</v>
      </c>
      <c r="H5" s="702">
        <v>24.81</v>
      </c>
      <c r="I5" s="873">
        <f>SUM(I3:I4)</f>
        <v>935.40000000000009</v>
      </c>
      <c r="J5" s="874">
        <f>SUM(J3:J4)</f>
        <v>2829.1400000000003</v>
      </c>
      <c r="K5" s="892">
        <v>43893</v>
      </c>
      <c r="L5" s="855">
        <v>23.8</v>
      </c>
      <c r="M5" s="855">
        <v>23.41</v>
      </c>
      <c r="N5" s="873">
        <f>SUM(N3:N4)</f>
        <v>802.59999999999991</v>
      </c>
      <c r="O5" s="874">
        <f>SUM(O3:O4)</f>
        <v>2773.8600000000015</v>
      </c>
      <c r="P5" s="329">
        <v>43924</v>
      </c>
      <c r="Q5" s="704">
        <v>0</v>
      </c>
      <c r="R5" s="718">
        <v>20.55</v>
      </c>
      <c r="S5" s="889">
        <f>SUM(S3:S4)</f>
        <v>591.00000000000011</v>
      </c>
      <c r="T5" s="874">
        <f>SUM(T3:T4)</f>
        <v>2727.49</v>
      </c>
      <c r="U5" s="564">
        <v>43954</v>
      </c>
      <c r="V5" s="851"/>
      <c r="W5" s="852"/>
      <c r="X5" s="873">
        <f>SUM(X3:X4)</f>
        <v>164.39999999999998</v>
      </c>
      <c r="Y5" s="874">
        <f>SUM(Y3:Y4)</f>
        <v>1327.52</v>
      </c>
      <c r="Z5" s="571">
        <v>43985</v>
      </c>
      <c r="AA5" s="813"/>
      <c r="AB5" s="723"/>
      <c r="AC5" s="873">
        <f>SUM(AC3:AC4)</f>
        <v>16.2</v>
      </c>
      <c r="AD5" s="874">
        <f>SUM(AD3:AD4)</f>
        <v>170.11</v>
      </c>
      <c r="AE5" s="164">
        <v>44015</v>
      </c>
      <c r="AF5" s="842"/>
      <c r="AG5" s="843"/>
      <c r="AH5" s="873">
        <f>SUM(AH3:AH4)</f>
        <v>0</v>
      </c>
      <c r="AI5" s="874">
        <f>SUM(AI3:AI4)</f>
        <v>0</v>
      </c>
      <c r="AJ5" s="571">
        <v>44046</v>
      </c>
      <c r="AK5" s="718"/>
      <c r="AL5" s="719"/>
      <c r="AM5" s="873">
        <f>SUM(AM3:AM4)</f>
        <v>0</v>
      </c>
      <c r="AN5" s="874">
        <f>SUM(AN3:AN4)</f>
        <v>0</v>
      </c>
      <c r="AO5" s="564">
        <v>44077</v>
      </c>
      <c r="AP5" s="718"/>
      <c r="AQ5" s="719"/>
      <c r="AR5" s="873">
        <f>SUM(AR3:AR4)</f>
        <v>0</v>
      </c>
      <c r="AS5" s="874">
        <f>SUM(AS3:AS4)</f>
        <v>0</v>
      </c>
      <c r="AT5" s="108">
        <v>44107</v>
      </c>
      <c r="AU5" s="842"/>
      <c r="AV5" s="843"/>
      <c r="AW5" s="873">
        <f>SUM(AW3:AW4)</f>
        <v>0</v>
      </c>
      <c r="AX5" s="874">
        <f>SUM(AX3:AX4)</f>
        <v>0</v>
      </c>
      <c r="AY5" s="38">
        <v>44138</v>
      </c>
      <c r="AZ5" s="862"/>
      <c r="BA5" s="863"/>
      <c r="BB5" s="873">
        <f>SUM(BB3:BB4)</f>
        <v>0</v>
      </c>
      <c r="BC5" s="874">
        <f>SUM(BC3:BC4)</f>
        <v>0</v>
      </c>
      <c r="BD5" s="564">
        <v>44168</v>
      </c>
      <c r="BE5" s="879"/>
      <c r="BF5" s="880"/>
      <c r="BG5" s="873">
        <f>SUM(BG3:BG4)</f>
        <v>0</v>
      </c>
      <c r="BH5" s="874">
        <f>SUM(BH3:BH4)</f>
        <v>0</v>
      </c>
    </row>
    <row r="6" spans="1:60" ht="18.75" customHeight="1" thickBot="1" x14ac:dyDescent="0.25">
      <c r="A6" s="320">
        <v>43834</v>
      </c>
      <c r="B6" s="704">
        <v>0</v>
      </c>
      <c r="C6" s="704">
        <v>22.39</v>
      </c>
      <c r="D6" s="867"/>
      <c r="E6" s="868"/>
      <c r="F6" s="886">
        <v>43865</v>
      </c>
      <c r="G6" s="702">
        <v>0</v>
      </c>
      <c r="H6" s="702">
        <v>26.16</v>
      </c>
      <c r="I6" s="601"/>
      <c r="J6" s="660"/>
      <c r="K6" s="892">
        <v>43894</v>
      </c>
      <c r="L6" s="704">
        <v>4.8</v>
      </c>
      <c r="M6" s="704">
        <v>22.67</v>
      </c>
      <c r="N6" s="835"/>
      <c r="O6" s="835"/>
      <c r="P6" s="329">
        <v>43925</v>
      </c>
      <c r="Q6" s="894">
        <v>0</v>
      </c>
      <c r="R6" s="813">
        <v>20.68</v>
      </c>
      <c r="S6" s="608"/>
      <c r="T6" s="608"/>
      <c r="U6" s="564">
        <v>43955</v>
      </c>
      <c r="V6" s="693"/>
      <c r="W6" s="695"/>
      <c r="X6" s="512"/>
      <c r="Y6" s="512"/>
      <c r="Z6" s="571">
        <v>43986</v>
      </c>
      <c r="AA6" s="718"/>
      <c r="AB6" s="719"/>
      <c r="AC6" s="457"/>
      <c r="AD6" s="268"/>
      <c r="AE6" s="164">
        <v>44016</v>
      </c>
      <c r="AF6" s="718"/>
      <c r="AG6" s="719"/>
      <c r="AH6" s="456"/>
      <c r="AI6" s="458"/>
      <c r="AJ6" s="571">
        <v>44047</v>
      </c>
      <c r="AK6" s="693"/>
      <c r="AL6" s="727"/>
      <c r="AM6" s="846"/>
      <c r="AN6" s="847"/>
      <c r="AO6" s="564">
        <v>44078</v>
      </c>
      <c r="AP6" s="693"/>
      <c r="AQ6" s="694"/>
      <c r="AR6" s="456"/>
      <c r="AS6" s="458"/>
      <c r="AT6" s="108">
        <v>44108</v>
      </c>
      <c r="AU6" s="704"/>
      <c r="AV6" s="695"/>
      <c r="AW6" s="456"/>
      <c r="AX6" s="268"/>
      <c r="AY6" s="38">
        <v>44139</v>
      </c>
      <c r="AZ6" s="858"/>
      <c r="BA6" s="859"/>
      <c r="BB6" s="523"/>
      <c r="BC6" s="489"/>
      <c r="BD6" s="564">
        <v>44169</v>
      </c>
      <c r="BE6" s="879"/>
      <c r="BF6" s="880"/>
      <c r="BG6" s="523"/>
      <c r="BH6" s="268"/>
    </row>
    <row r="7" spans="1:60" ht="18.75" customHeight="1" x14ac:dyDescent="0.2">
      <c r="A7" s="320">
        <v>43835</v>
      </c>
      <c r="B7" s="704">
        <v>0</v>
      </c>
      <c r="C7" s="704">
        <v>24.2</v>
      </c>
      <c r="D7" s="869">
        <f>D3/60</f>
        <v>6.9766666666666639</v>
      </c>
      <c r="E7" s="870">
        <f>E3/60</f>
        <v>22.413333333333334</v>
      </c>
      <c r="F7" s="886">
        <v>43866</v>
      </c>
      <c r="G7" s="702">
        <v>19.8</v>
      </c>
      <c r="H7" s="702">
        <v>23.23</v>
      </c>
      <c r="I7" s="869">
        <f>I3/61</f>
        <v>8.2032786885245912</v>
      </c>
      <c r="J7" s="870">
        <f>J3/59</f>
        <v>23.421016949152545</v>
      </c>
      <c r="K7" s="892">
        <v>43895</v>
      </c>
      <c r="L7" s="704">
        <v>1.2</v>
      </c>
      <c r="M7" s="704">
        <v>22.01</v>
      </c>
      <c r="N7" s="869">
        <f>N3/50</f>
        <v>8.5120000000000005</v>
      </c>
      <c r="O7" s="870">
        <f>O3/61</f>
        <v>22.793278688524602</v>
      </c>
      <c r="P7" s="329">
        <v>43926</v>
      </c>
      <c r="Q7" s="704">
        <v>0</v>
      </c>
      <c r="R7" s="718">
        <v>20.85</v>
      </c>
      <c r="S7" s="890">
        <f>S3/59</f>
        <v>4.9762711864406795</v>
      </c>
      <c r="T7" s="870">
        <f>T3/59</f>
        <v>22.999491525423728</v>
      </c>
      <c r="U7" s="564">
        <v>43956</v>
      </c>
      <c r="V7" s="693"/>
      <c r="W7" s="695"/>
      <c r="X7" s="869">
        <f>X3/61</f>
        <v>0.84918032786885245</v>
      </c>
      <c r="Y7" s="870">
        <f>Y3/61</f>
        <v>6.8972131147540994</v>
      </c>
      <c r="Z7" s="571">
        <v>43987</v>
      </c>
      <c r="AA7" s="718"/>
      <c r="AB7" s="719"/>
      <c r="AC7" s="869">
        <f>AC3/59</f>
        <v>0</v>
      </c>
      <c r="AD7" s="870">
        <f>AD3/58</f>
        <v>0</v>
      </c>
      <c r="AE7" s="164">
        <v>44017</v>
      </c>
      <c r="AF7" s="693"/>
      <c r="AG7" s="695"/>
      <c r="AH7" s="869">
        <f>AH3/60</f>
        <v>0</v>
      </c>
      <c r="AI7" s="870">
        <f>AI3/59</f>
        <v>0</v>
      </c>
      <c r="AJ7" s="571">
        <v>44048</v>
      </c>
      <c r="AK7" s="693"/>
      <c r="AL7" s="727"/>
      <c r="AM7" s="869">
        <f>AM3/60</f>
        <v>0</v>
      </c>
      <c r="AN7" s="870">
        <f>AN3/59</f>
        <v>0</v>
      </c>
      <c r="AO7" s="564">
        <v>44079</v>
      </c>
      <c r="AP7" s="693"/>
      <c r="AQ7" s="694"/>
      <c r="AR7" s="869">
        <f>AR3/58</f>
        <v>0</v>
      </c>
      <c r="AS7" s="870">
        <f>AS3/58</f>
        <v>0</v>
      </c>
      <c r="AT7" s="108">
        <v>44109</v>
      </c>
      <c r="AU7" s="704"/>
      <c r="AV7" s="695"/>
      <c r="AW7" s="869">
        <f>AW3/59</f>
        <v>0</v>
      </c>
      <c r="AX7" s="870">
        <f>AX3/59</f>
        <v>0</v>
      </c>
      <c r="AY7" s="38">
        <v>44140</v>
      </c>
      <c r="AZ7" s="858"/>
      <c r="BA7" s="859"/>
      <c r="BB7" s="869">
        <f>BB3/59</f>
        <v>0</v>
      </c>
      <c r="BC7" s="870">
        <f>BC3/59</f>
        <v>0</v>
      </c>
      <c r="BD7" s="564">
        <v>44170</v>
      </c>
      <c r="BE7" s="649"/>
      <c r="BF7" s="679"/>
      <c r="BG7" s="869">
        <f>BG3/59</f>
        <v>0</v>
      </c>
      <c r="BH7" s="870">
        <f>BH3/59</f>
        <v>0</v>
      </c>
    </row>
    <row r="8" spans="1:60" ht="18.75" customHeight="1" x14ac:dyDescent="0.2">
      <c r="A8" s="320">
        <v>43836</v>
      </c>
      <c r="B8" s="704">
        <v>1.4</v>
      </c>
      <c r="C8" s="704">
        <v>26.2</v>
      </c>
      <c r="D8" s="573">
        <f>D4/60</f>
        <v>7.5299999999999976</v>
      </c>
      <c r="E8" s="574">
        <f>E4/60</f>
        <v>22.240333333333332</v>
      </c>
      <c r="F8" s="886">
        <v>43867</v>
      </c>
      <c r="G8" s="702">
        <v>0.2</v>
      </c>
      <c r="H8" s="702">
        <v>21.75</v>
      </c>
      <c r="I8" s="573">
        <f>I4/61</f>
        <v>7.1311475409836067</v>
      </c>
      <c r="J8" s="574">
        <f>J4/61</f>
        <v>23.726229508196724</v>
      </c>
      <c r="K8" s="892">
        <v>43896</v>
      </c>
      <c r="L8" s="704">
        <v>36.799999999999997</v>
      </c>
      <c r="M8" s="704">
        <v>21.19</v>
      </c>
      <c r="N8" s="573">
        <f>N4/57</f>
        <v>6.614035087719297</v>
      </c>
      <c r="O8" s="574">
        <f>O4/59</f>
        <v>23.448644067796618</v>
      </c>
      <c r="P8" s="329">
        <v>43927</v>
      </c>
      <c r="Q8" s="704">
        <v>15.6</v>
      </c>
      <c r="R8" s="718">
        <v>19.37</v>
      </c>
      <c r="S8" s="554">
        <f>S4/54</f>
        <v>5.507407407407408</v>
      </c>
      <c r="T8" s="574">
        <f>T4/54</f>
        <v>25.38</v>
      </c>
      <c r="U8" s="564">
        <v>43957</v>
      </c>
      <c r="V8" s="693"/>
      <c r="W8" s="695"/>
      <c r="X8" s="573">
        <f>X4/61</f>
        <v>1.845901639344262</v>
      </c>
      <c r="Y8" s="574">
        <f>Y4/61</f>
        <v>14.865409836065574</v>
      </c>
      <c r="Z8" s="571">
        <v>43988</v>
      </c>
      <c r="AA8" s="718"/>
      <c r="AB8" s="719"/>
      <c r="AC8" s="573">
        <f>AC4/58</f>
        <v>0.27931034482758621</v>
      </c>
      <c r="AD8" s="574">
        <f>AD4/58</f>
        <v>2.9329310344827588</v>
      </c>
      <c r="AE8" s="164">
        <v>44018</v>
      </c>
      <c r="AF8" s="693"/>
      <c r="AG8" s="695"/>
      <c r="AH8" s="573">
        <f>AH4/61</f>
        <v>0</v>
      </c>
      <c r="AI8" s="574">
        <f>AI4/59</f>
        <v>0</v>
      </c>
      <c r="AJ8" s="571">
        <v>44049</v>
      </c>
      <c r="AK8" s="693"/>
      <c r="AL8" s="727"/>
      <c r="AM8" s="573">
        <f>AM4/60</f>
        <v>0</v>
      </c>
      <c r="AN8" s="574">
        <f>AN4/58</f>
        <v>0</v>
      </c>
      <c r="AO8" s="564">
        <v>44080</v>
      </c>
      <c r="AP8" s="693"/>
      <c r="AQ8" s="694"/>
      <c r="AR8" s="573">
        <f>AR4/59</f>
        <v>0</v>
      </c>
      <c r="AS8" s="574">
        <f>AS4/59</f>
        <v>0</v>
      </c>
      <c r="AT8" s="108">
        <v>44110</v>
      </c>
      <c r="AU8" s="704"/>
      <c r="AV8" s="695"/>
      <c r="AW8" s="573">
        <f>AW4/60</f>
        <v>0</v>
      </c>
      <c r="AX8" s="574">
        <f>AX4/60</f>
        <v>0</v>
      </c>
      <c r="AY8" s="38">
        <v>44141</v>
      </c>
      <c r="AZ8" s="858"/>
      <c r="BA8" s="859"/>
      <c r="BB8" s="573">
        <f>BB4/62</f>
        <v>0</v>
      </c>
      <c r="BC8" s="574">
        <f>BC4/62</f>
        <v>0</v>
      </c>
      <c r="BD8" s="564">
        <v>44171</v>
      </c>
      <c r="BE8" s="649"/>
      <c r="BF8" s="679"/>
      <c r="BG8" s="573">
        <f>BG4/60</f>
        <v>0</v>
      </c>
      <c r="BH8" s="574">
        <f>BH4/60</f>
        <v>0</v>
      </c>
    </row>
    <row r="9" spans="1:60" ht="18.75" customHeight="1" thickBot="1" x14ac:dyDescent="0.25">
      <c r="A9" s="320">
        <v>43837</v>
      </c>
      <c r="B9" s="704">
        <v>1</v>
      </c>
      <c r="C9" s="704">
        <v>25.23</v>
      </c>
      <c r="D9" s="836">
        <f>SUM(D7:D8)/2</f>
        <v>7.2533333333333303</v>
      </c>
      <c r="E9" s="837">
        <f>SUM(E7:E8)/2</f>
        <v>22.326833333333333</v>
      </c>
      <c r="F9" s="886">
        <v>43868</v>
      </c>
      <c r="G9" s="702">
        <v>0</v>
      </c>
      <c r="H9" s="702">
        <v>21</v>
      </c>
      <c r="I9" s="836">
        <f>SUM(I7:I8)/2</f>
        <v>7.6672131147540989</v>
      </c>
      <c r="J9" s="837">
        <f>SUM(J7:J8)/2</f>
        <v>23.573623228674634</v>
      </c>
      <c r="K9" s="892">
        <v>43897</v>
      </c>
      <c r="L9" s="704">
        <v>1.4</v>
      </c>
      <c r="M9" s="704">
        <v>20.64</v>
      </c>
      <c r="N9" s="836">
        <f>SUM(N7:N8)/2</f>
        <v>7.5630175438596492</v>
      </c>
      <c r="O9" s="837">
        <f>SUM(O7:O8)/2</f>
        <v>23.120961378160608</v>
      </c>
      <c r="P9" s="329">
        <v>43928</v>
      </c>
      <c r="Q9" s="704">
        <v>0.6</v>
      </c>
      <c r="R9" s="718">
        <v>20.22</v>
      </c>
      <c r="S9" s="891">
        <f>SUM(S7:S8)/2</f>
        <v>5.2418392969240433</v>
      </c>
      <c r="T9" s="837">
        <f>SUM(T7:T8)/2</f>
        <v>24.189745762711865</v>
      </c>
      <c r="U9" s="564">
        <v>43958</v>
      </c>
      <c r="V9" s="693"/>
      <c r="W9" s="695"/>
      <c r="X9" s="836">
        <f>SUM(X7:X8)/2</f>
        <v>1.3475409836065573</v>
      </c>
      <c r="Y9" s="837">
        <f>SUM(Y7:Y8)/2</f>
        <v>10.881311475409836</v>
      </c>
      <c r="Z9" s="571">
        <v>43989</v>
      </c>
      <c r="AA9" s="718"/>
      <c r="AB9" s="719"/>
      <c r="AC9" s="836">
        <f>SUM(AC7:AC8)/2</f>
        <v>0.1396551724137931</v>
      </c>
      <c r="AD9" s="837">
        <f>SUM(AD7:AD8)/2</f>
        <v>1.4664655172413794</v>
      </c>
      <c r="AE9" s="164">
        <v>44019</v>
      </c>
      <c r="AF9" s="693"/>
      <c r="AG9" s="695"/>
      <c r="AH9" s="836">
        <f>SUM(AH7:AH8)/2</f>
        <v>0</v>
      </c>
      <c r="AI9" s="837">
        <f>SUM(AI7:AI8)/2</f>
        <v>0</v>
      </c>
      <c r="AJ9" s="571">
        <v>44050</v>
      </c>
      <c r="AK9" s="693"/>
      <c r="AL9" s="727"/>
      <c r="AM9" s="836">
        <f>SUM(AM7:AM8)/2</f>
        <v>0</v>
      </c>
      <c r="AN9" s="837">
        <f>SUM(AN7:AN8)/2</f>
        <v>0</v>
      </c>
      <c r="AO9" s="564">
        <v>44081</v>
      </c>
      <c r="AP9" s="693"/>
      <c r="AQ9" s="694"/>
      <c r="AR9" s="836">
        <f>SUM(AR7:AR8)/2</f>
        <v>0</v>
      </c>
      <c r="AS9" s="837">
        <f>SUM(AS7:AS8)/2</f>
        <v>0</v>
      </c>
      <c r="AT9" s="108">
        <v>44111</v>
      </c>
      <c r="AU9" s="704"/>
      <c r="AV9" s="695"/>
      <c r="AW9" s="836">
        <f>SUM(AW7:AW8)/2</f>
        <v>0</v>
      </c>
      <c r="AX9" s="837">
        <f>SUM(AX7:AX8)/2</f>
        <v>0</v>
      </c>
      <c r="AY9" s="38">
        <v>44142</v>
      </c>
      <c r="AZ9" s="858"/>
      <c r="BA9" s="859"/>
      <c r="BB9" s="836">
        <f>SUM(BB7:BB8)/2</f>
        <v>0</v>
      </c>
      <c r="BC9" s="837">
        <f>SUM(BC7:BC8)/2</f>
        <v>0</v>
      </c>
      <c r="BD9" s="564">
        <v>44172</v>
      </c>
      <c r="BE9" s="649"/>
      <c r="BF9" s="679"/>
      <c r="BG9" s="836">
        <f>SUM(BG7:BG8)/2</f>
        <v>0</v>
      </c>
      <c r="BH9" s="837">
        <f>SUM(BH7:BH8)/2</f>
        <v>0</v>
      </c>
    </row>
    <row r="10" spans="1:60" ht="18.75" customHeight="1" x14ac:dyDescent="0.2">
      <c r="A10" s="320">
        <v>43838</v>
      </c>
      <c r="B10" s="704">
        <v>0</v>
      </c>
      <c r="C10" s="704">
        <v>23.36</v>
      </c>
      <c r="D10" s="384"/>
      <c r="E10" s="233"/>
      <c r="F10" s="886">
        <v>43869</v>
      </c>
      <c r="G10" s="702">
        <v>0</v>
      </c>
      <c r="H10" s="702">
        <v>20.6</v>
      </c>
      <c r="I10" s="893"/>
      <c r="J10" s="893"/>
      <c r="K10" s="892">
        <v>43898</v>
      </c>
      <c r="L10" s="704">
        <v>0</v>
      </c>
      <c r="M10" s="704">
        <v>21.37</v>
      </c>
      <c r="N10" s="384"/>
      <c r="O10" s="907"/>
      <c r="P10" s="329">
        <v>43929</v>
      </c>
      <c r="Q10" s="704">
        <v>0</v>
      </c>
      <c r="R10" s="718">
        <v>20.55</v>
      </c>
      <c r="S10" s="442"/>
      <c r="T10" s="235"/>
      <c r="U10" s="564">
        <v>43959</v>
      </c>
      <c r="V10" s="728"/>
      <c r="W10" s="695"/>
      <c r="Z10" s="571">
        <v>43990</v>
      </c>
      <c r="AA10" s="879"/>
      <c r="AB10" s="880"/>
      <c r="AC10" s="457"/>
      <c r="AD10" s="268"/>
      <c r="AE10" s="164">
        <v>44020</v>
      </c>
      <c r="AF10" s="693"/>
      <c r="AG10" s="695"/>
      <c r="AH10" s="456"/>
      <c r="AI10" s="458"/>
      <c r="AJ10" s="571">
        <v>44051</v>
      </c>
      <c r="AK10" s="693"/>
      <c r="AL10" s="727"/>
      <c r="AM10" s="848"/>
      <c r="AN10" s="662"/>
      <c r="AO10" s="564">
        <v>44082</v>
      </c>
      <c r="AP10" s="724"/>
      <c r="AQ10" s="725"/>
      <c r="AR10" s="456"/>
      <c r="AS10" s="458"/>
      <c r="AT10" s="108">
        <v>44112</v>
      </c>
      <c r="AU10" s="704"/>
      <c r="AV10" s="695"/>
      <c r="AW10" s="456"/>
      <c r="AX10" s="268"/>
      <c r="AY10" s="38">
        <v>44143</v>
      </c>
      <c r="AZ10" s="858"/>
      <c r="BA10" s="859"/>
      <c r="BB10" s="523"/>
      <c r="BC10" s="268"/>
      <c r="BD10" s="564">
        <v>44173</v>
      </c>
      <c r="BE10" s="649"/>
      <c r="BF10" s="679"/>
      <c r="BG10" s="456"/>
      <c r="BH10" s="268"/>
    </row>
    <row r="11" spans="1:60" ht="18.75" customHeight="1" thickBot="1" x14ac:dyDescent="0.25">
      <c r="A11" s="320">
        <v>43839</v>
      </c>
      <c r="B11" s="704">
        <v>8.1999999999999993</v>
      </c>
      <c r="C11" s="704">
        <v>23.07</v>
      </c>
      <c r="D11" s="384"/>
      <c r="E11" s="233"/>
      <c r="F11" s="886">
        <v>43870</v>
      </c>
      <c r="G11" s="875">
        <v>0</v>
      </c>
      <c r="H11" s="875">
        <v>20.94</v>
      </c>
      <c r="I11" s="444"/>
      <c r="J11" s="235"/>
      <c r="K11" s="892">
        <v>43899</v>
      </c>
      <c r="L11" s="704">
        <v>0</v>
      </c>
      <c r="M11" s="704">
        <v>22.59</v>
      </c>
      <c r="N11" s="384"/>
      <c r="O11" s="233"/>
      <c r="P11" s="329">
        <v>43930</v>
      </c>
      <c r="Q11" s="718">
        <v>0</v>
      </c>
      <c r="R11" s="718">
        <v>21.05</v>
      </c>
      <c r="S11" s="442"/>
      <c r="T11" s="235"/>
      <c r="U11" s="564">
        <v>43960</v>
      </c>
      <c r="V11" s="693"/>
      <c r="W11" s="695"/>
      <c r="X11" s="456"/>
      <c r="Y11" s="458"/>
      <c r="Z11" s="571">
        <v>43991</v>
      </c>
      <c r="AA11" s="724"/>
      <c r="AB11" s="725"/>
      <c r="AC11" s="457"/>
      <c r="AD11" s="268"/>
      <c r="AE11" s="164">
        <v>44021</v>
      </c>
      <c r="AF11" s="693"/>
      <c r="AG11" s="695"/>
      <c r="AH11" s="456"/>
      <c r="AI11" s="458"/>
      <c r="AJ11" s="571">
        <v>44052</v>
      </c>
      <c r="AK11" s="693"/>
      <c r="AL11" s="727"/>
      <c r="AM11" s="457"/>
      <c r="AN11" s="458"/>
      <c r="AO11" s="564">
        <v>44083</v>
      </c>
      <c r="AP11" s="877"/>
      <c r="AQ11" s="878"/>
      <c r="AS11" s="458"/>
      <c r="AT11" s="108">
        <v>44113</v>
      </c>
      <c r="AU11" s="704"/>
      <c r="AV11" s="695"/>
      <c r="AW11" s="456"/>
      <c r="AX11" s="268"/>
      <c r="AY11" s="38">
        <v>44144</v>
      </c>
      <c r="AZ11" s="862"/>
      <c r="BA11" s="863"/>
      <c r="BB11" s="523"/>
      <c r="BC11" s="268"/>
      <c r="BD11" s="564">
        <v>44174</v>
      </c>
      <c r="BE11" s="649"/>
      <c r="BF11" s="679"/>
      <c r="BG11" s="456"/>
      <c r="BH11" s="268"/>
    </row>
    <row r="12" spans="1:60" ht="18.75" customHeight="1" thickBot="1" x14ac:dyDescent="0.25">
      <c r="A12" s="320">
        <v>43840</v>
      </c>
      <c r="B12" s="875">
        <v>1.6</v>
      </c>
      <c r="C12" s="875">
        <v>23.29</v>
      </c>
      <c r="D12" s="899"/>
      <c r="E12" s="233"/>
      <c r="F12" s="886">
        <v>43871</v>
      </c>
      <c r="G12" s="649">
        <v>2.8</v>
      </c>
      <c r="H12" s="649">
        <v>21.6</v>
      </c>
      <c r="I12" s="899"/>
      <c r="J12" s="233"/>
      <c r="K12" s="892">
        <v>43900</v>
      </c>
      <c r="L12" s="704">
        <v>0</v>
      </c>
      <c r="M12" s="704">
        <v>21.72</v>
      </c>
      <c r="N12" s="899"/>
      <c r="O12" s="233"/>
      <c r="P12" s="329">
        <v>43931</v>
      </c>
      <c r="Q12" s="855">
        <v>0</v>
      </c>
      <c r="R12" s="855">
        <v>22.22</v>
      </c>
      <c r="S12" s="899"/>
      <c r="T12" s="235"/>
      <c r="U12" s="564">
        <v>43961</v>
      </c>
      <c r="V12" s="693"/>
      <c r="W12" s="695"/>
      <c r="X12" s="899"/>
      <c r="Y12" s="458"/>
      <c r="Z12" s="571">
        <v>43992</v>
      </c>
      <c r="AA12" s="879"/>
      <c r="AB12" s="880"/>
      <c r="AC12" s="905"/>
      <c r="AD12" s="268"/>
      <c r="AE12" s="164">
        <v>44022</v>
      </c>
      <c r="AF12" s="693"/>
      <c r="AG12" s="694"/>
      <c r="AH12" s="905"/>
      <c r="AI12" s="268"/>
      <c r="AJ12" s="571">
        <v>44053</v>
      </c>
      <c r="AK12" s="842"/>
      <c r="AL12" s="843"/>
      <c r="AM12" s="457"/>
      <c r="AN12" s="268"/>
      <c r="AO12" s="564">
        <v>44084</v>
      </c>
      <c r="AP12" s="824"/>
      <c r="AQ12" s="825"/>
      <c r="AS12" s="458"/>
      <c r="AT12" s="108">
        <v>44114</v>
      </c>
      <c r="AU12" s="842"/>
      <c r="AV12" s="843"/>
      <c r="AW12" s="899"/>
      <c r="AX12" s="268"/>
      <c r="AY12" s="38">
        <v>44145</v>
      </c>
      <c r="AZ12" s="882"/>
      <c r="BA12" s="883"/>
      <c r="BB12" s="896">
        <v>21.3</v>
      </c>
      <c r="BC12" s="268"/>
      <c r="BD12" s="930">
        <v>44175</v>
      </c>
      <c r="BE12" s="824"/>
      <c r="BF12" s="825"/>
      <c r="BG12" s="896">
        <v>19.2</v>
      </c>
      <c r="BH12" s="268"/>
    </row>
    <row r="13" spans="1:60" ht="18.75" customHeight="1" thickBot="1" x14ac:dyDescent="0.25">
      <c r="A13" s="320">
        <v>43841</v>
      </c>
      <c r="B13" s="649">
        <v>7.2</v>
      </c>
      <c r="C13" s="649">
        <v>24.45</v>
      </c>
      <c r="D13" s="899"/>
      <c r="E13" s="233"/>
      <c r="F13" s="886">
        <v>43872</v>
      </c>
      <c r="G13" s="702">
        <v>9.1999999999999993</v>
      </c>
      <c r="H13" s="702">
        <v>20.43</v>
      </c>
      <c r="I13" s="899"/>
      <c r="J13" s="235"/>
      <c r="K13" s="892">
        <v>43901</v>
      </c>
      <c r="L13" s="855">
        <v>16.600000000000001</v>
      </c>
      <c r="M13" s="855">
        <v>22.47</v>
      </c>
      <c r="N13" s="899"/>
      <c r="O13" s="235"/>
      <c r="P13" s="329">
        <v>43932</v>
      </c>
      <c r="Q13" s="704">
        <v>0</v>
      </c>
      <c r="R13" s="718">
        <v>22.52</v>
      </c>
      <c r="S13" s="899"/>
      <c r="T13" s="235"/>
      <c r="U13" s="564">
        <v>43962</v>
      </c>
      <c r="V13" s="851"/>
      <c r="W13" s="852"/>
      <c r="X13" s="899"/>
      <c r="Y13" s="458"/>
      <c r="Z13" s="571">
        <v>43993</v>
      </c>
      <c r="AA13" s="881"/>
      <c r="AB13" s="826"/>
      <c r="AC13" s="905"/>
      <c r="AD13" s="268"/>
      <c r="AE13" s="164">
        <v>44023</v>
      </c>
      <c r="AF13" s="842"/>
      <c r="AG13" s="843"/>
      <c r="AH13" s="905"/>
      <c r="AI13" s="268"/>
      <c r="AJ13" s="571">
        <v>44054</v>
      </c>
      <c r="AK13" s="726"/>
      <c r="AL13" s="727"/>
      <c r="AM13" s="457"/>
      <c r="AN13" s="480"/>
      <c r="AO13" s="564">
        <v>44085</v>
      </c>
      <c r="AP13" s="724"/>
      <c r="AQ13" s="725"/>
      <c r="AS13" s="458"/>
      <c r="AT13" s="108">
        <v>44115</v>
      </c>
      <c r="AU13" s="704"/>
      <c r="AV13" s="695"/>
      <c r="AW13" s="899"/>
      <c r="AX13" s="745"/>
      <c r="AY13" s="38">
        <v>44146</v>
      </c>
      <c r="AZ13" s="858"/>
      <c r="BA13" s="859"/>
      <c r="BB13" s="896">
        <v>24.5</v>
      </c>
      <c r="BC13" s="268"/>
      <c r="BD13" s="564">
        <v>44176</v>
      </c>
      <c r="BE13" s="649"/>
      <c r="BF13" s="679"/>
      <c r="BG13" s="896">
        <v>24</v>
      </c>
      <c r="BH13" s="268"/>
    </row>
    <row r="14" spans="1:60" ht="18.75" customHeight="1" x14ac:dyDescent="0.2">
      <c r="A14" s="320">
        <v>43842</v>
      </c>
      <c r="B14" s="704">
        <v>44.2</v>
      </c>
      <c r="C14" s="704">
        <v>23.8</v>
      </c>
      <c r="D14" s="899"/>
      <c r="E14" s="233"/>
      <c r="F14" s="886">
        <v>43873</v>
      </c>
      <c r="G14" s="702">
        <v>0.4</v>
      </c>
      <c r="H14" s="702">
        <v>21.1</v>
      </c>
      <c r="I14" s="899"/>
      <c r="J14" s="233"/>
      <c r="K14" s="892">
        <v>43902</v>
      </c>
      <c r="L14" s="649">
        <v>0.6</v>
      </c>
      <c r="M14" s="649">
        <v>23.94</v>
      </c>
      <c r="N14" s="899"/>
      <c r="O14" s="235"/>
      <c r="P14" s="329">
        <v>43933</v>
      </c>
      <c r="Q14" s="704">
        <v>0</v>
      </c>
      <c r="R14" s="718">
        <v>23.33</v>
      </c>
      <c r="S14" s="899"/>
      <c r="T14" s="233"/>
      <c r="U14" s="564">
        <v>43963</v>
      </c>
      <c r="V14" s="693"/>
      <c r="W14" s="695"/>
      <c r="X14" s="899"/>
      <c r="Y14" s="511"/>
      <c r="Z14" s="571">
        <v>43994</v>
      </c>
      <c r="AA14" s="726"/>
      <c r="AB14" s="727"/>
      <c r="AC14" s="905"/>
      <c r="AD14" s="268"/>
      <c r="AE14" s="164">
        <v>44024</v>
      </c>
      <c r="AF14" s="715"/>
      <c r="AG14" s="694"/>
      <c r="AH14" s="905"/>
      <c r="AI14" s="268"/>
      <c r="AJ14" s="571">
        <v>44055</v>
      </c>
      <c r="AK14" s="726"/>
      <c r="AL14" s="727"/>
      <c r="AM14" s="520"/>
      <c r="AN14" s="480"/>
      <c r="AO14" s="564">
        <v>44086</v>
      </c>
      <c r="AP14" s="704"/>
      <c r="AQ14" s="725"/>
      <c r="AS14" s="268"/>
      <c r="AT14" s="108">
        <v>44116</v>
      </c>
      <c r="AU14" s="704"/>
      <c r="AV14" s="695"/>
      <c r="AW14" s="280"/>
      <c r="AX14" s="268"/>
      <c r="AY14" s="38">
        <v>44147</v>
      </c>
      <c r="AZ14" s="858"/>
      <c r="BA14" s="859"/>
      <c r="BB14" s="896">
        <v>30.6</v>
      </c>
      <c r="BC14" s="268"/>
      <c r="BD14" s="564">
        <v>44177</v>
      </c>
      <c r="BE14" s="649"/>
      <c r="BF14" s="679"/>
      <c r="BG14" s="896">
        <v>31</v>
      </c>
      <c r="BH14" s="268"/>
    </row>
    <row r="15" spans="1:60" ht="18.75" customHeight="1" x14ac:dyDescent="0.2">
      <c r="A15" s="320">
        <v>43843</v>
      </c>
      <c r="B15" s="704">
        <v>0.2</v>
      </c>
      <c r="C15" s="704">
        <v>24.29</v>
      </c>
      <c r="D15" s="280"/>
      <c r="E15" s="233"/>
      <c r="F15" s="886">
        <v>43874</v>
      </c>
      <c r="G15" s="702">
        <v>24.2</v>
      </c>
      <c r="H15" s="702">
        <v>20.74</v>
      </c>
      <c r="I15" s="280"/>
      <c r="J15" s="233"/>
      <c r="K15" s="892">
        <v>43903</v>
      </c>
      <c r="L15" s="704">
        <v>0</v>
      </c>
      <c r="M15" s="704">
        <v>23.87</v>
      </c>
      <c r="N15" s="280"/>
      <c r="O15" s="235"/>
      <c r="P15" s="329">
        <v>43934</v>
      </c>
      <c r="Q15" s="704"/>
      <c r="R15" s="718"/>
      <c r="S15" s="280"/>
      <c r="T15" s="235"/>
      <c r="U15" s="564">
        <v>43964</v>
      </c>
      <c r="V15" s="693"/>
      <c r="W15" s="694"/>
      <c r="X15" s="899"/>
      <c r="Y15" s="458"/>
      <c r="Z15" s="571">
        <v>43995</v>
      </c>
      <c r="AA15" s="726"/>
      <c r="AB15" s="727"/>
      <c r="AC15" s="905"/>
      <c r="AD15" s="268"/>
      <c r="AE15" s="164">
        <v>44025</v>
      </c>
      <c r="AF15" s="693"/>
      <c r="AG15" s="694"/>
      <c r="AH15" s="905"/>
      <c r="AI15" s="458"/>
      <c r="AJ15" s="571">
        <v>44056</v>
      </c>
      <c r="AK15" s="693"/>
      <c r="AL15" s="694"/>
      <c r="AM15" s="486"/>
      <c r="AN15" s="480"/>
      <c r="AO15" s="564">
        <v>44087</v>
      </c>
      <c r="AP15" s="704"/>
      <c r="AQ15" s="725"/>
      <c r="AR15" s="456"/>
      <c r="AS15" s="458"/>
      <c r="AT15" s="108">
        <v>44117</v>
      </c>
      <c r="AU15" s="704"/>
      <c r="AV15" s="695"/>
      <c r="AW15" s="456"/>
      <c r="AX15" s="268"/>
      <c r="AY15" s="38">
        <v>44148</v>
      </c>
      <c r="AZ15" s="858"/>
      <c r="BA15" s="859"/>
      <c r="BB15" s="897">
        <f>AVERAGE(BB12:BB13)</f>
        <v>22.9</v>
      </c>
      <c r="BC15" s="268"/>
      <c r="BD15" s="564">
        <v>44178</v>
      </c>
      <c r="BE15" s="649"/>
      <c r="BF15" s="679"/>
      <c r="BG15" s="897">
        <f>AVERAGE(BG12:BG14)</f>
        <v>24.733333333333334</v>
      </c>
      <c r="BH15" s="268"/>
    </row>
    <row r="16" spans="1:60" ht="18.75" customHeight="1" x14ac:dyDescent="0.2">
      <c r="A16" s="320">
        <v>43844</v>
      </c>
      <c r="B16" s="704">
        <v>1.6</v>
      </c>
      <c r="C16" s="704">
        <v>22.92</v>
      </c>
      <c r="D16" s="384"/>
      <c r="E16" s="233"/>
      <c r="F16" s="886">
        <v>43875</v>
      </c>
      <c r="G16" s="702">
        <v>0</v>
      </c>
      <c r="H16" s="702">
        <v>22.59</v>
      </c>
      <c r="I16" s="384"/>
      <c r="J16" s="235"/>
      <c r="K16" s="892">
        <v>43904</v>
      </c>
      <c r="L16" s="704">
        <v>1</v>
      </c>
      <c r="M16" s="704">
        <v>23.8</v>
      </c>
      <c r="N16" s="384"/>
      <c r="O16" s="235"/>
      <c r="P16" s="329">
        <v>43935</v>
      </c>
      <c r="Q16" s="704"/>
      <c r="R16" s="718"/>
      <c r="S16" s="442"/>
      <c r="T16" s="235"/>
      <c r="U16" s="564">
        <v>43965</v>
      </c>
      <c r="V16" s="693"/>
      <c r="W16" s="695"/>
      <c r="X16" s="384"/>
      <c r="Y16" s="458"/>
      <c r="Z16" s="571">
        <v>43996</v>
      </c>
      <c r="AA16" s="724"/>
      <c r="AB16" s="725"/>
      <c r="AC16" s="906"/>
      <c r="AD16" s="268"/>
      <c r="AE16" s="164">
        <v>44026</v>
      </c>
      <c r="AF16" s="693"/>
      <c r="AG16" s="695"/>
      <c r="AH16" s="906"/>
      <c r="AI16" s="458"/>
      <c r="AJ16" s="571">
        <v>44057</v>
      </c>
      <c r="AK16" s="693"/>
      <c r="AL16" s="695"/>
      <c r="AM16" s="486"/>
      <c r="AN16" s="458"/>
      <c r="AO16" s="564">
        <v>44088</v>
      </c>
      <c r="AP16" s="704"/>
      <c r="AQ16" s="725"/>
      <c r="AR16" s="456" t="s">
        <v>342</v>
      </c>
      <c r="AS16" s="458"/>
      <c r="AT16" s="108">
        <v>44118</v>
      </c>
      <c r="AU16" s="704"/>
      <c r="AV16" s="695"/>
      <c r="AW16" s="456"/>
      <c r="AX16" s="268"/>
      <c r="AY16" s="38">
        <v>44149</v>
      </c>
      <c r="AZ16" s="858"/>
      <c r="BA16" s="859"/>
      <c r="BB16" s="523"/>
      <c r="BC16" s="524"/>
      <c r="BD16" s="564">
        <v>44179</v>
      </c>
      <c r="BE16" s="649"/>
      <c r="BF16" s="679"/>
      <c r="BG16" s="456"/>
      <c r="BH16" s="458"/>
    </row>
    <row r="17" spans="1:60" ht="18.75" customHeight="1" x14ac:dyDescent="0.2">
      <c r="A17" s="320">
        <v>43845</v>
      </c>
      <c r="B17" s="704">
        <v>40.799999999999997</v>
      </c>
      <c r="C17" s="704">
        <v>21.2</v>
      </c>
      <c r="D17" s="384"/>
      <c r="E17" s="235"/>
      <c r="F17" s="886">
        <v>43876</v>
      </c>
      <c r="G17" s="702">
        <v>0</v>
      </c>
      <c r="H17" s="702">
        <v>24.33</v>
      </c>
      <c r="I17" s="384"/>
      <c r="J17" s="235"/>
      <c r="K17" s="892">
        <v>43905</v>
      </c>
      <c r="L17" s="704">
        <v>0</v>
      </c>
      <c r="M17" s="704">
        <v>23.47</v>
      </c>
      <c r="N17" s="384"/>
      <c r="O17" s="235"/>
      <c r="P17" s="329">
        <v>43936</v>
      </c>
      <c r="Q17" s="704"/>
      <c r="R17" s="718"/>
      <c r="S17" s="442"/>
      <c r="T17" s="235"/>
      <c r="U17" s="564">
        <v>43966</v>
      </c>
      <c r="V17" s="693"/>
      <c r="W17" s="695"/>
      <c r="X17" s="280"/>
      <c r="Y17" s="458"/>
      <c r="Z17" s="571">
        <v>43997</v>
      </c>
      <c r="AA17" s="724"/>
      <c r="AB17" s="725"/>
      <c r="AC17" s="897"/>
      <c r="AD17" s="268"/>
      <c r="AE17" s="164">
        <v>44027</v>
      </c>
      <c r="AF17" s="693"/>
      <c r="AG17" s="695"/>
      <c r="AH17" s="897"/>
      <c r="AI17" s="458"/>
      <c r="AJ17" s="571">
        <v>44058</v>
      </c>
      <c r="AK17" s="693"/>
      <c r="AL17" s="695"/>
      <c r="AM17" s="486"/>
      <c r="AN17" s="458"/>
      <c r="AO17" s="564">
        <v>44089</v>
      </c>
      <c r="AP17" s="693"/>
      <c r="AQ17" s="695"/>
      <c r="AR17" s="456"/>
      <c r="AS17" s="458"/>
      <c r="AT17" s="108">
        <v>44119</v>
      </c>
      <c r="AU17" s="704"/>
      <c r="AV17" s="695"/>
      <c r="AW17" s="456"/>
      <c r="AX17" s="268"/>
      <c r="AY17" s="38">
        <v>44150</v>
      </c>
      <c r="AZ17" s="858"/>
      <c r="BA17" s="859"/>
      <c r="BB17" s="523"/>
      <c r="BC17" s="458"/>
      <c r="BD17" s="564">
        <v>44180</v>
      </c>
      <c r="BE17" s="649"/>
      <c r="BF17" s="679"/>
      <c r="BG17" s="456"/>
      <c r="BH17" s="458"/>
    </row>
    <row r="18" spans="1:60" ht="18.75" customHeight="1" x14ac:dyDescent="0.2">
      <c r="A18" s="320">
        <v>43846</v>
      </c>
      <c r="B18" s="704">
        <v>0.6</v>
      </c>
      <c r="C18" s="704">
        <v>22.94</v>
      </c>
      <c r="D18" s="384"/>
      <c r="E18" s="235"/>
      <c r="F18" s="886">
        <v>43877</v>
      </c>
      <c r="G18" s="702">
        <v>11.2</v>
      </c>
      <c r="H18" s="702">
        <v>23.5</v>
      </c>
      <c r="I18" s="384"/>
      <c r="J18" s="235"/>
      <c r="K18" s="892">
        <v>43906</v>
      </c>
      <c r="L18" s="704">
        <v>0</v>
      </c>
      <c r="M18" s="704">
        <v>23.73</v>
      </c>
      <c r="N18" s="384"/>
      <c r="O18" s="235"/>
      <c r="P18" s="329">
        <v>43937</v>
      </c>
      <c r="Q18" s="704"/>
      <c r="R18" s="718"/>
      <c r="S18" s="442"/>
      <c r="T18" s="235"/>
      <c r="U18" s="564">
        <v>43967</v>
      </c>
      <c r="V18" s="693"/>
      <c r="W18" s="695"/>
      <c r="X18" s="456"/>
      <c r="Y18" s="458"/>
      <c r="Z18" s="571">
        <v>43998</v>
      </c>
      <c r="AA18" s="724"/>
      <c r="AB18" s="725"/>
      <c r="AC18" s="500"/>
      <c r="AD18" s="268"/>
      <c r="AE18" s="164">
        <v>44028</v>
      </c>
      <c r="AF18" s="693"/>
      <c r="AG18" s="695"/>
      <c r="AH18" s="456"/>
      <c r="AI18" s="458"/>
      <c r="AJ18" s="571">
        <v>44059</v>
      </c>
      <c r="AK18" s="693"/>
      <c r="AL18" s="695"/>
      <c r="AM18" s="486"/>
      <c r="AN18" s="458"/>
      <c r="AO18" s="564">
        <v>44090</v>
      </c>
      <c r="AP18" s="693"/>
      <c r="AQ18" s="695"/>
      <c r="AR18" s="456"/>
      <c r="AS18" s="458"/>
      <c r="AT18" s="108">
        <v>44120</v>
      </c>
      <c r="AU18" s="704"/>
      <c r="AV18" s="695"/>
      <c r="AW18" s="456"/>
      <c r="AX18" s="268"/>
      <c r="AY18" s="38">
        <v>44151</v>
      </c>
      <c r="AZ18" s="858"/>
      <c r="BA18" s="859"/>
      <c r="BB18" s="523"/>
      <c r="BC18" s="458"/>
      <c r="BD18" s="564">
        <v>44181</v>
      </c>
      <c r="BE18" s="649"/>
      <c r="BF18" s="679"/>
      <c r="BG18" s="456"/>
      <c r="BH18" s="458"/>
    </row>
    <row r="19" spans="1:60" ht="18.75" customHeight="1" x14ac:dyDescent="0.2">
      <c r="A19" s="320">
        <v>43847</v>
      </c>
      <c r="B19" s="704">
        <v>0</v>
      </c>
      <c r="C19" s="704">
        <v>25.1</v>
      </c>
      <c r="D19" s="384"/>
      <c r="E19" s="235"/>
      <c r="F19" s="886">
        <v>43878</v>
      </c>
      <c r="G19" s="702">
        <v>20.8</v>
      </c>
      <c r="H19" s="702">
        <v>22.33</v>
      </c>
      <c r="I19" s="384"/>
      <c r="J19" s="235"/>
      <c r="K19" s="892">
        <v>43907</v>
      </c>
      <c r="L19" s="704">
        <v>0</v>
      </c>
      <c r="M19" s="704">
        <v>24.7</v>
      </c>
      <c r="N19" s="384"/>
      <c r="O19" s="235"/>
      <c r="P19" s="329">
        <v>43938</v>
      </c>
      <c r="Q19" s="704"/>
      <c r="R19" s="718"/>
      <c r="S19" s="442"/>
      <c r="T19" s="235"/>
      <c r="U19" s="564">
        <v>43968</v>
      </c>
      <c r="V19" s="693"/>
      <c r="W19" s="695"/>
      <c r="X19" s="456"/>
      <c r="Y19" s="458"/>
      <c r="Z19" s="571">
        <v>43999</v>
      </c>
      <c r="AA19" s="724"/>
      <c r="AB19" s="725"/>
      <c r="AC19" s="500"/>
      <c r="AD19" s="268"/>
      <c r="AE19" s="164">
        <v>44029</v>
      </c>
      <c r="AF19" s="693"/>
      <c r="AG19" s="695"/>
      <c r="AH19" s="456"/>
      <c r="AI19" s="458"/>
      <c r="AJ19" s="571">
        <v>44060</v>
      </c>
      <c r="AK19" s="693"/>
      <c r="AL19" s="695"/>
      <c r="AM19" s="486"/>
      <c r="AN19" s="458"/>
      <c r="AO19" s="564">
        <v>44091</v>
      </c>
      <c r="AP19" s="693"/>
      <c r="AQ19" s="695"/>
      <c r="AR19" s="456"/>
      <c r="AS19" s="458"/>
      <c r="AT19" s="108">
        <v>44121</v>
      </c>
      <c r="AU19" s="704"/>
      <c r="AV19" s="695"/>
      <c r="AW19" s="456"/>
      <c r="AX19" s="268"/>
      <c r="AY19" s="38">
        <v>44152</v>
      </c>
      <c r="AZ19" s="858"/>
      <c r="BA19" s="859"/>
      <c r="BB19" s="523"/>
      <c r="BC19" s="458"/>
      <c r="BD19" s="564">
        <v>44182</v>
      </c>
      <c r="BE19" s="649"/>
      <c r="BF19" s="679"/>
      <c r="BG19" s="456"/>
      <c r="BH19" s="458"/>
    </row>
    <row r="20" spans="1:60" ht="18.75" customHeight="1" x14ac:dyDescent="0.2">
      <c r="A20" s="320">
        <v>43848</v>
      </c>
      <c r="B20" s="704">
        <v>0</v>
      </c>
      <c r="C20" s="704">
        <v>25.43</v>
      </c>
      <c r="D20" s="384"/>
      <c r="E20" s="235"/>
      <c r="F20" s="886">
        <v>43879</v>
      </c>
      <c r="G20" s="702">
        <v>3.4</v>
      </c>
      <c r="H20" s="702">
        <v>22.97</v>
      </c>
      <c r="I20" s="384"/>
      <c r="J20" s="235"/>
      <c r="K20" s="892">
        <v>43908</v>
      </c>
      <c r="L20" s="704">
        <v>16.2</v>
      </c>
      <c r="M20" s="704">
        <v>22.77</v>
      </c>
      <c r="N20" s="384"/>
      <c r="O20" s="235"/>
      <c r="P20" s="329">
        <v>43939</v>
      </c>
      <c r="Q20" s="704"/>
      <c r="R20" s="718"/>
      <c r="S20" s="442"/>
      <c r="T20" s="235"/>
      <c r="U20" s="564">
        <v>43969</v>
      </c>
      <c r="V20" s="693"/>
      <c r="W20" s="695"/>
      <c r="X20" s="456"/>
      <c r="Y20" s="458"/>
      <c r="Z20" s="571">
        <v>44000</v>
      </c>
      <c r="AA20" s="724"/>
      <c r="AB20" s="725"/>
      <c r="AC20" s="500"/>
      <c r="AD20" s="268"/>
      <c r="AE20" s="164">
        <v>44030</v>
      </c>
      <c r="AF20" s="693"/>
      <c r="AG20" s="695"/>
      <c r="AH20" s="456"/>
      <c r="AI20" s="458"/>
      <c r="AJ20" s="571">
        <v>44061</v>
      </c>
      <c r="AK20" s="693"/>
      <c r="AL20" s="695"/>
      <c r="AM20" s="486"/>
      <c r="AN20" s="458"/>
      <c r="AO20" s="564">
        <v>44092</v>
      </c>
      <c r="AP20" s="693"/>
      <c r="AQ20" s="695"/>
      <c r="AR20" s="456"/>
      <c r="AS20" s="458"/>
      <c r="AT20" s="108">
        <v>44122</v>
      </c>
      <c r="AU20" s="704"/>
      <c r="AV20" s="695"/>
      <c r="AW20" s="456"/>
      <c r="AX20" s="268"/>
      <c r="AY20" s="38">
        <v>44153</v>
      </c>
      <c r="AZ20" s="858"/>
      <c r="BA20" s="859"/>
      <c r="BB20" s="523"/>
      <c r="BC20" s="458"/>
      <c r="BD20" s="564">
        <v>44183</v>
      </c>
      <c r="BE20" s="649"/>
      <c r="BF20" s="679"/>
      <c r="BG20" s="456"/>
      <c r="BH20" s="458"/>
    </row>
    <row r="21" spans="1:60" ht="18.75" customHeight="1" x14ac:dyDescent="0.2">
      <c r="A21" s="320">
        <v>43849</v>
      </c>
      <c r="B21" s="704">
        <v>6.8</v>
      </c>
      <c r="C21" s="704">
        <v>23.79</v>
      </c>
      <c r="D21" s="384"/>
      <c r="E21" s="235"/>
      <c r="F21" s="886">
        <v>43880</v>
      </c>
      <c r="G21" s="702">
        <v>0</v>
      </c>
      <c r="H21" s="702">
        <v>23.22</v>
      </c>
      <c r="I21" s="384"/>
      <c r="J21" s="235"/>
      <c r="K21" s="892">
        <v>43909</v>
      </c>
      <c r="L21" s="704">
        <v>11.6</v>
      </c>
      <c r="M21" s="704">
        <v>22.35</v>
      </c>
      <c r="N21" s="384"/>
      <c r="O21" s="235"/>
      <c r="P21" s="329">
        <v>43940</v>
      </c>
      <c r="Q21" s="704"/>
      <c r="R21" s="718"/>
      <c r="S21" s="442"/>
      <c r="T21" s="235"/>
      <c r="U21" s="564">
        <v>43970</v>
      </c>
      <c r="V21" s="693"/>
      <c r="W21" s="695"/>
      <c r="X21" s="456"/>
      <c r="Y21" s="458"/>
      <c r="Z21" s="571">
        <v>44001</v>
      </c>
      <c r="AA21" s="724"/>
      <c r="AB21" s="725"/>
      <c r="AC21" s="500"/>
      <c r="AD21" s="268"/>
      <c r="AE21" s="164">
        <v>44031</v>
      </c>
      <c r="AF21" s="693"/>
      <c r="AG21" s="695"/>
      <c r="AH21" s="456"/>
      <c r="AI21" s="458"/>
      <c r="AJ21" s="571">
        <v>44062</v>
      </c>
      <c r="AK21" s="693"/>
      <c r="AL21" s="695"/>
      <c r="AM21" s="486"/>
      <c r="AN21" s="458"/>
      <c r="AO21" s="564">
        <v>44093</v>
      </c>
      <c r="AP21" s="693"/>
      <c r="AQ21" s="695"/>
      <c r="AR21" s="456"/>
      <c r="AS21" s="458"/>
      <c r="AT21" s="108">
        <v>44123</v>
      </c>
      <c r="AU21" s="704"/>
      <c r="AV21" s="695"/>
      <c r="AW21" s="456"/>
      <c r="AX21" s="268"/>
      <c r="AY21" s="38">
        <v>44154</v>
      </c>
      <c r="AZ21" s="858"/>
      <c r="BA21" s="859"/>
      <c r="BB21" s="523"/>
      <c r="BC21" s="458"/>
      <c r="BD21" s="564">
        <v>44184</v>
      </c>
      <c r="BE21" s="649"/>
      <c r="BF21" s="679"/>
      <c r="BG21" s="456"/>
      <c r="BH21" s="458"/>
    </row>
    <row r="22" spans="1:60" ht="18.75" customHeight="1" x14ac:dyDescent="0.2">
      <c r="A22" s="320">
        <v>43850</v>
      </c>
      <c r="B22" s="704">
        <v>0</v>
      </c>
      <c r="C22" s="704">
        <v>23.89</v>
      </c>
      <c r="D22" s="384"/>
      <c r="E22" s="235"/>
      <c r="F22" s="886">
        <v>43881</v>
      </c>
      <c r="G22" s="702">
        <v>0</v>
      </c>
      <c r="H22" s="702">
        <v>23.31</v>
      </c>
      <c r="I22" s="384"/>
      <c r="J22" s="235"/>
      <c r="K22" s="892">
        <v>43910</v>
      </c>
      <c r="L22" s="704">
        <v>0</v>
      </c>
      <c r="M22" s="704">
        <v>23.54</v>
      </c>
      <c r="N22" s="384"/>
      <c r="O22" s="235"/>
      <c r="P22" s="329">
        <v>43941</v>
      </c>
      <c r="Q22" s="704"/>
      <c r="R22" s="718"/>
      <c r="S22" s="442"/>
      <c r="T22" s="235"/>
      <c r="U22" s="564">
        <v>43971</v>
      </c>
      <c r="V22" s="693"/>
      <c r="W22" s="695"/>
      <c r="X22" s="456"/>
      <c r="Y22" s="458"/>
      <c r="Z22" s="571">
        <v>44002</v>
      </c>
      <c r="AA22" s="724"/>
      <c r="AB22" s="725"/>
      <c r="AC22" s="500"/>
      <c r="AD22" s="268"/>
      <c r="AE22" s="164">
        <v>44032</v>
      </c>
      <c r="AF22" s="693"/>
      <c r="AG22" s="695"/>
      <c r="AH22" s="456"/>
      <c r="AI22" s="458"/>
      <c r="AJ22" s="571">
        <v>44063</v>
      </c>
      <c r="AK22" s="693"/>
      <c r="AL22" s="695"/>
      <c r="AM22" s="486"/>
      <c r="AN22" s="458"/>
      <c r="AO22" s="564">
        <v>44094</v>
      </c>
      <c r="AP22" s="693"/>
      <c r="AQ22" s="695"/>
      <c r="AR22" s="456"/>
      <c r="AS22" s="458"/>
      <c r="AT22" s="108">
        <v>44124</v>
      </c>
      <c r="AU22" s="704"/>
      <c r="AV22" s="695"/>
      <c r="AW22" s="456"/>
      <c r="AX22" s="268"/>
      <c r="AY22" s="38">
        <v>44155</v>
      </c>
      <c r="AZ22" s="858"/>
      <c r="BA22" s="859"/>
      <c r="BB22" s="523"/>
      <c r="BC22" s="458"/>
      <c r="BD22" s="564">
        <v>44185</v>
      </c>
      <c r="BE22" s="649"/>
      <c r="BF22" s="679"/>
      <c r="BG22" s="456"/>
      <c r="BH22" s="458"/>
    </row>
    <row r="23" spans="1:60" ht="18.75" customHeight="1" x14ac:dyDescent="0.2">
      <c r="A23" s="320">
        <v>43851</v>
      </c>
      <c r="B23" s="704">
        <v>1</v>
      </c>
      <c r="C23" s="704">
        <v>23.4</v>
      </c>
      <c r="D23" s="384"/>
      <c r="E23" s="235"/>
      <c r="F23" s="886">
        <v>43882</v>
      </c>
      <c r="G23" s="702">
        <v>0</v>
      </c>
      <c r="H23" s="702">
        <v>23.26</v>
      </c>
      <c r="I23" s="384"/>
      <c r="J23" s="235"/>
      <c r="K23" s="892">
        <v>43911</v>
      </c>
      <c r="L23" s="704">
        <v>0</v>
      </c>
      <c r="M23" s="704">
        <v>24.53</v>
      </c>
      <c r="N23" s="384"/>
      <c r="O23" s="235"/>
      <c r="P23" s="329">
        <v>43942</v>
      </c>
      <c r="Q23" s="704"/>
      <c r="R23" s="718"/>
      <c r="S23" s="442"/>
      <c r="T23" s="235"/>
      <c r="U23" s="564">
        <v>43972</v>
      </c>
      <c r="V23" s="693"/>
      <c r="W23" s="695"/>
      <c r="X23" s="456"/>
      <c r="Y23" s="458"/>
      <c r="Z23" s="571">
        <v>44003</v>
      </c>
      <c r="AA23" s="724"/>
      <c r="AB23" s="725"/>
      <c r="AC23" s="500"/>
      <c r="AD23" s="268"/>
      <c r="AE23" s="164">
        <v>44033</v>
      </c>
      <c r="AF23" s="693"/>
      <c r="AG23" s="695"/>
      <c r="AH23" s="456"/>
      <c r="AI23" s="458"/>
      <c r="AJ23" s="571">
        <v>44064</v>
      </c>
      <c r="AK23" s="693"/>
      <c r="AL23" s="695"/>
      <c r="AM23" s="486"/>
      <c r="AN23" s="458"/>
      <c r="AO23" s="564">
        <v>44095</v>
      </c>
      <c r="AP23" s="693"/>
      <c r="AQ23" s="695"/>
      <c r="AR23" s="456"/>
      <c r="AS23" s="458"/>
      <c r="AT23" s="108">
        <v>44125</v>
      </c>
      <c r="AU23" s="704"/>
      <c r="AV23" s="695"/>
      <c r="AW23" s="456"/>
      <c r="AX23" s="268"/>
      <c r="AY23" s="38">
        <v>44156</v>
      </c>
      <c r="AZ23" s="858"/>
      <c r="BA23" s="859"/>
      <c r="BB23" s="523"/>
      <c r="BC23" s="458"/>
      <c r="BD23" s="564">
        <v>44186</v>
      </c>
      <c r="BE23" s="649"/>
      <c r="BF23" s="679"/>
      <c r="BG23" s="456"/>
      <c r="BH23" s="458"/>
    </row>
    <row r="24" spans="1:60" ht="18.75" customHeight="1" x14ac:dyDescent="0.2">
      <c r="A24" s="320">
        <v>43852</v>
      </c>
      <c r="B24" s="704">
        <v>2.6</v>
      </c>
      <c r="C24" s="704">
        <v>23.44</v>
      </c>
      <c r="D24" s="384"/>
      <c r="E24" s="235"/>
      <c r="F24" s="886">
        <v>43883</v>
      </c>
      <c r="G24" s="702">
        <v>0</v>
      </c>
      <c r="H24" s="702">
        <v>23.47</v>
      </c>
      <c r="I24" s="384"/>
      <c r="J24" s="235"/>
      <c r="K24" s="892">
        <v>43912</v>
      </c>
      <c r="L24" s="704">
        <v>0</v>
      </c>
      <c r="M24" s="704">
        <v>24.99</v>
      </c>
      <c r="N24" s="384"/>
      <c r="O24" s="235"/>
      <c r="P24" s="329">
        <v>43943</v>
      </c>
      <c r="Q24" s="704"/>
      <c r="R24" s="718"/>
      <c r="S24" s="442"/>
      <c r="T24" s="235"/>
      <c r="U24" s="564">
        <v>43973</v>
      </c>
      <c r="V24" s="693"/>
      <c r="W24" s="695"/>
      <c r="X24" s="456"/>
      <c r="Y24" s="458"/>
      <c r="Z24" s="571">
        <v>44004</v>
      </c>
      <c r="AA24" s="724"/>
      <c r="AB24" s="725"/>
      <c r="AC24" s="500"/>
      <c r="AD24" s="268"/>
      <c r="AE24" s="164">
        <v>44034</v>
      </c>
      <c r="AF24" s="693"/>
      <c r="AG24" s="695"/>
      <c r="AH24" s="456"/>
      <c r="AI24" s="458"/>
      <c r="AJ24" s="571">
        <v>44065</v>
      </c>
      <c r="AK24" s="693"/>
      <c r="AL24" s="695"/>
      <c r="AM24" s="486"/>
      <c r="AN24" s="458"/>
      <c r="AO24" s="564">
        <v>44096</v>
      </c>
      <c r="AP24" s="693"/>
      <c r="AQ24" s="695"/>
      <c r="AR24" s="456"/>
      <c r="AS24" s="458"/>
      <c r="AT24" s="108">
        <v>44126</v>
      </c>
      <c r="AU24" s="704"/>
      <c r="AV24" s="695"/>
      <c r="AW24" s="456"/>
      <c r="AX24" s="268"/>
      <c r="AY24" s="38">
        <v>44157</v>
      </c>
      <c r="AZ24" s="858"/>
      <c r="BA24" s="859"/>
      <c r="BB24" s="523"/>
      <c r="BC24" s="458"/>
      <c r="BD24" s="564">
        <v>44187</v>
      </c>
      <c r="BE24" s="649"/>
      <c r="BF24" s="679"/>
      <c r="BG24" s="456"/>
      <c r="BH24" s="458"/>
    </row>
    <row r="25" spans="1:60" ht="18.75" customHeight="1" x14ac:dyDescent="0.2">
      <c r="A25" s="320">
        <v>43853</v>
      </c>
      <c r="B25" s="704">
        <v>0.2</v>
      </c>
      <c r="C25" s="704">
        <v>23.34</v>
      </c>
      <c r="D25" s="384"/>
      <c r="E25" s="235"/>
      <c r="F25" s="886">
        <v>43884</v>
      </c>
      <c r="G25" s="702">
        <v>0</v>
      </c>
      <c r="H25" s="702">
        <v>24.64</v>
      </c>
      <c r="I25" s="384"/>
      <c r="J25" s="235"/>
      <c r="K25" s="892">
        <v>43913</v>
      </c>
      <c r="L25" s="704">
        <v>0</v>
      </c>
      <c r="M25" s="704">
        <v>24.63</v>
      </c>
      <c r="N25" s="384"/>
      <c r="O25" s="235"/>
      <c r="P25" s="329">
        <v>43944</v>
      </c>
      <c r="Q25" s="704"/>
      <c r="R25" s="718"/>
      <c r="S25" s="442"/>
      <c r="T25" s="235"/>
      <c r="U25" s="564">
        <v>43974</v>
      </c>
      <c r="V25" s="693"/>
      <c r="W25" s="695"/>
      <c r="X25" s="456"/>
      <c r="Y25" s="458"/>
      <c r="Z25" s="571">
        <v>44005</v>
      </c>
      <c r="AA25" s="724"/>
      <c r="AB25" s="725"/>
      <c r="AC25" s="500"/>
      <c r="AD25" s="268"/>
      <c r="AE25" s="164">
        <v>44035</v>
      </c>
      <c r="AF25" s="693"/>
      <c r="AG25" s="695"/>
      <c r="AH25" s="456"/>
      <c r="AI25" s="458"/>
      <c r="AJ25" s="571">
        <v>44066</v>
      </c>
      <c r="AK25" s="693"/>
      <c r="AL25" s="695"/>
      <c r="AM25" s="486"/>
      <c r="AN25" s="458"/>
      <c r="AO25" s="564">
        <v>44097</v>
      </c>
      <c r="AP25" s="693"/>
      <c r="AQ25" s="695"/>
      <c r="AR25" s="456"/>
      <c r="AS25" s="458"/>
      <c r="AT25" s="108">
        <v>44127</v>
      </c>
      <c r="AU25" s="704"/>
      <c r="AV25" s="695"/>
      <c r="AW25" s="456"/>
      <c r="AX25" s="268"/>
      <c r="AY25" s="38">
        <v>44158</v>
      </c>
      <c r="AZ25" s="858"/>
      <c r="BA25" s="859"/>
      <c r="BB25" s="523"/>
      <c r="BC25" s="458"/>
      <c r="BD25" s="564">
        <v>44188</v>
      </c>
      <c r="BE25" s="649"/>
      <c r="BF25" s="679"/>
      <c r="BG25" s="456"/>
      <c r="BH25" s="458"/>
    </row>
    <row r="26" spans="1:60" ht="18.75" customHeight="1" x14ac:dyDescent="0.2">
      <c r="A26" s="320">
        <v>43854</v>
      </c>
      <c r="B26" s="704">
        <v>12.6</v>
      </c>
      <c r="C26" s="704">
        <v>23.04</v>
      </c>
      <c r="D26" s="384"/>
      <c r="E26" s="235"/>
      <c r="F26" s="886">
        <v>43885</v>
      </c>
      <c r="G26" s="702">
        <v>17.8</v>
      </c>
      <c r="H26" s="702">
        <v>23.66</v>
      </c>
      <c r="I26" s="384"/>
      <c r="J26" s="235"/>
      <c r="K26" s="892">
        <v>43914</v>
      </c>
      <c r="L26" s="704">
        <v>0</v>
      </c>
      <c r="M26" s="704">
        <v>25.08</v>
      </c>
      <c r="N26" s="384"/>
      <c r="O26" s="235"/>
      <c r="P26" s="329">
        <v>43945</v>
      </c>
      <c r="Q26" s="704"/>
      <c r="R26" s="718"/>
      <c r="S26" s="442"/>
      <c r="T26" s="235"/>
      <c r="U26" s="564">
        <v>43975</v>
      </c>
      <c r="V26" s="693"/>
      <c r="W26" s="695"/>
      <c r="X26" s="456"/>
      <c r="Y26" s="458"/>
      <c r="Z26" s="571">
        <v>44006</v>
      </c>
      <c r="AA26" s="724"/>
      <c r="AB26" s="725"/>
      <c r="AC26" s="500"/>
      <c r="AD26" s="268"/>
      <c r="AE26" s="164">
        <v>44036</v>
      </c>
      <c r="AF26" s="693"/>
      <c r="AG26" s="695"/>
      <c r="AH26" s="456"/>
      <c r="AI26" s="458"/>
      <c r="AJ26" s="571">
        <v>44067</v>
      </c>
      <c r="AK26" s="693"/>
      <c r="AL26" s="695"/>
      <c r="AM26" s="486"/>
      <c r="AN26" s="458"/>
      <c r="AO26" s="564">
        <v>44098</v>
      </c>
      <c r="AP26" s="693"/>
      <c r="AQ26" s="695"/>
      <c r="AR26" s="456"/>
      <c r="AS26" s="458"/>
      <c r="AT26" s="108">
        <v>44128</v>
      </c>
      <c r="AU26" s="704"/>
      <c r="AV26" s="695"/>
      <c r="AW26" s="456"/>
      <c r="AX26" s="268"/>
      <c r="AY26" s="38">
        <v>44159</v>
      </c>
      <c r="AZ26" s="858"/>
      <c r="BA26" s="859"/>
      <c r="BB26" s="523"/>
      <c r="BC26" s="458"/>
      <c r="BD26" s="564">
        <v>44189</v>
      </c>
      <c r="BE26" s="649"/>
      <c r="BF26" s="679"/>
      <c r="BG26" s="456"/>
      <c r="BH26" s="458"/>
    </row>
    <row r="27" spans="1:60" ht="18.75" customHeight="1" x14ac:dyDescent="0.2">
      <c r="A27" s="320">
        <v>43855</v>
      </c>
      <c r="B27" s="704">
        <v>0</v>
      </c>
      <c r="C27" s="704">
        <v>24.26</v>
      </c>
      <c r="D27" s="384"/>
      <c r="E27" s="235"/>
      <c r="F27" s="886">
        <v>43886</v>
      </c>
      <c r="G27" s="702">
        <v>12.6</v>
      </c>
      <c r="H27" s="702">
        <v>21.31</v>
      </c>
      <c r="I27" s="384"/>
      <c r="J27" s="235"/>
      <c r="K27" s="892">
        <v>43915</v>
      </c>
      <c r="L27" s="704">
        <v>0</v>
      </c>
      <c r="M27" s="704">
        <v>24.31</v>
      </c>
      <c r="N27" s="384"/>
      <c r="O27" s="235"/>
      <c r="P27" s="329">
        <v>43946</v>
      </c>
      <c r="Q27" s="704"/>
      <c r="R27" s="718"/>
      <c r="S27" s="442"/>
      <c r="T27" s="235"/>
      <c r="U27" s="564">
        <v>43976</v>
      </c>
      <c r="V27" s="693"/>
      <c r="W27" s="695"/>
      <c r="X27" s="456"/>
      <c r="Y27" s="458"/>
      <c r="Z27" s="571">
        <v>44007</v>
      </c>
      <c r="AA27" s="724"/>
      <c r="AB27" s="725"/>
      <c r="AC27" s="500"/>
      <c r="AD27" s="268"/>
      <c r="AE27" s="164">
        <v>44037</v>
      </c>
      <c r="AF27" s="693"/>
      <c r="AG27" s="695"/>
      <c r="AH27" s="456"/>
      <c r="AI27" s="458"/>
      <c r="AJ27" s="571">
        <v>44068</v>
      </c>
      <c r="AK27" s="693"/>
      <c r="AL27" s="695"/>
      <c r="AM27" s="486"/>
      <c r="AN27" s="458"/>
      <c r="AO27" s="564">
        <v>44099</v>
      </c>
      <c r="AP27" s="693"/>
      <c r="AQ27" s="695"/>
      <c r="AR27" s="456"/>
      <c r="AS27" s="458"/>
      <c r="AT27" s="108">
        <v>44129</v>
      </c>
      <c r="AU27" s="704"/>
      <c r="AV27" s="695"/>
      <c r="AW27" s="456"/>
      <c r="AX27" s="268"/>
      <c r="AY27" s="38">
        <v>44160</v>
      </c>
      <c r="AZ27" s="858"/>
      <c r="BA27" s="859"/>
      <c r="BB27" s="523"/>
      <c r="BC27" s="458"/>
      <c r="BD27" s="564">
        <v>44190</v>
      </c>
      <c r="BE27" s="649"/>
      <c r="BF27" s="679"/>
      <c r="BG27" s="456"/>
      <c r="BH27" s="458"/>
    </row>
    <row r="28" spans="1:60" ht="18.75" customHeight="1" x14ac:dyDescent="0.2">
      <c r="A28" s="320">
        <v>43856</v>
      </c>
      <c r="B28" s="704">
        <v>2.2000000000000002</v>
      </c>
      <c r="C28" s="704">
        <v>23.97</v>
      </c>
      <c r="D28" s="384"/>
      <c r="E28" s="235"/>
      <c r="F28" s="886">
        <v>43887</v>
      </c>
      <c r="G28" s="702">
        <v>14.4</v>
      </c>
      <c r="H28" s="702">
        <v>20.420000000000002</v>
      </c>
      <c r="I28" s="384"/>
      <c r="J28" s="235"/>
      <c r="K28" s="892">
        <v>43916</v>
      </c>
      <c r="L28" s="704">
        <v>0</v>
      </c>
      <c r="M28" s="704">
        <v>25.04</v>
      </c>
      <c r="N28" s="384"/>
      <c r="O28" s="235"/>
      <c r="P28" s="329">
        <v>43947</v>
      </c>
      <c r="Q28" s="704"/>
      <c r="R28" s="718"/>
      <c r="S28" s="442"/>
      <c r="T28" s="235"/>
      <c r="U28" s="564">
        <v>43977</v>
      </c>
      <c r="V28" s="693"/>
      <c r="W28" s="695"/>
      <c r="X28" s="456"/>
      <c r="Y28" s="458"/>
      <c r="Z28" s="571">
        <v>44008</v>
      </c>
      <c r="AA28" s="724"/>
      <c r="AB28" s="725"/>
      <c r="AC28" s="500"/>
      <c r="AD28" s="268"/>
      <c r="AE28" s="164">
        <v>44038</v>
      </c>
      <c r="AF28" s="693"/>
      <c r="AG28" s="695"/>
      <c r="AH28" s="456"/>
      <c r="AI28" s="458"/>
      <c r="AJ28" s="571">
        <v>44069</v>
      </c>
      <c r="AK28" s="693"/>
      <c r="AL28" s="695"/>
      <c r="AM28" s="486"/>
      <c r="AN28" s="458"/>
      <c r="AO28" s="564">
        <v>44100</v>
      </c>
      <c r="AP28" s="693"/>
      <c r="AQ28" s="695"/>
      <c r="AR28" s="456"/>
      <c r="AS28" s="458"/>
      <c r="AT28" s="108">
        <v>44130</v>
      </c>
      <c r="AU28" s="704"/>
      <c r="AV28" s="695"/>
      <c r="AW28" s="456"/>
      <c r="AX28" s="268"/>
      <c r="AY28" s="38">
        <v>44161</v>
      </c>
      <c r="AZ28" s="858"/>
      <c r="BA28" s="859"/>
      <c r="BB28" s="523"/>
      <c r="BC28" s="458"/>
      <c r="BD28" s="564">
        <v>44191</v>
      </c>
      <c r="BE28" s="649"/>
      <c r="BF28" s="679"/>
      <c r="BG28" s="456"/>
      <c r="BH28" s="458"/>
    </row>
    <row r="29" spans="1:60" ht="18.75" customHeight="1" x14ac:dyDescent="0.2">
      <c r="A29" s="320">
        <v>43857</v>
      </c>
      <c r="B29" s="704">
        <v>0</v>
      </c>
      <c r="C29" s="704">
        <v>26.18</v>
      </c>
      <c r="D29" s="384"/>
      <c r="E29" s="235"/>
      <c r="F29" s="886">
        <v>43888</v>
      </c>
      <c r="G29" s="702">
        <v>18.399999999999999</v>
      </c>
      <c r="H29" s="702">
        <v>20.98</v>
      </c>
      <c r="I29" s="384"/>
      <c r="J29" s="235"/>
      <c r="K29" s="892">
        <v>43917</v>
      </c>
      <c r="L29" s="704">
        <v>0</v>
      </c>
      <c r="M29" s="704">
        <v>25.81</v>
      </c>
      <c r="N29" s="384"/>
      <c r="O29" s="235"/>
      <c r="P29" s="329">
        <v>43948</v>
      </c>
      <c r="Q29" s="704"/>
      <c r="R29" s="718"/>
      <c r="S29" s="442"/>
      <c r="T29" s="235"/>
      <c r="U29" s="564">
        <v>43978</v>
      </c>
      <c r="V29" s="693"/>
      <c r="W29" s="695"/>
      <c r="X29" s="456"/>
      <c r="Y29" s="458"/>
      <c r="Z29" s="571">
        <v>44009</v>
      </c>
      <c r="AA29" s="724"/>
      <c r="AB29" s="725"/>
      <c r="AC29" s="500"/>
      <c r="AD29" s="268"/>
      <c r="AE29" s="164">
        <v>44039</v>
      </c>
      <c r="AF29" s="693"/>
      <c r="AG29" s="695"/>
      <c r="AH29" s="456"/>
      <c r="AI29" s="458"/>
      <c r="AJ29" s="571">
        <v>44070</v>
      </c>
      <c r="AK29" s="693"/>
      <c r="AL29" s="695"/>
      <c r="AM29" s="486"/>
      <c r="AN29" s="458"/>
      <c r="AO29" s="564">
        <v>44101</v>
      </c>
      <c r="AP29" s="693"/>
      <c r="AQ29" s="695"/>
      <c r="AR29" s="456"/>
      <c r="AS29" s="458"/>
      <c r="AT29" s="108">
        <v>44131</v>
      </c>
      <c r="AU29" s="704"/>
      <c r="AV29" s="695"/>
      <c r="AW29" s="456"/>
      <c r="AX29" s="268"/>
      <c r="AY29" s="38">
        <v>44162</v>
      </c>
      <c r="AZ29" s="858"/>
      <c r="BA29" s="859"/>
      <c r="BB29" s="523"/>
      <c r="BC29" s="458"/>
      <c r="BD29" s="564">
        <v>44192</v>
      </c>
      <c r="BE29" s="649"/>
      <c r="BF29" s="679"/>
      <c r="BG29" s="456"/>
      <c r="BH29" s="458"/>
    </row>
    <row r="30" spans="1:60" ht="18.75" customHeight="1" x14ac:dyDescent="0.2">
      <c r="A30" s="320">
        <v>43858</v>
      </c>
      <c r="B30" s="704">
        <v>22.2</v>
      </c>
      <c r="C30" s="704">
        <v>25.51</v>
      </c>
      <c r="D30" s="384"/>
      <c r="E30" s="235"/>
      <c r="F30" s="886">
        <v>43889</v>
      </c>
      <c r="G30" s="704">
        <v>21.6</v>
      </c>
      <c r="H30" s="704">
        <v>21.63</v>
      </c>
      <c r="I30" s="384"/>
      <c r="J30" s="235"/>
      <c r="K30" s="892">
        <v>43918</v>
      </c>
      <c r="L30" s="704">
        <v>0.2</v>
      </c>
      <c r="M30" s="704">
        <v>25.23</v>
      </c>
      <c r="N30" s="384"/>
      <c r="O30" s="235"/>
      <c r="P30" s="329">
        <v>43949</v>
      </c>
      <c r="Q30" s="704"/>
      <c r="R30" s="718"/>
      <c r="S30" s="442"/>
      <c r="T30" s="235"/>
      <c r="U30" s="564">
        <v>43979</v>
      </c>
      <c r="V30" s="693"/>
      <c r="W30" s="695"/>
      <c r="X30" s="456"/>
      <c r="Y30" s="458"/>
      <c r="Z30" s="571">
        <v>44010</v>
      </c>
      <c r="AA30" s="724"/>
      <c r="AB30" s="725"/>
      <c r="AC30" s="500"/>
      <c r="AD30" s="268"/>
      <c r="AE30" s="164">
        <v>44040</v>
      </c>
      <c r="AF30" s="693"/>
      <c r="AG30" s="695"/>
      <c r="AH30" s="456"/>
      <c r="AI30" s="458"/>
      <c r="AJ30" s="571">
        <v>44071</v>
      </c>
      <c r="AK30" s="693"/>
      <c r="AL30" s="695"/>
      <c r="AM30" s="486"/>
      <c r="AN30" s="458"/>
      <c r="AO30" s="564">
        <v>44102</v>
      </c>
      <c r="AP30" s="693"/>
      <c r="AQ30" s="695"/>
      <c r="AR30" s="456"/>
      <c r="AS30" s="458"/>
      <c r="AT30" s="108">
        <v>44132</v>
      </c>
      <c r="AU30" s="704"/>
      <c r="AV30" s="695"/>
      <c r="AW30" s="456"/>
      <c r="AX30" s="268"/>
      <c r="AY30" s="38">
        <v>44163</v>
      </c>
      <c r="AZ30" s="858"/>
      <c r="BA30" s="859"/>
      <c r="BB30" s="523"/>
      <c r="BC30" s="458"/>
      <c r="BD30" s="564">
        <v>44193</v>
      </c>
      <c r="BE30" s="649"/>
      <c r="BF30" s="679"/>
      <c r="BG30" s="456"/>
      <c r="BH30" s="458"/>
    </row>
    <row r="31" spans="1:60" ht="18.75" customHeight="1" x14ac:dyDescent="0.2">
      <c r="A31" s="320">
        <v>43859</v>
      </c>
      <c r="B31" s="704">
        <v>0</v>
      </c>
      <c r="C31" s="704">
        <v>26.7</v>
      </c>
      <c r="D31" s="384"/>
      <c r="E31" s="235"/>
      <c r="F31" s="886">
        <v>43890</v>
      </c>
      <c r="G31" s="704"/>
      <c r="H31" s="704"/>
      <c r="I31" s="280"/>
      <c r="J31" s="235"/>
      <c r="K31" s="892">
        <v>43919</v>
      </c>
      <c r="L31" s="704">
        <v>0</v>
      </c>
      <c r="M31" s="704">
        <v>25.46</v>
      </c>
      <c r="N31" s="384"/>
      <c r="O31" s="235"/>
      <c r="P31" s="329">
        <v>43950</v>
      </c>
      <c r="Q31" s="704"/>
      <c r="R31" s="718"/>
      <c r="S31" s="442"/>
      <c r="T31" s="235"/>
      <c r="U31" s="564">
        <v>43980</v>
      </c>
      <c r="V31" s="693"/>
      <c r="W31" s="695"/>
      <c r="X31" s="456"/>
      <c r="Y31" s="458"/>
      <c r="Z31" s="571">
        <v>44011</v>
      </c>
      <c r="AA31" s="724"/>
      <c r="AB31" s="725"/>
      <c r="AC31" s="500"/>
      <c r="AD31" s="268"/>
      <c r="AE31" s="164">
        <v>44041</v>
      </c>
      <c r="AF31" s="693"/>
      <c r="AG31" s="695"/>
      <c r="AH31" s="456"/>
      <c r="AI31" s="458"/>
      <c r="AJ31" s="571">
        <v>44072</v>
      </c>
      <c r="AK31" s="693"/>
      <c r="AL31" s="695"/>
      <c r="AM31" s="486"/>
      <c r="AN31" s="458"/>
      <c r="AO31" s="564">
        <v>44103</v>
      </c>
      <c r="AP31" s="693"/>
      <c r="AQ31" s="695"/>
      <c r="AR31" s="456"/>
      <c r="AS31" s="458"/>
      <c r="AT31" s="108">
        <v>44133</v>
      </c>
      <c r="AU31" s="704"/>
      <c r="AV31" s="695"/>
      <c r="AW31" s="456"/>
      <c r="AX31" s="268"/>
      <c r="AY31" s="38">
        <v>44164</v>
      </c>
      <c r="AZ31" s="858"/>
      <c r="BA31" s="859"/>
      <c r="BB31" s="523"/>
      <c r="BC31" s="458"/>
      <c r="BD31" s="564">
        <v>44194</v>
      </c>
      <c r="BE31" s="649"/>
      <c r="BF31" s="679"/>
      <c r="BG31" s="456"/>
      <c r="BH31" s="458"/>
    </row>
    <row r="32" spans="1:60" ht="18.75" customHeight="1" thickBot="1" x14ac:dyDescent="0.25">
      <c r="A32" s="320">
        <v>43860</v>
      </c>
      <c r="B32" s="704">
        <v>0</v>
      </c>
      <c r="C32" s="704">
        <v>27.6</v>
      </c>
      <c r="D32" s="384"/>
      <c r="E32" s="235"/>
      <c r="F32" s="104" t="s">
        <v>4</v>
      </c>
      <c r="G32" s="887">
        <f>AVERAGE(G3:G31)</f>
        <v>7.0857142857142863</v>
      </c>
      <c r="H32" s="887">
        <f>AVERAGE(H3:H31)</f>
        <v>22.595357142857136</v>
      </c>
      <c r="I32" s="280"/>
      <c r="J32" s="235"/>
      <c r="K32" s="892">
        <v>43920</v>
      </c>
      <c r="L32" s="704">
        <v>5</v>
      </c>
      <c r="M32" s="704">
        <v>23.23</v>
      </c>
      <c r="N32" s="384"/>
      <c r="O32" s="235"/>
      <c r="P32" s="329">
        <v>43951</v>
      </c>
      <c r="Q32" s="704"/>
      <c r="R32" s="718"/>
      <c r="S32" s="442"/>
      <c r="T32" s="235"/>
      <c r="U32" s="564">
        <v>43981</v>
      </c>
      <c r="V32" s="693"/>
      <c r="W32" s="695"/>
      <c r="X32" s="456"/>
      <c r="Y32" s="458"/>
      <c r="Z32" s="571">
        <v>44012</v>
      </c>
      <c r="AA32" s="724"/>
      <c r="AB32" s="725"/>
      <c r="AC32" s="500"/>
      <c r="AD32" s="268"/>
      <c r="AE32" s="164">
        <v>44042</v>
      </c>
      <c r="AF32" s="693"/>
      <c r="AG32" s="695"/>
      <c r="AH32" s="456"/>
      <c r="AI32" s="458"/>
      <c r="AJ32" s="571">
        <v>44073</v>
      </c>
      <c r="AK32" s="693"/>
      <c r="AL32" s="695"/>
      <c r="AM32" s="486"/>
      <c r="AN32" s="458"/>
      <c r="AO32" s="564">
        <v>44104</v>
      </c>
      <c r="AP32" s="693"/>
      <c r="AQ32" s="695"/>
      <c r="AR32" s="456"/>
      <c r="AS32" s="458"/>
      <c r="AT32" s="108">
        <v>44134</v>
      </c>
      <c r="AU32" s="704"/>
      <c r="AV32" s="695"/>
      <c r="AW32" s="456"/>
      <c r="AX32" s="268"/>
      <c r="AY32" s="38">
        <v>44165</v>
      </c>
      <c r="AZ32" s="858"/>
      <c r="BA32" s="859"/>
      <c r="BB32" s="523"/>
      <c r="BC32" s="458"/>
      <c r="BD32" s="564">
        <v>44195</v>
      </c>
      <c r="BE32" s="649"/>
      <c r="BF32" s="679"/>
      <c r="BG32" s="456"/>
      <c r="BH32" s="458"/>
    </row>
    <row r="33" spans="1:65" ht="18.75" customHeight="1" thickBot="1" x14ac:dyDescent="0.25">
      <c r="A33" s="320">
        <v>43861</v>
      </c>
      <c r="B33" s="704">
        <v>0</v>
      </c>
      <c r="C33" s="704">
        <v>27.27</v>
      </c>
      <c r="D33" s="384"/>
      <c r="E33" s="235"/>
      <c r="F33" s="74"/>
      <c r="G33" s="893">
        <f>SUM(G3:G31)</f>
        <v>198.4</v>
      </c>
      <c r="H33" s="280"/>
      <c r="I33" s="280"/>
      <c r="J33" s="235"/>
      <c r="K33" s="892">
        <v>43921</v>
      </c>
      <c r="L33" s="704">
        <v>0</v>
      </c>
      <c r="M33" s="704">
        <v>20.75</v>
      </c>
      <c r="N33" s="384"/>
      <c r="O33" s="235"/>
      <c r="P33" s="104" t="s">
        <v>4</v>
      </c>
      <c r="Q33" s="887">
        <f>AVERAGE(Q3:Q32)</f>
        <v>1.4333333333333336</v>
      </c>
      <c r="R33" s="887">
        <f>AVERAGE(R3:R32)</f>
        <v>20.908333333333335</v>
      </c>
      <c r="S33" s="280"/>
      <c r="T33" s="235"/>
      <c r="U33" s="564">
        <v>43982</v>
      </c>
      <c r="V33" s="696"/>
      <c r="W33" s="697"/>
      <c r="X33" s="456"/>
      <c r="Y33" s="458"/>
      <c r="Z33" s="202" t="s">
        <v>4</v>
      </c>
      <c r="AA33" s="749" t="e">
        <f>AVERAGE(AA3:AA32)</f>
        <v>#DIV/0!</v>
      </c>
      <c r="AB33" s="749" t="e">
        <f>AVERAGE(AB3:AB32)</f>
        <v>#DIV/0!</v>
      </c>
      <c r="AC33" s="459"/>
      <c r="AD33" s="458"/>
      <c r="AE33" s="164">
        <v>44043</v>
      </c>
      <c r="AF33" s="693"/>
      <c r="AG33" s="695"/>
      <c r="AH33" s="456"/>
      <c r="AI33" s="458"/>
      <c r="AJ33" s="571">
        <v>44074</v>
      </c>
      <c r="AK33" s="693"/>
      <c r="AL33" s="695"/>
      <c r="AM33" s="486"/>
      <c r="AN33" s="458"/>
      <c r="AO33" s="209" t="s">
        <v>4</v>
      </c>
      <c r="AP33" s="246" t="e">
        <f>AVERAGE(AP2:AP32)</f>
        <v>#DIV/0!</v>
      </c>
      <c r="AQ33" s="635" t="e">
        <f>AVERAGE(AQ3:AQ32)</f>
        <v>#DIV/0!</v>
      </c>
      <c r="AR33" s="459"/>
      <c r="AS33" s="458"/>
      <c r="AT33" s="108">
        <v>44135</v>
      </c>
      <c r="AU33" s="704"/>
      <c r="AV33" s="695"/>
      <c r="AW33" s="456"/>
      <c r="AX33" s="458"/>
      <c r="AY33" s="41" t="s">
        <v>4</v>
      </c>
      <c r="AZ33" s="864" t="e">
        <f>AVERAGE(AZ3:AZ32)</f>
        <v>#DIV/0!</v>
      </c>
      <c r="BA33" s="864" t="e">
        <f>AVERAGE(BA3:BA32)</f>
        <v>#DIV/0!</v>
      </c>
      <c r="BB33" s="523"/>
      <c r="BC33" s="458"/>
      <c r="BD33" s="564">
        <v>44196</v>
      </c>
      <c r="BE33" s="900"/>
      <c r="BF33" s="901"/>
      <c r="BG33" s="456"/>
      <c r="BH33" s="458"/>
    </row>
    <row r="34" spans="1:65" ht="18.75" customHeight="1" thickBot="1" x14ac:dyDescent="0.25">
      <c r="A34" s="319" t="s">
        <v>4</v>
      </c>
      <c r="B34" s="884">
        <f>AVERAGE(B3:B33)</f>
        <v>6.5870967741935473</v>
      </c>
      <c r="C34" s="884">
        <f>AVERAGE(C3:C33)</f>
        <v>24.002903225806453</v>
      </c>
      <c r="D34" s="280"/>
      <c r="E34" s="235"/>
      <c r="I34" s="444"/>
      <c r="J34" s="235"/>
      <c r="K34" s="95" t="s">
        <v>4</v>
      </c>
      <c r="L34" s="884">
        <f>AVERAGE(L3:L33)</f>
        <v>3.8580645161290321</v>
      </c>
      <c r="M34" s="884">
        <f>AVERAGE(M3:M33)</f>
        <v>23.433225806451613</v>
      </c>
      <c r="N34" s="280"/>
      <c r="O34" s="235"/>
      <c r="Q34" s="893">
        <f>SUM(Q3:Q32)</f>
        <v>17.200000000000003</v>
      </c>
      <c r="R34" s="893"/>
      <c r="S34" s="899"/>
      <c r="T34" s="235"/>
      <c r="U34" s="209" t="s">
        <v>4</v>
      </c>
      <c r="V34" s="635" t="e">
        <f>AVERAGE(V3:V33)</f>
        <v>#DIV/0!</v>
      </c>
      <c r="W34" s="635" t="e">
        <f>AVERAGE(W3:W33)</f>
        <v>#DIV/0!</v>
      </c>
      <c r="X34" s="459"/>
      <c r="Y34" s="458"/>
      <c r="AA34" s="819">
        <f>SUM(AA3:AA32)</f>
        <v>0</v>
      </c>
      <c r="AC34" s="489"/>
      <c r="AD34" s="458"/>
      <c r="AE34" s="206" t="s">
        <v>4</v>
      </c>
      <c r="AF34" s="636" t="e">
        <f>AVERAGE(AF3:AF33)</f>
        <v>#DIV/0!</v>
      </c>
      <c r="AG34" s="636" t="e">
        <f>AVERAGE(AG3:AG33)</f>
        <v>#DIV/0!</v>
      </c>
      <c r="AH34" s="459"/>
      <c r="AI34" s="458"/>
      <c r="AJ34" s="202" t="s">
        <v>4</v>
      </c>
      <c r="AK34" s="246" t="e">
        <f>AVERAGE(AK3:AK33)</f>
        <v>#DIV/0!</v>
      </c>
      <c r="AL34" s="246" t="e">
        <f>AVERAGE(AL3:AL33)</f>
        <v>#DIV/0!</v>
      </c>
      <c r="AM34" s="487"/>
      <c r="AN34" s="458"/>
      <c r="AP34" s="819">
        <f>SUM(AP3:AP32)</f>
        <v>0</v>
      </c>
      <c r="AR34" s="522"/>
      <c r="AS34" s="489"/>
      <c r="AT34" s="7" t="s">
        <v>4</v>
      </c>
      <c r="AU34" s="805" t="e">
        <f>AVERAGE(AU3:AU33)</f>
        <v>#DIV/0!</v>
      </c>
      <c r="AV34" s="805" t="e">
        <f>AVERAGE(AV3:AV33)</f>
        <v>#DIV/0!</v>
      </c>
      <c r="AW34" s="459"/>
      <c r="AX34" s="458"/>
      <c r="AZ34" s="281">
        <f>SUM(AZ3:AZ32)</f>
        <v>0</v>
      </c>
      <c r="BB34" s="459"/>
      <c r="BC34" s="458"/>
      <c r="BD34" s="209" t="s">
        <v>4</v>
      </c>
      <c r="BE34" s="635" t="e">
        <f>AVERAGE(BE3:BE33)</f>
        <v>#DIV/0!</v>
      </c>
      <c r="BF34" s="635" t="e">
        <f>AVERAGE(BF3:BF33)</f>
        <v>#DIV/0!</v>
      </c>
      <c r="BG34" s="459"/>
      <c r="BH34" s="458"/>
    </row>
    <row r="35" spans="1:65" x14ac:dyDescent="0.2">
      <c r="B35" s="332">
        <f>SUM(B3:B33)</f>
        <v>204.19999999999996</v>
      </c>
      <c r="D35" s="899"/>
      <c r="E35" s="235"/>
      <c r="I35" s="444"/>
      <c r="J35" s="235"/>
      <c r="L35" s="893">
        <f>SUM(L3:L33)</f>
        <v>119.6</v>
      </c>
      <c r="N35" s="899"/>
      <c r="O35" s="235"/>
      <c r="S35" s="899"/>
      <c r="T35" s="235"/>
      <c r="V35" s="893">
        <f>SUM(V3:V33)</f>
        <v>0</v>
      </c>
      <c r="AF35" s="819">
        <f>SUM(AF3:AF33)</f>
        <v>0</v>
      </c>
      <c r="AG35" s="819"/>
      <c r="AK35" s="819">
        <f>SUM(AK3:AK33)</f>
        <v>0</v>
      </c>
      <c r="AQ35" s="915"/>
      <c r="AU35" s="819">
        <f>SUM(AU3:AU33)</f>
        <v>0</v>
      </c>
      <c r="BB35" s="489"/>
      <c r="BD35" s="154"/>
      <c r="BE35" s="154"/>
    </row>
    <row r="36" spans="1:65" x14ac:dyDescent="0.2">
      <c r="A36" s="100" t="s">
        <v>344</v>
      </c>
      <c r="D36" s="899"/>
      <c r="E36" s="235"/>
      <c r="I36" s="444"/>
      <c r="J36" s="235"/>
      <c r="N36" s="899"/>
      <c r="O36" s="235"/>
      <c r="AL36" s="141"/>
      <c r="BD36" s="154"/>
      <c r="BE36" s="154"/>
    </row>
    <row r="37" spans="1:65" x14ac:dyDescent="0.2">
      <c r="A37" s="100" t="s">
        <v>341</v>
      </c>
      <c r="I37" s="444"/>
      <c r="J37" s="235"/>
      <c r="N37" s="899"/>
      <c r="O37" s="235"/>
      <c r="BD37" s="154"/>
      <c r="BE37" s="154"/>
    </row>
    <row r="38" spans="1:65" ht="12.75" customHeight="1" x14ac:dyDescent="0.2">
      <c r="I38" s="444"/>
      <c r="J38" s="235"/>
      <c r="N38" s="899"/>
      <c r="O38" s="235"/>
      <c r="AI38" s="281"/>
      <c r="AJ38" s="281"/>
      <c r="AK38" s="275"/>
      <c r="AL38" s="275"/>
      <c r="AM38" s="100"/>
      <c r="AP38" s="281"/>
      <c r="AQ38" s="281"/>
      <c r="AR38" s="100"/>
      <c r="AU38" s="275"/>
      <c r="AV38" s="275"/>
      <c r="AW38" s="100"/>
      <c r="AZ38" s="281"/>
      <c r="BD38" s="154"/>
      <c r="BE38" s="154"/>
    </row>
    <row r="39" spans="1:65" x14ac:dyDescent="0.2">
      <c r="I39" s="444"/>
      <c r="J39" s="235"/>
      <c r="N39" s="899"/>
      <c r="O39" s="235"/>
      <c r="AI39" s="281"/>
      <c r="AJ39" s="281"/>
      <c r="AK39" s="275"/>
      <c r="AL39" s="275"/>
      <c r="AM39" s="100"/>
      <c r="AP39" s="281"/>
      <c r="AQ39" s="281"/>
      <c r="AR39" s="100"/>
      <c r="AU39" s="275"/>
      <c r="AV39" s="275"/>
      <c r="AW39" s="100"/>
      <c r="AZ39" s="281"/>
      <c r="BD39" s="154"/>
      <c r="BE39" s="154"/>
    </row>
    <row r="40" spans="1:65" x14ac:dyDescent="0.2">
      <c r="N40" s="899"/>
      <c r="O40" s="235"/>
      <c r="T40" s="270"/>
      <c r="U40" s="281"/>
      <c r="V40" s="281"/>
      <c r="AI40" s="281"/>
      <c r="AJ40" s="908"/>
      <c r="AK40" s="913"/>
      <c r="AL40" s="914"/>
      <c r="AM40" s="914"/>
      <c r="AN40" s="908"/>
      <c r="AO40" s="908"/>
      <c r="AP40" s="908"/>
      <c r="AQ40" s="908"/>
      <c r="AR40" s="908"/>
      <c r="AS40" s="908"/>
      <c r="AT40" s="908"/>
      <c r="AU40" s="909"/>
      <c r="AV40" s="909"/>
      <c r="AW40" s="908"/>
      <c r="AX40" s="908"/>
      <c r="AY40" s="908"/>
      <c r="AZ40" s="908"/>
      <c r="BA40" s="908"/>
      <c r="BD40" s="154"/>
      <c r="BE40" s="154"/>
    </row>
    <row r="41" spans="1:65" x14ac:dyDescent="0.2">
      <c r="T41" s="270"/>
      <c r="U41" s="281"/>
      <c r="V41" s="281"/>
      <c r="AI41" s="281"/>
      <c r="AJ41" s="908"/>
      <c r="AK41" s="913"/>
      <c r="AL41" s="911"/>
      <c r="AM41" s="911"/>
      <c r="AN41" s="908"/>
      <c r="AO41" s="908"/>
      <c r="AP41" s="908"/>
      <c r="AQ41" s="908"/>
      <c r="AR41" s="908"/>
      <c r="AS41" s="908"/>
      <c r="AT41" s="908"/>
      <c r="AU41" s="909"/>
      <c r="AV41" s="909"/>
      <c r="AW41" s="908"/>
      <c r="AX41" s="908"/>
      <c r="AY41" s="908"/>
      <c r="AZ41" s="908"/>
      <c r="BA41" s="908"/>
      <c r="BD41" s="154"/>
      <c r="BE41" s="154"/>
    </row>
    <row r="42" spans="1:65" x14ac:dyDescent="0.2">
      <c r="R42" s="100"/>
      <c r="S42" s="100"/>
      <c r="W42" s="100"/>
      <c r="X42" s="100"/>
      <c r="Z42" s="275"/>
      <c r="AA42" s="275"/>
      <c r="AB42" s="100"/>
      <c r="AC42" s="100"/>
      <c r="AG42" s="100"/>
      <c r="AH42" s="100"/>
      <c r="AL42" s="100"/>
      <c r="AM42" s="100"/>
      <c r="AN42" s="281"/>
      <c r="AP42" s="154"/>
      <c r="AQ42" s="154"/>
      <c r="AR42" s="100"/>
      <c r="AU42" s="281"/>
      <c r="AV42" s="100"/>
      <c r="AW42" s="100"/>
      <c r="AY42" s="275"/>
      <c r="AZ42" s="275"/>
      <c r="BA42" s="100"/>
      <c r="BB42" s="100"/>
      <c r="BD42" s="281"/>
      <c r="BE42" s="281"/>
      <c r="BF42" s="100"/>
      <c r="BG42" s="100"/>
      <c r="BL42" s="154"/>
      <c r="BM42" s="154"/>
    </row>
    <row r="43" spans="1:65" x14ac:dyDescent="0.2">
      <c r="B43" s="100"/>
      <c r="C43" s="100"/>
      <c r="D43" s="100"/>
      <c r="H43" s="100"/>
      <c r="I43" s="100"/>
      <c r="M43" s="100"/>
      <c r="N43" s="100"/>
      <c r="R43" s="100"/>
      <c r="S43" s="100"/>
      <c r="W43" s="100"/>
      <c r="X43" s="100"/>
      <c r="AB43" s="100"/>
      <c r="AC43" s="100"/>
      <c r="AE43" s="275"/>
      <c r="AF43" s="275"/>
      <c r="AG43" s="100"/>
      <c r="AH43" s="100"/>
      <c r="AJ43" s="281"/>
      <c r="AK43" s="281"/>
      <c r="AL43" s="100"/>
      <c r="AM43" s="100"/>
      <c r="AO43" s="275"/>
      <c r="AP43" s="275"/>
      <c r="AQ43" s="100"/>
      <c r="AR43" s="100"/>
      <c r="AS43" s="100" t="s">
        <v>410</v>
      </c>
      <c r="AV43" s="275"/>
      <c r="AW43" s="275"/>
      <c r="BD43" s="100"/>
      <c r="BE43" s="100"/>
      <c r="BK43" s="281"/>
      <c r="BL43" s="154"/>
      <c r="BM43" s="154"/>
    </row>
    <row r="44" spans="1:65" x14ac:dyDescent="0.2">
      <c r="B44" s="100"/>
      <c r="C44" s="100"/>
      <c r="D44" s="100"/>
      <c r="H44" s="100"/>
      <c r="I44" s="100"/>
      <c r="M44" s="100"/>
      <c r="N44" s="100"/>
      <c r="R44" s="100"/>
      <c r="S44" s="100"/>
      <c r="W44" s="100"/>
      <c r="X44" s="100"/>
      <c r="AB44" s="100"/>
      <c r="AC44" s="100"/>
      <c r="AE44" s="275"/>
      <c r="AF44" s="275"/>
      <c r="AG44" s="100"/>
      <c r="AH44" s="100"/>
      <c r="AJ44" s="281"/>
      <c r="AK44" s="281"/>
      <c r="AL44" s="100"/>
      <c r="AM44" s="100"/>
      <c r="AO44" s="275"/>
      <c r="AP44" s="275"/>
      <c r="AQ44" s="100"/>
      <c r="AR44" s="100"/>
      <c r="AS44" s="100" t="s">
        <v>411</v>
      </c>
      <c r="AV44" s="910"/>
      <c r="AW44" s="100"/>
      <c r="BA44" s="100"/>
      <c r="BB44" s="100"/>
      <c r="BD44" s="100"/>
      <c r="BE44" s="100"/>
      <c r="BF44" s="100"/>
      <c r="BK44" s="281"/>
      <c r="BL44" s="154"/>
      <c r="BM44" s="154"/>
    </row>
    <row r="45" spans="1:65" x14ac:dyDescent="0.2">
      <c r="B45" s="100"/>
      <c r="C45" s="100" t="s">
        <v>410</v>
      </c>
      <c r="D45" s="100"/>
      <c r="F45" s="275"/>
      <c r="G45" s="275"/>
      <c r="H45" s="100"/>
      <c r="I45" s="100"/>
      <c r="K45" s="281"/>
      <c r="L45" s="281"/>
      <c r="M45" s="100"/>
      <c r="N45" s="100"/>
      <c r="P45" s="275"/>
      <c r="Q45" s="275"/>
      <c r="R45" s="100"/>
      <c r="S45" s="100"/>
      <c r="U45" s="281"/>
      <c r="W45" s="100"/>
      <c r="X45" s="100"/>
      <c r="AS45" s="100" t="s">
        <v>412</v>
      </c>
      <c r="AV45" s="100"/>
      <c r="AW45" s="100"/>
      <c r="BA45" s="100"/>
      <c r="BB45" s="100"/>
      <c r="BD45" s="100"/>
      <c r="BE45" s="100"/>
      <c r="BF45" s="100"/>
      <c r="BK45" s="281"/>
      <c r="BL45" s="154"/>
      <c r="BM45" s="154"/>
    </row>
    <row r="46" spans="1:65" x14ac:dyDescent="0.2">
      <c r="B46" s="100"/>
      <c r="C46" s="100" t="s">
        <v>411</v>
      </c>
      <c r="D46" s="100"/>
      <c r="F46" s="910"/>
      <c r="H46" s="100"/>
      <c r="I46" s="100"/>
      <c r="M46" s="100"/>
      <c r="N46" s="100"/>
      <c r="Q46" s="275"/>
      <c r="R46" s="100"/>
      <c r="S46" s="100"/>
      <c r="U46" s="281"/>
      <c r="W46" s="100"/>
      <c r="X46" s="100"/>
      <c r="AV46" s="100"/>
      <c r="AW46" s="100"/>
      <c r="BA46" s="100"/>
      <c r="BB46" s="100"/>
      <c r="BD46" s="100"/>
      <c r="BE46" s="100"/>
      <c r="BF46" s="100"/>
      <c r="BG46" s="100"/>
      <c r="BL46" s="154"/>
      <c r="BM46" s="154"/>
    </row>
    <row r="47" spans="1:65" x14ac:dyDescent="0.2">
      <c r="B47" s="100"/>
      <c r="C47" s="100" t="s">
        <v>412</v>
      </c>
      <c r="D47" s="100"/>
      <c r="H47" s="100"/>
      <c r="I47" s="100"/>
      <c r="M47" s="100"/>
      <c r="N47" s="100"/>
      <c r="Q47" s="275"/>
      <c r="R47" s="100"/>
      <c r="S47" s="100"/>
      <c r="U47" s="281"/>
      <c r="W47" s="100"/>
      <c r="X47" s="100"/>
      <c r="AS47" s="100" t="s">
        <v>413</v>
      </c>
      <c r="AT47" s="100" t="s">
        <v>369</v>
      </c>
      <c r="AU47" s="100" t="s">
        <v>414</v>
      </c>
      <c r="AV47" s="100"/>
      <c r="AW47" s="100"/>
      <c r="AX47" s="100" t="s">
        <v>371</v>
      </c>
      <c r="BA47" s="100" t="s">
        <v>415</v>
      </c>
      <c r="BB47" s="100"/>
      <c r="BD47" s="100" t="s">
        <v>372</v>
      </c>
      <c r="BE47" s="100"/>
      <c r="BF47" s="100"/>
      <c r="BG47" s="100" t="s">
        <v>416</v>
      </c>
      <c r="BJ47" s="100" t="s">
        <v>374</v>
      </c>
      <c r="BK47" s="100" t="s">
        <v>375</v>
      </c>
      <c r="BL47" s="154"/>
      <c r="BM47" s="154"/>
    </row>
    <row r="48" spans="1:65" x14ac:dyDescent="0.2">
      <c r="B48" s="100"/>
      <c r="C48" s="100"/>
      <c r="D48" s="100"/>
      <c r="H48" s="100"/>
      <c r="I48" s="100"/>
      <c r="M48" s="100"/>
      <c r="N48" s="100"/>
      <c r="R48" s="100"/>
      <c r="S48" s="100"/>
      <c r="W48" s="100"/>
      <c r="X48" s="100"/>
      <c r="AS48" s="929"/>
      <c r="AV48" s="100"/>
      <c r="AW48" s="100"/>
      <c r="BA48" s="100"/>
      <c r="BB48" s="100"/>
      <c r="BD48" s="100"/>
      <c r="BE48" s="100"/>
      <c r="BF48" s="100"/>
      <c r="BG48" s="100"/>
      <c r="BL48" s="154"/>
      <c r="BM48" s="154"/>
    </row>
    <row r="49" spans="2:65" x14ac:dyDescent="0.2">
      <c r="B49" s="100"/>
      <c r="C49" s="100" t="s">
        <v>34</v>
      </c>
      <c r="D49" s="100" t="s">
        <v>441</v>
      </c>
      <c r="E49" s="100" t="s">
        <v>442</v>
      </c>
      <c r="F49" s="100" t="s">
        <v>443</v>
      </c>
      <c r="G49" s="100" t="s">
        <v>444</v>
      </c>
      <c r="H49" s="100" t="s">
        <v>445</v>
      </c>
      <c r="I49" s="100" t="s">
        <v>446</v>
      </c>
      <c r="J49" s="100" t="s">
        <v>447</v>
      </c>
      <c r="K49" s="100" t="s">
        <v>448</v>
      </c>
      <c r="L49" s="100" t="s">
        <v>449</v>
      </c>
      <c r="M49" s="100" t="s">
        <v>450</v>
      </c>
      <c r="N49" s="100" t="s">
        <v>451</v>
      </c>
      <c r="O49" s="100" t="s">
        <v>452</v>
      </c>
      <c r="P49" s="100" t="s">
        <v>453</v>
      </c>
      <c r="Q49" s="100" t="s">
        <v>454</v>
      </c>
      <c r="R49" s="100" t="s">
        <v>455</v>
      </c>
      <c r="S49" s="100" t="s">
        <v>456</v>
      </c>
      <c r="T49" s="100" t="s">
        <v>457</v>
      </c>
      <c r="U49" s="100" t="s">
        <v>458</v>
      </c>
      <c r="W49" s="100"/>
      <c r="X49" s="100"/>
      <c r="AS49" s="931">
        <v>44193</v>
      </c>
      <c r="AT49">
        <v>100</v>
      </c>
      <c r="AU49">
        <v>20.5</v>
      </c>
      <c r="AV49">
        <v>20.8</v>
      </c>
      <c r="AW49">
        <v>20.5</v>
      </c>
      <c r="AX49">
        <v>84</v>
      </c>
      <c r="AY49">
        <v>84</v>
      </c>
      <c r="AZ49">
        <v>81</v>
      </c>
      <c r="BA49">
        <v>17.7</v>
      </c>
      <c r="BB49">
        <v>17.7</v>
      </c>
      <c r="BC49">
        <v>17.5</v>
      </c>
      <c r="BD49">
        <v>927.1</v>
      </c>
      <c r="BE49">
        <v>927.1</v>
      </c>
      <c r="BF49">
        <v>926.5</v>
      </c>
      <c r="BG49">
        <v>0</v>
      </c>
      <c r="BH49">
        <v>102</v>
      </c>
      <c r="BI49">
        <v>0</v>
      </c>
      <c r="BJ49"/>
      <c r="BK49">
        <v>0</v>
      </c>
      <c r="BL49" s="154"/>
      <c r="BM49" s="154"/>
    </row>
    <row r="50" spans="2:65" x14ac:dyDescent="0.2">
      <c r="B50" s="100"/>
      <c r="C50" s="931">
        <v>44298</v>
      </c>
      <c r="D50">
        <v>100</v>
      </c>
      <c r="E50">
        <v>23.2</v>
      </c>
      <c r="F50">
        <v>23.6</v>
      </c>
      <c r="G50">
        <v>23</v>
      </c>
      <c r="H50">
        <v>44</v>
      </c>
      <c r="I50">
        <v>46</v>
      </c>
      <c r="J50">
        <v>43</v>
      </c>
      <c r="K50">
        <v>10.199999999999999</v>
      </c>
      <c r="L50">
        <v>10.7</v>
      </c>
      <c r="M50">
        <v>10.1</v>
      </c>
      <c r="N50">
        <v>926.5</v>
      </c>
      <c r="O50">
        <v>926.6</v>
      </c>
      <c r="P50">
        <v>926.5</v>
      </c>
      <c r="Q50">
        <v>0</v>
      </c>
      <c r="R50">
        <v>334</v>
      </c>
      <c r="S50">
        <v>0</v>
      </c>
      <c r="T50"/>
      <c r="U50">
        <v>0</v>
      </c>
      <c r="W50" s="100"/>
      <c r="X50" s="100"/>
      <c r="AS50" s="931">
        <v>44193</v>
      </c>
      <c r="AT50">
        <v>200</v>
      </c>
      <c r="AU50">
        <v>20.2</v>
      </c>
      <c r="AV50">
        <v>20.5</v>
      </c>
      <c r="AW50">
        <v>20.100000000000001</v>
      </c>
      <c r="AX50">
        <v>84</v>
      </c>
      <c r="AY50">
        <v>84</v>
      </c>
      <c r="AZ50">
        <v>84</v>
      </c>
      <c r="BA50">
        <v>17.5</v>
      </c>
      <c r="BB50">
        <v>17.7</v>
      </c>
      <c r="BC50">
        <v>17.399999999999999</v>
      </c>
      <c r="BD50">
        <v>927.6</v>
      </c>
      <c r="BE50">
        <v>927.7</v>
      </c>
      <c r="BF50">
        <v>927.1</v>
      </c>
      <c r="BG50">
        <v>0</v>
      </c>
      <c r="BH50">
        <v>45</v>
      </c>
      <c r="BI50">
        <v>0</v>
      </c>
      <c r="BJ50"/>
      <c r="BK50">
        <v>0</v>
      </c>
      <c r="BL50" s="154"/>
      <c r="BM50" s="154"/>
    </row>
    <row r="51" spans="2:65" x14ac:dyDescent="0.2">
      <c r="B51" s="100"/>
      <c r="C51" s="931">
        <v>44298</v>
      </c>
      <c r="D51">
        <v>200</v>
      </c>
      <c r="E51">
        <v>22.5</v>
      </c>
      <c r="F51">
        <v>23.2</v>
      </c>
      <c r="G51">
        <v>22.3</v>
      </c>
      <c r="H51">
        <v>46</v>
      </c>
      <c r="I51">
        <v>47</v>
      </c>
      <c r="J51">
        <v>44</v>
      </c>
      <c r="K51">
        <v>10.3</v>
      </c>
      <c r="L51">
        <v>10.3</v>
      </c>
      <c r="M51">
        <v>10.1</v>
      </c>
      <c r="N51">
        <v>926.4</v>
      </c>
      <c r="O51">
        <v>926.5</v>
      </c>
      <c r="P51">
        <v>926.3</v>
      </c>
      <c r="Q51">
        <v>0</v>
      </c>
      <c r="R51">
        <v>312</v>
      </c>
      <c r="S51">
        <v>0</v>
      </c>
      <c r="T51"/>
      <c r="U51">
        <v>0</v>
      </c>
      <c r="W51" s="100"/>
      <c r="X51" s="100"/>
      <c r="AS51" s="931">
        <v>44193</v>
      </c>
      <c r="AT51">
        <v>300</v>
      </c>
      <c r="AU51">
        <v>20.2</v>
      </c>
      <c r="AV51">
        <v>20.2</v>
      </c>
      <c r="AW51">
        <v>20.100000000000001</v>
      </c>
      <c r="AX51">
        <v>85</v>
      </c>
      <c r="AY51">
        <v>85</v>
      </c>
      <c r="AZ51">
        <v>84</v>
      </c>
      <c r="BA51">
        <v>17.5</v>
      </c>
      <c r="BB51">
        <v>17.600000000000001</v>
      </c>
      <c r="BC51">
        <v>17.399999999999999</v>
      </c>
      <c r="BD51">
        <v>927.5</v>
      </c>
      <c r="BE51">
        <v>928</v>
      </c>
      <c r="BF51">
        <v>927.5</v>
      </c>
      <c r="BG51">
        <v>0</v>
      </c>
      <c r="BH51">
        <v>335</v>
      </c>
      <c r="BI51">
        <v>0</v>
      </c>
      <c r="BJ51"/>
      <c r="BK51">
        <v>0</v>
      </c>
      <c r="BL51" s="154"/>
      <c r="BM51" s="154"/>
    </row>
    <row r="52" spans="2:65" x14ac:dyDescent="0.2">
      <c r="B52" s="100"/>
      <c r="C52" s="931">
        <v>44298</v>
      </c>
      <c r="D52">
        <v>300</v>
      </c>
      <c r="E52">
        <v>22</v>
      </c>
      <c r="F52">
        <v>22.6</v>
      </c>
      <c r="G52">
        <v>21.6</v>
      </c>
      <c r="H52">
        <v>49</v>
      </c>
      <c r="I52">
        <v>50</v>
      </c>
      <c r="J52">
        <v>46</v>
      </c>
      <c r="K52">
        <v>10.6</v>
      </c>
      <c r="L52">
        <v>10.7</v>
      </c>
      <c r="M52">
        <v>10.3</v>
      </c>
      <c r="N52">
        <v>926</v>
      </c>
      <c r="O52">
        <v>926.4</v>
      </c>
      <c r="P52">
        <v>926</v>
      </c>
      <c r="Q52">
        <v>0</v>
      </c>
      <c r="R52">
        <v>322</v>
      </c>
      <c r="S52">
        <v>0</v>
      </c>
      <c r="T52"/>
      <c r="U52">
        <v>0</v>
      </c>
      <c r="W52" s="100"/>
      <c r="X52" s="100"/>
      <c r="AS52" s="931">
        <v>44193</v>
      </c>
      <c r="AT52">
        <v>400</v>
      </c>
      <c r="AU52">
        <v>20.3</v>
      </c>
      <c r="AV52">
        <v>20.399999999999999</v>
      </c>
      <c r="AW52">
        <v>20.100000000000001</v>
      </c>
      <c r="AX52">
        <v>76</v>
      </c>
      <c r="AY52">
        <v>85</v>
      </c>
      <c r="AZ52">
        <v>76</v>
      </c>
      <c r="BA52">
        <v>16</v>
      </c>
      <c r="BB52">
        <v>17.5</v>
      </c>
      <c r="BC52">
        <v>16</v>
      </c>
      <c r="BD52">
        <v>926.4</v>
      </c>
      <c r="BE52">
        <v>927.5</v>
      </c>
      <c r="BF52">
        <v>926.4</v>
      </c>
      <c r="BG52">
        <v>0</v>
      </c>
      <c r="BH52">
        <v>346</v>
      </c>
      <c r="BI52">
        <v>0</v>
      </c>
      <c r="BJ52"/>
      <c r="BK52">
        <v>0</v>
      </c>
      <c r="BL52" s="154"/>
      <c r="BM52" s="154"/>
    </row>
    <row r="53" spans="2:65" x14ac:dyDescent="0.2">
      <c r="B53" s="100"/>
      <c r="C53" s="931">
        <v>44298</v>
      </c>
      <c r="D53">
        <v>400</v>
      </c>
      <c r="E53">
        <v>21.4</v>
      </c>
      <c r="F53">
        <v>21.9</v>
      </c>
      <c r="G53">
        <v>21.4</v>
      </c>
      <c r="H53">
        <v>51</v>
      </c>
      <c r="I53">
        <v>51</v>
      </c>
      <c r="J53">
        <v>49</v>
      </c>
      <c r="K53">
        <v>10.8</v>
      </c>
      <c r="L53">
        <v>10.8</v>
      </c>
      <c r="M53">
        <v>10.6</v>
      </c>
      <c r="N53">
        <v>925.5</v>
      </c>
      <c r="O53">
        <v>926.1</v>
      </c>
      <c r="P53">
        <v>925.5</v>
      </c>
      <c r="Q53">
        <v>0</v>
      </c>
      <c r="R53">
        <v>329</v>
      </c>
      <c r="S53">
        <v>0</v>
      </c>
      <c r="T53"/>
      <c r="U53">
        <v>0</v>
      </c>
      <c r="W53" s="100"/>
      <c r="X53" s="100"/>
      <c r="AS53" s="931">
        <v>44193</v>
      </c>
      <c r="AT53">
        <v>500</v>
      </c>
      <c r="AU53">
        <v>19.600000000000001</v>
      </c>
      <c r="AV53">
        <v>20.3</v>
      </c>
      <c r="AW53">
        <v>19.5</v>
      </c>
      <c r="AX53">
        <v>83</v>
      </c>
      <c r="AY53">
        <v>83</v>
      </c>
      <c r="AZ53">
        <v>76</v>
      </c>
      <c r="BA53">
        <v>16.600000000000001</v>
      </c>
      <c r="BB53">
        <v>16.600000000000001</v>
      </c>
      <c r="BC53">
        <v>16</v>
      </c>
      <c r="BD53">
        <v>926.1</v>
      </c>
      <c r="BE53">
        <v>926.4</v>
      </c>
      <c r="BF53">
        <v>926.1</v>
      </c>
      <c r="BG53">
        <v>0</v>
      </c>
      <c r="BH53">
        <v>6</v>
      </c>
      <c r="BI53">
        <v>3.2</v>
      </c>
      <c r="BJ53"/>
      <c r="BK53">
        <v>0</v>
      </c>
      <c r="BL53" s="154"/>
      <c r="BM53" s="154"/>
    </row>
    <row r="54" spans="2:65" x14ac:dyDescent="0.2">
      <c r="B54" s="100"/>
      <c r="C54" s="931">
        <v>44298</v>
      </c>
      <c r="D54">
        <v>500</v>
      </c>
      <c r="E54">
        <v>20.399999999999999</v>
      </c>
      <c r="F54">
        <v>21.4</v>
      </c>
      <c r="G54">
        <v>19.8</v>
      </c>
      <c r="H54">
        <v>56</v>
      </c>
      <c r="I54">
        <v>57</v>
      </c>
      <c r="J54">
        <v>51</v>
      </c>
      <c r="K54">
        <v>11.2</v>
      </c>
      <c r="L54">
        <v>11.2</v>
      </c>
      <c r="M54">
        <v>10.6</v>
      </c>
      <c r="N54">
        <v>925.1</v>
      </c>
      <c r="O54">
        <v>925.5</v>
      </c>
      <c r="P54">
        <v>925.1</v>
      </c>
      <c r="Q54">
        <v>0</v>
      </c>
      <c r="R54">
        <v>305</v>
      </c>
      <c r="S54">
        <v>0</v>
      </c>
      <c r="T54"/>
      <c r="U54">
        <v>0</v>
      </c>
      <c r="W54" s="100"/>
      <c r="X54" s="100"/>
      <c r="AS54" s="931">
        <v>44193</v>
      </c>
      <c r="AT54">
        <v>600</v>
      </c>
      <c r="AU54">
        <v>20</v>
      </c>
      <c r="AV54">
        <v>20</v>
      </c>
      <c r="AW54">
        <v>19.600000000000001</v>
      </c>
      <c r="AX54">
        <v>78</v>
      </c>
      <c r="AY54">
        <v>83</v>
      </c>
      <c r="AZ54">
        <v>78</v>
      </c>
      <c r="BA54">
        <v>16</v>
      </c>
      <c r="BB54">
        <v>16.7</v>
      </c>
      <c r="BC54">
        <v>16</v>
      </c>
      <c r="BD54">
        <v>926.6</v>
      </c>
      <c r="BE54">
        <v>926.6</v>
      </c>
      <c r="BF54">
        <v>926.1</v>
      </c>
      <c r="BG54">
        <v>0</v>
      </c>
      <c r="BH54">
        <v>350</v>
      </c>
      <c r="BI54">
        <v>0</v>
      </c>
      <c r="BJ54"/>
      <c r="BK54">
        <v>0</v>
      </c>
      <c r="BL54" s="154"/>
      <c r="BM54" s="154"/>
    </row>
    <row r="55" spans="2:65" x14ac:dyDescent="0.2">
      <c r="B55" s="100"/>
      <c r="C55" s="931">
        <v>44298</v>
      </c>
      <c r="D55">
        <v>600</v>
      </c>
      <c r="E55">
        <v>21</v>
      </c>
      <c r="F55">
        <v>21.2</v>
      </c>
      <c r="G55">
        <v>20.399999999999999</v>
      </c>
      <c r="H55">
        <v>51</v>
      </c>
      <c r="I55">
        <v>56</v>
      </c>
      <c r="J55">
        <v>51</v>
      </c>
      <c r="K55">
        <v>10.6</v>
      </c>
      <c r="L55">
        <v>11.2</v>
      </c>
      <c r="M55">
        <v>10.5</v>
      </c>
      <c r="N55">
        <v>924.8</v>
      </c>
      <c r="O55">
        <v>925.1</v>
      </c>
      <c r="P55">
        <v>924.8</v>
      </c>
      <c r="Q55">
        <v>0</v>
      </c>
      <c r="R55">
        <v>314</v>
      </c>
      <c r="S55">
        <v>0</v>
      </c>
      <c r="T55"/>
      <c r="U55">
        <v>0</v>
      </c>
      <c r="W55" s="100"/>
      <c r="X55" s="100"/>
      <c r="AS55" s="931">
        <v>44193</v>
      </c>
      <c r="AT55">
        <v>700</v>
      </c>
      <c r="AU55">
        <v>19.5</v>
      </c>
      <c r="AV55">
        <v>20</v>
      </c>
      <c r="AW55">
        <v>19.5</v>
      </c>
      <c r="AX55">
        <v>77</v>
      </c>
      <c r="AY55">
        <v>78</v>
      </c>
      <c r="AZ55">
        <v>76</v>
      </c>
      <c r="BA55">
        <v>15.3</v>
      </c>
      <c r="BB55">
        <v>16</v>
      </c>
      <c r="BC55">
        <v>15.3</v>
      </c>
      <c r="BD55">
        <v>926.6</v>
      </c>
      <c r="BE55">
        <v>926.8</v>
      </c>
      <c r="BF55">
        <v>926.6</v>
      </c>
      <c r="BG55">
        <v>0</v>
      </c>
      <c r="BH55">
        <v>353</v>
      </c>
      <c r="BI55">
        <v>0</v>
      </c>
      <c r="BJ55"/>
      <c r="BK55">
        <v>0</v>
      </c>
      <c r="BL55" s="154"/>
      <c r="BM55" s="154"/>
    </row>
    <row r="56" spans="2:65" x14ac:dyDescent="0.2">
      <c r="B56" s="100"/>
      <c r="C56" s="931">
        <v>44298</v>
      </c>
      <c r="D56">
        <v>700</v>
      </c>
      <c r="E56">
        <v>20.3</v>
      </c>
      <c r="F56">
        <v>21.1</v>
      </c>
      <c r="G56">
        <v>20.2</v>
      </c>
      <c r="H56">
        <v>53</v>
      </c>
      <c r="I56">
        <v>53</v>
      </c>
      <c r="J56">
        <v>51</v>
      </c>
      <c r="K56">
        <v>10.3</v>
      </c>
      <c r="L56">
        <v>10.7</v>
      </c>
      <c r="M56">
        <v>10.199999999999999</v>
      </c>
      <c r="N56">
        <v>924.9</v>
      </c>
      <c r="O56">
        <v>924.9</v>
      </c>
      <c r="P56">
        <v>924.6</v>
      </c>
      <c r="Q56">
        <v>0</v>
      </c>
      <c r="R56">
        <v>302</v>
      </c>
      <c r="S56">
        <v>0</v>
      </c>
      <c r="T56"/>
      <c r="U56">
        <v>0</v>
      </c>
      <c r="W56" s="100"/>
      <c r="X56" s="100"/>
      <c r="AS56" s="931">
        <v>44193</v>
      </c>
      <c r="AT56">
        <v>800</v>
      </c>
      <c r="AU56">
        <v>19.100000000000001</v>
      </c>
      <c r="AV56">
        <v>19.5</v>
      </c>
      <c r="AW56">
        <v>19</v>
      </c>
      <c r="AX56">
        <v>78</v>
      </c>
      <c r="AY56">
        <v>78</v>
      </c>
      <c r="AZ56">
        <v>76</v>
      </c>
      <c r="BA56">
        <v>15.1</v>
      </c>
      <c r="BB56">
        <v>15.3</v>
      </c>
      <c r="BC56">
        <v>15</v>
      </c>
      <c r="BD56">
        <v>926.4</v>
      </c>
      <c r="BE56">
        <v>926.6</v>
      </c>
      <c r="BF56">
        <v>926.4</v>
      </c>
      <c r="BG56">
        <v>0</v>
      </c>
      <c r="BH56">
        <v>317</v>
      </c>
      <c r="BI56">
        <v>0</v>
      </c>
      <c r="BJ56"/>
      <c r="BK56">
        <v>0</v>
      </c>
      <c r="BL56" s="154"/>
      <c r="BM56" s="154"/>
    </row>
    <row r="57" spans="2:65" x14ac:dyDescent="0.2">
      <c r="B57" s="100"/>
      <c r="C57" s="931">
        <v>44298</v>
      </c>
      <c r="D57">
        <v>800</v>
      </c>
      <c r="E57">
        <v>20.5</v>
      </c>
      <c r="F57">
        <v>20.6</v>
      </c>
      <c r="G57">
        <v>19.899999999999999</v>
      </c>
      <c r="H57">
        <v>52</v>
      </c>
      <c r="I57">
        <v>54</v>
      </c>
      <c r="J57">
        <v>51</v>
      </c>
      <c r="K57">
        <v>10.199999999999999</v>
      </c>
      <c r="L57">
        <v>10.4</v>
      </c>
      <c r="M57">
        <v>10.199999999999999</v>
      </c>
      <c r="N57">
        <v>924.7</v>
      </c>
      <c r="O57">
        <v>925</v>
      </c>
      <c r="P57">
        <v>924.6</v>
      </c>
      <c r="Q57">
        <v>0</v>
      </c>
      <c r="R57">
        <v>320</v>
      </c>
      <c r="S57">
        <v>0</v>
      </c>
      <c r="T57"/>
      <c r="U57">
        <v>0</v>
      </c>
      <c r="W57" s="100"/>
      <c r="X57" s="100"/>
      <c r="AS57" s="931">
        <v>44193</v>
      </c>
      <c r="AT57">
        <v>900</v>
      </c>
      <c r="AU57">
        <v>18.899999999999999</v>
      </c>
      <c r="AV57">
        <v>19.100000000000001</v>
      </c>
      <c r="AW57">
        <v>18.5</v>
      </c>
      <c r="AX57">
        <v>79</v>
      </c>
      <c r="AY57">
        <v>81</v>
      </c>
      <c r="AZ57">
        <v>78</v>
      </c>
      <c r="BA57">
        <v>15.2</v>
      </c>
      <c r="BB57">
        <v>15.3</v>
      </c>
      <c r="BC57">
        <v>14.9</v>
      </c>
      <c r="BD57">
        <v>926.3</v>
      </c>
      <c r="BE57">
        <v>926.4</v>
      </c>
      <c r="BF57">
        <v>926.2</v>
      </c>
      <c r="BG57">
        <v>0</v>
      </c>
      <c r="BH57">
        <v>302</v>
      </c>
      <c r="BI57">
        <v>0</v>
      </c>
      <c r="BJ57">
        <v>26.96</v>
      </c>
      <c r="BK57">
        <v>0</v>
      </c>
      <c r="BL57" s="154"/>
      <c r="BM57" s="154"/>
    </row>
    <row r="58" spans="2:65" x14ac:dyDescent="0.2">
      <c r="B58" s="100"/>
      <c r="C58" s="931">
        <v>44298</v>
      </c>
      <c r="D58">
        <v>900</v>
      </c>
      <c r="E58">
        <v>20.5</v>
      </c>
      <c r="F58">
        <v>20.8</v>
      </c>
      <c r="G58">
        <v>20</v>
      </c>
      <c r="H58">
        <v>51</v>
      </c>
      <c r="I58">
        <v>53</v>
      </c>
      <c r="J58">
        <v>51</v>
      </c>
      <c r="K58">
        <v>10.199999999999999</v>
      </c>
      <c r="L58">
        <v>10.3</v>
      </c>
      <c r="M58">
        <v>10.1</v>
      </c>
      <c r="N58">
        <v>925.3</v>
      </c>
      <c r="O58">
        <v>925.3</v>
      </c>
      <c r="P58">
        <v>924.6</v>
      </c>
      <c r="Q58">
        <v>0</v>
      </c>
      <c r="R58">
        <v>311</v>
      </c>
      <c r="S58">
        <v>0</v>
      </c>
      <c r="T58"/>
      <c r="U58">
        <v>0</v>
      </c>
      <c r="W58" s="100"/>
      <c r="X58" s="100"/>
      <c r="AS58" s="931">
        <v>44193</v>
      </c>
      <c r="AT58">
        <v>1000</v>
      </c>
      <c r="AU58">
        <v>21.2</v>
      </c>
      <c r="AV58">
        <v>21.3</v>
      </c>
      <c r="AW58">
        <v>18.8</v>
      </c>
      <c r="AX58">
        <v>72</v>
      </c>
      <c r="AY58">
        <v>80</v>
      </c>
      <c r="AZ58">
        <v>72</v>
      </c>
      <c r="BA58">
        <v>16</v>
      </c>
      <c r="BB58">
        <v>16.3</v>
      </c>
      <c r="BC58">
        <v>15.2</v>
      </c>
      <c r="BD58">
        <v>926.7</v>
      </c>
      <c r="BE58">
        <v>926.7</v>
      </c>
      <c r="BF58">
        <v>926.3</v>
      </c>
      <c r="BG58">
        <v>0</v>
      </c>
      <c r="BH58">
        <v>314</v>
      </c>
      <c r="BI58">
        <v>0</v>
      </c>
      <c r="BJ58">
        <v>596.44000000000005</v>
      </c>
      <c r="BK58">
        <v>0</v>
      </c>
      <c r="BL58" s="154"/>
      <c r="BM58" s="154"/>
    </row>
    <row r="59" spans="2:65" x14ac:dyDescent="0.2">
      <c r="B59" s="100"/>
      <c r="C59" s="931">
        <v>44298</v>
      </c>
      <c r="D59">
        <v>1000</v>
      </c>
      <c r="E59">
        <v>20</v>
      </c>
      <c r="F59">
        <v>20.6</v>
      </c>
      <c r="G59">
        <v>19.100000000000001</v>
      </c>
      <c r="H59">
        <v>56</v>
      </c>
      <c r="I59">
        <v>60</v>
      </c>
      <c r="J59">
        <v>51</v>
      </c>
      <c r="K59">
        <v>10.9</v>
      </c>
      <c r="L59">
        <v>11.1</v>
      </c>
      <c r="M59">
        <v>10.199999999999999</v>
      </c>
      <c r="N59">
        <v>925.8</v>
      </c>
      <c r="O59">
        <v>925.8</v>
      </c>
      <c r="P59">
        <v>925.3</v>
      </c>
      <c r="Q59">
        <v>0</v>
      </c>
      <c r="R59">
        <v>296</v>
      </c>
      <c r="S59">
        <v>0</v>
      </c>
      <c r="T59">
        <v>110.81</v>
      </c>
      <c r="U59">
        <v>0</v>
      </c>
      <c r="W59" s="100"/>
      <c r="X59" s="100"/>
      <c r="AS59" s="931">
        <v>44193</v>
      </c>
      <c r="AT59">
        <v>1100</v>
      </c>
      <c r="AU59">
        <v>22.6</v>
      </c>
      <c r="AV59">
        <v>23.3</v>
      </c>
      <c r="AW59">
        <v>20.9</v>
      </c>
      <c r="AX59">
        <v>68</v>
      </c>
      <c r="AY59">
        <v>74</v>
      </c>
      <c r="AZ59">
        <v>64</v>
      </c>
      <c r="BA59">
        <v>16.3</v>
      </c>
      <c r="BB59">
        <v>16.899999999999999</v>
      </c>
      <c r="BC59">
        <v>15.3</v>
      </c>
      <c r="BD59">
        <v>927.3</v>
      </c>
      <c r="BE59">
        <v>927.3</v>
      </c>
      <c r="BF59">
        <v>926.7</v>
      </c>
      <c r="BG59">
        <v>0</v>
      </c>
      <c r="BH59">
        <v>148</v>
      </c>
      <c r="BI59">
        <v>0</v>
      </c>
      <c r="BJ59">
        <v>1781.37</v>
      </c>
      <c r="BK59">
        <v>0</v>
      </c>
      <c r="BL59" s="154"/>
      <c r="BM59" s="154"/>
    </row>
    <row r="60" spans="2:65" x14ac:dyDescent="0.2">
      <c r="B60" s="100"/>
      <c r="C60" s="931">
        <v>44298</v>
      </c>
      <c r="D60">
        <v>1100</v>
      </c>
      <c r="E60">
        <v>21.7</v>
      </c>
      <c r="F60">
        <v>22.3</v>
      </c>
      <c r="G60">
        <v>20</v>
      </c>
      <c r="H60">
        <v>51</v>
      </c>
      <c r="I60">
        <v>58</v>
      </c>
      <c r="J60">
        <v>51</v>
      </c>
      <c r="K60">
        <v>11.1</v>
      </c>
      <c r="L60">
        <v>12.3</v>
      </c>
      <c r="M60">
        <v>11.1</v>
      </c>
      <c r="N60">
        <v>926.6</v>
      </c>
      <c r="O60">
        <v>926.6</v>
      </c>
      <c r="P60">
        <v>925.8</v>
      </c>
      <c r="Q60">
        <v>0</v>
      </c>
      <c r="R60">
        <v>271</v>
      </c>
      <c r="S60">
        <v>0</v>
      </c>
      <c r="T60">
        <v>990.61</v>
      </c>
      <c r="U60">
        <v>0</v>
      </c>
      <c r="W60" s="100"/>
      <c r="X60" s="100"/>
      <c r="AS60" s="931">
        <v>44193</v>
      </c>
      <c r="AT60">
        <v>1200</v>
      </c>
      <c r="AU60">
        <v>24.2</v>
      </c>
      <c r="AV60">
        <v>24.5</v>
      </c>
      <c r="AW60">
        <v>22.4</v>
      </c>
      <c r="AX60">
        <v>60</v>
      </c>
      <c r="AY60">
        <v>68</v>
      </c>
      <c r="AZ60">
        <v>58</v>
      </c>
      <c r="BA60">
        <v>15.9</v>
      </c>
      <c r="BB60">
        <v>17</v>
      </c>
      <c r="BC60">
        <v>15.3</v>
      </c>
      <c r="BD60">
        <v>927.7</v>
      </c>
      <c r="BE60">
        <v>927.7</v>
      </c>
      <c r="BF60">
        <v>927.3</v>
      </c>
      <c r="BG60">
        <v>1.1000000000000001</v>
      </c>
      <c r="BH60">
        <v>340</v>
      </c>
      <c r="BI60">
        <v>7.7</v>
      </c>
      <c r="BJ60">
        <v>2767.7</v>
      </c>
      <c r="BK60">
        <v>0</v>
      </c>
      <c r="BL60" s="154"/>
      <c r="BM60" s="154"/>
    </row>
    <row r="61" spans="2:65" x14ac:dyDescent="0.2">
      <c r="B61" s="100"/>
      <c r="C61" s="931">
        <v>44298</v>
      </c>
      <c r="D61">
        <v>1200</v>
      </c>
      <c r="E61">
        <v>23.8</v>
      </c>
      <c r="F61">
        <v>23.8</v>
      </c>
      <c r="G61">
        <v>21.6</v>
      </c>
      <c r="H61">
        <v>41</v>
      </c>
      <c r="I61">
        <v>52</v>
      </c>
      <c r="J61">
        <v>41</v>
      </c>
      <c r="K61">
        <v>9.8000000000000007</v>
      </c>
      <c r="L61">
        <v>11.5</v>
      </c>
      <c r="M61">
        <v>9.8000000000000007</v>
      </c>
      <c r="N61">
        <v>927</v>
      </c>
      <c r="O61">
        <v>927</v>
      </c>
      <c r="P61">
        <v>926.6</v>
      </c>
      <c r="Q61">
        <v>0</v>
      </c>
      <c r="R61">
        <v>296</v>
      </c>
      <c r="S61">
        <v>0</v>
      </c>
      <c r="T61">
        <v>2046.5</v>
      </c>
      <c r="U61">
        <v>0</v>
      </c>
      <c r="W61" s="100"/>
      <c r="X61" s="100"/>
      <c r="AS61" s="931">
        <v>44193</v>
      </c>
      <c r="AT61">
        <v>1300</v>
      </c>
      <c r="AU61">
        <v>25.3</v>
      </c>
      <c r="AV61">
        <v>25.9</v>
      </c>
      <c r="AW61">
        <v>24.1</v>
      </c>
      <c r="AX61">
        <v>55</v>
      </c>
      <c r="AY61">
        <v>60</v>
      </c>
      <c r="AZ61">
        <v>53</v>
      </c>
      <c r="BA61">
        <v>15.5</v>
      </c>
      <c r="BB61">
        <v>16.2</v>
      </c>
      <c r="BC61">
        <v>15</v>
      </c>
      <c r="BD61">
        <v>928</v>
      </c>
      <c r="BE61">
        <v>928</v>
      </c>
      <c r="BF61">
        <v>927.7</v>
      </c>
      <c r="BG61">
        <v>0.8</v>
      </c>
      <c r="BH61">
        <v>295</v>
      </c>
      <c r="BI61">
        <v>7.9</v>
      </c>
      <c r="BJ61">
        <v>3241.98</v>
      </c>
      <c r="BK61">
        <v>0</v>
      </c>
      <c r="BL61" s="154"/>
      <c r="BM61" s="154"/>
    </row>
    <row r="62" spans="2:65" x14ac:dyDescent="0.2">
      <c r="B62" s="100"/>
      <c r="C62" s="931">
        <v>44298</v>
      </c>
      <c r="D62">
        <v>1300</v>
      </c>
      <c r="E62">
        <v>26.4</v>
      </c>
      <c r="F62">
        <v>26.4</v>
      </c>
      <c r="G62">
        <v>23.8</v>
      </c>
      <c r="H62">
        <v>37</v>
      </c>
      <c r="I62">
        <v>42</v>
      </c>
      <c r="J62">
        <v>36</v>
      </c>
      <c r="K62">
        <v>10.3</v>
      </c>
      <c r="L62">
        <v>10.6</v>
      </c>
      <c r="M62">
        <v>9.4</v>
      </c>
      <c r="N62">
        <v>927.2</v>
      </c>
      <c r="O62">
        <v>927.2</v>
      </c>
      <c r="P62">
        <v>927</v>
      </c>
      <c r="Q62">
        <v>0</v>
      </c>
      <c r="R62">
        <v>287</v>
      </c>
      <c r="S62">
        <v>0</v>
      </c>
      <c r="T62">
        <v>2882.66</v>
      </c>
      <c r="U62">
        <v>0</v>
      </c>
      <c r="W62" s="100"/>
      <c r="X62" s="100"/>
      <c r="AS62" s="931">
        <v>44193</v>
      </c>
      <c r="AT62">
        <v>1400</v>
      </c>
      <c r="AU62">
        <v>25.1</v>
      </c>
      <c r="AV62">
        <v>26.3</v>
      </c>
      <c r="AW62">
        <v>24.9</v>
      </c>
      <c r="AX62">
        <v>54</v>
      </c>
      <c r="AY62">
        <v>55</v>
      </c>
      <c r="AZ62">
        <v>51</v>
      </c>
      <c r="BA62">
        <v>15.2</v>
      </c>
      <c r="BB62">
        <v>15.9</v>
      </c>
      <c r="BC62">
        <v>14.7</v>
      </c>
      <c r="BD62">
        <v>927.8</v>
      </c>
      <c r="BE62">
        <v>928</v>
      </c>
      <c r="BF62">
        <v>927.7</v>
      </c>
      <c r="BG62">
        <v>0.7</v>
      </c>
      <c r="BH62">
        <v>296</v>
      </c>
      <c r="BI62">
        <v>8.6</v>
      </c>
      <c r="BJ62">
        <v>2682.76</v>
      </c>
      <c r="BK62">
        <v>0</v>
      </c>
      <c r="BL62" s="154"/>
      <c r="BM62" s="154"/>
    </row>
    <row r="63" spans="2:65" x14ac:dyDescent="0.2">
      <c r="B63" s="100"/>
      <c r="C63" s="931">
        <v>44298</v>
      </c>
      <c r="D63">
        <v>1400</v>
      </c>
      <c r="E63">
        <v>26.9</v>
      </c>
      <c r="F63">
        <v>26.9</v>
      </c>
      <c r="G63">
        <v>25.8</v>
      </c>
      <c r="H63">
        <v>36</v>
      </c>
      <c r="I63">
        <v>37</v>
      </c>
      <c r="J63">
        <v>34</v>
      </c>
      <c r="K63">
        <v>10.6</v>
      </c>
      <c r="L63">
        <v>10.6</v>
      </c>
      <c r="M63">
        <v>8.9</v>
      </c>
      <c r="N63">
        <v>927.2</v>
      </c>
      <c r="O63">
        <v>927.3</v>
      </c>
      <c r="P63">
        <v>927.1</v>
      </c>
      <c r="Q63">
        <v>0</v>
      </c>
      <c r="R63">
        <v>277</v>
      </c>
      <c r="S63">
        <v>0</v>
      </c>
      <c r="T63">
        <v>3476.29</v>
      </c>
      <c r="U63">
        <v>0</v>
      </c>
      <c r="W63" s="100"/>
      <c r="X63" s="100"/>
      <c r="AS63" s="931">
        <v>44193</v>
      </c>
      <c r="AT63">
        <v>1500</v>
      </c>
      <c r="AU63">
        <v>25.4</v>
      </c>
      <c r="AV63">
        <v>25.8</v>
      </c>
      <c r="AW63">
        <v>24</v>
      </c>
      <c r="AX63">
        <v>55</v>
      </c>
      <c r="AY63">
        <v>61</v>
      </c>
      <c r="AZ63">
        <v>54</v>
      </c>
      <c r="BA63">
        <v>15.6</v>
      </c>
      <c r="BB63">
        <v>16.399999999999999</v>
      </c>
      <c r="BC63">
        <v>15.2</v>
      </c>
      <c r="BD63">
        <v>927.4</v>
      </c>
      <c r="BE63">
        <v>927.9</v>
      </c>
      <c r="BF63">
        <v>927.4</v>
      </c>
      <c r="BG63">
        <v>1.2</v>
      </c>
      <c r="BH63">
        <v>314</v>
      </c>
      <c r="BI63">
        <v>10.7</v>
      </c>
      <c r="BJ63">
        <v>2124.56</v>
      </c>
      <c r="BK63">
        <v>0</v>
      </c>
      <c r="BL63" s="154"/>
      <c r="BM63" s="154"/>
    </row>
    <row r="64" spans="2:65" x14ac:dyDescent="0.2">
      <c r="B64" s="100"/>
      <c r="C64" s="931">
        <v>44298</v>
      </c>
      <c r="D64">
        <v>1500</v>
      </c>
      <c r="E64">
        <v>28.2</v>
      </c>
      <c r="F64">
        <v>28.8</v>
      </c>
      <c r="G64">
        <v>26.7</v>
      </c>
      <c r="H64">
        <v>33</v>
      </c>
      <c r="I64">
        <v>37</v>
      </c>
      <c r="J64">
        <v>33</v>
      </c>
      <c r="K64">
        <v>10.6</v>
      </c>
      <c r="L64">
        <v>11.6</v>
      </c>
      <c r="M64">
        <v>9.9</v>
      </c>
      <c r="N64">
        <v>926.6</v>
      </c>
      <c r="O64">
        <v>927.2</v>
      </c>
      <c r="P64">
        <v>926.6</v>
      </c>
      <c r="Q64">
        <v>0</v>
      </c>
      <c r="R64">
        <v>244</v>
      </c>
      <c r="S64">
        <v>0</v>
      </c>
      <c r="T64">
        <v>3809.87</v>
      </c>
      <c r="U64">
        <v>0</v>
      </c>
      <c r="W64" s="100"/>
      <c r="X64" s="100"/>
      <c r="AS64" s="931">
        <v>44193</v>
      </c>
      <c r="AT64">
        <v>1600</v>
      </c>
      <c r="AU64">
        <v>24.5</v>
      </c>
      <c r="AV64">
        <v>26.6</v>
      </c>
      <c r="AW64">
        <v>24.5</v>
      </c>
      <c r="AX64">
        <v>61</v>
      </c>
      <c r="AY64">
        <v>62</v>
      </c>
      <c r="AZ64">
        <v>52</v>
      </c>
      <c r="BA64">
        <v>16.5</v>
      </c>
      <c r="BB64">
        <v>16.8</v>
      </c>
      <c r="BC64">
        <v>15.3</v>
      </c>
      <c r="BD64">
        <v>926.6</v>
      </c>
      <c r="BE64">
        <v>927.4</v>
      </c>
      <c r="BF64">
        <v>926.6</v>
      </c>
      <c r="BG64">
        <v>2</v>
      </c>
      <c r="BH64">
        <v>288</v>
      </c>
      <c r="BI64">
        <v>9.1999999999999993</v>
      </c>
      <c r="BJ64">
        <v>3005.01</v>
      </c>
      <c r="BK64">
        <v>0</v>
      </c>
      <c r="BL64" s="154"/>
      <c r="BM64" s="154"/>
    </row>
    <row r="65" spans="1:65" x14ac:dyDescent="0.2">
      <c r="B65" s="100"/>
      <c r="C65" s="931">
        <v>44298</v>
      </c>
      <c r="D65">
        <v>1600</v>
      </c>
      <c r="E65">
        <v>27.9</v>
      </c>
      <c r="F65">
        <v>29.1</v>
      </c>
      <c r="G65">
        <v>27.4</v>
      </c>
      <c r="H65">
        <v>36</v>
      </c>
      <c r="I65">
        <v>39</v>
      </c>
      <c r="J65">
        <v>33</v>
      </c>
      <c r="K65">
        <v>11.5</v>
      </c>
      <c r="L65">
        <v>13.2</v>
      </c>
      <c r="M65">
        <v>10.6</v>
      </c>
      <c r="N65">
        <v>926.2</v>
      </c>
      <c r="O65">
        <v>926.6</v>
      </c>
      <c r="P65">
        <v>926.2</v>
      </c>
      <c r="Q65">
        <v>0</v>
      </c>
      <c r="R65">
        <v>206</v>
      </c>
      <c r="S65">
        <v>0</v>
      </c>
      <c r="T65">
        <v>2535.0100000000002</v>
      </c>
      <c r="U65">
        <v>0</v>
      </c>
      <c r="W65" s="100"/>
      <c r="X65" s="100"/>
      <c r="AS65" s="931">
        <v>44193</v>
      </c>
      <c r="AT65">
        <v>1700</v>
      </c>
      <c r="AU65">
        <v>25.3</v>
      </c>
      <c r="AV65">
        <v>26.6</v>
      </c>
      <c r="AW65">
        <v>24.5</v>
      </c>
      <c r="AX65">
        <v>57</v>
      </c>
      <c r="AY65">
        <v>62</v>
      </c>
      <c r="AZ65">
        <v>53</v>
      </c>
      <c r="BA65">
        <v>16.2</v>
      </c>
      <c r="BB65">
        <v>17.600000000000001</v>
      </c>
      <c r="BC65">
        <v>15.5</v>
      </c>
      <c r="BD65">
        <v>926</v>
      </c>
      <c r="BE65">
        <v>926.6</v>
      </c>
      <c r="BF65">
        <v>925.9</v>
      </c>
      <c r="BG65">
        <v>1.2</v>
      </c>
      <c r="BH65">
        <v>265</v>
      </c>
      <c r="BI65">
        <v>9.1</v>
      </c>
      <c r="BJ65">
        <v>2561</v>
      </c>
      <c r="BK65">
        <v>0</v>
      </c>
      <c r="BL65" s="154"/>
      <c r="BM65" s="154"/>
    </row>
    <row r="66" spans="1:65" x14ac:dyDescent="0.2">
      <c r="B66" s="100"/>
      <c r="C66" s="931">
        <v>44298</v>
      </c>
      <c r="D66">
        <v>1700</v>
      </c>
      <c r="E66">
        <v>27.5</v>
      </c>
      <c r="F66">
        <v>29.7</v>
      </c>
      <c r="G66">
        <v>26.4</v>
      </c>
      <c r="H66">
        <v>52</v>
      </c>
      <c r="I66">
        <v>56</v>
      </c>
      <c r="J66">
        <v>35</v>
      </c>
      <c r="K66">
        <v>16.8</v>
      </c>
      <c r="L66">
        <v>17.100000000000001</v>
      </c>
      <c r="M66">
        <v>11.7</v>
      </c>
      <c r="N66">
        <v>925.8</v>
      </c>
      <c r="O66">
        <v>926.2</v>
      </c>
      <c r="P66">
        <v>925.8</v>
      </c>
      <c r="Q66">
        <v>0</v>
      </c>
      <c r="R66">
        <v>156</v>
      </c>
      <c r="S66">
        <v>0</v>
      </c>
      <c r="T66">
        <v>2278.9499999999998</v>
      </c>
      <c r="U66">
        <v>0</v>
      </c>
      <c r="W66" s="100"/>
      <c r="X66" s="100"/>
      <c r="AS66" s="931">
        <v>44193</v>
      </c>
      <c r="AT66">
        <v>1800</v>
      </c>
      <c r="AU66">
        <v>25.2</v>
      </c>
      <c r="AV66">
        <v>26.6</v>
      </c>
      <c r="AW66">
        <v>24.9</v>
      </c>
      <c r="AX66">
        <v>58</v>
      </c>
      <c r="AY66">
        <v>58</v>
      </c>
      <c r="AZ66">
        <v>53</v>
      </c>
      <c r="BA66">
        <v>16.3</v>
      </c>
      <c r="BB66">
        <v>17</v>
      </c>
      <c r="BC66">
        <v>15.7</v>
      </c>
      <c r="BD66">
        <v>925.5</v>
      </c>
      <c r="BE66">
        <v>926</v>
      </c>
      <c r="BF66">
        <v>925.5</v>
      </c>
      <c r="BG66">
        <v>2.2999999999999998</v>
      </c>
      <c r="BH66">
        <v>297</v>
      </c>
      <c r="BI66">
        <v>9.6999999999999993</v>
      </c>
      <c r="BJ66">
        <v>1963.04</v>
      </c>
      <c r="BK66">
        <v>0</v>
      </c>
      <c r="BL66" s="154"/>
      <c r="BM66" s="154"/>
    </row>
    <row r="67" spans="1:65" x14ac:dyDescent="0.2">
      <c r="B67" s="100"/>
      <c r="C67" s="931">
        <v>44298</v>
      </c>
      <c r="D67">
        <v>1800</v>
      </c>
      <c r="E67">
        <v>27.1</v>
      </c>
      <c r="F67">
        <v>27.4</v>
      </c>
      <c r="G67">
        <v>26</v>
      </c>
      <c r="H67">
        <v>52</v>
      </c>
      <c r="I67">
        <v>55</v>
      </c>
      <c r="J67">
        <v>52</v>
      </c>
      <c r="K67">
        <v>16.5</v>
      </c>
      <c r="L67">
        <v>16.899999999999999</v>
      </c>
      <c r="M67">
        <v>16</v>
      </c>
      <c r="N67">
        <v>925.7</v>
      </c>
      <c r="O67">
        <v>925.8</v>
      </c>
      <c r="P67">
        <v>925.6</v>
      </c>
      <c r="Q67">
        <v>0</v>
      </c>
      <c r="R67">
        <v>167</v>
      </c>
      <c r="S67">
        <v>0</v>
      </c>
      <c r="T67">
        <v>1657.45</v>
      </c>
      <c r="U67">
        <v>0</v>
      </c>
      <c r="W67" s="100"/>
      <c r="X67" s="100"/>
      <c r="AS67" s="931">
        <v>44193</v>
      </c>
      <c r="AT67">
        <v>1900</v>
      </c>
      <c r="AU67">
        <v>25.8</v>
      </c>
      <c r="AV67">
        <v>26.4</v>
      </c>
      <c r="AW67">
        <v>24.4</v>
      </c>
      <c r="AX67">
        <v>58</v>
      </c>
      <c r="AY67">
        <v>63</v>
      </c>
      <c r="AZ67">
        <v>54</v>
      </c>
      <c r="BA67">
        <v>16.899999999999999</v>
      </c>
      <c r="BB67">
        <v>17.5</v>
      </c>
      <c r="BC67">
        <v>15.8</v>
      </c>
      <c r="BD67">
        <v>924.7</v>
      </c>
      <c r="BE67">
        <v>925.5</v>
      </c>
      <c r="BF67">
        <v>924.7</v>
      </c>
      <c r="BG67">
        <v>0</v>
      </c>
      <c r="BH67">
        <v>256</v>
      </c>
      <c r="BI67">
        <v>8</v>
      </c>
      <c r="BJ67">
        <v>1926.16</v>
      </c>
      <c r="BK67">
        <v>0</v>
      </c>
      <c r="BL67" s="154"/>
      <c r="BM67" s="154"/>
    </row>
    <row r="68" spans="1:65" x14ac:dyDescent="0.2">
      <c r="B68" s="100"/>
      <c r="C68" s="931">
        <v>44298</v>
      </c>
      <c r="D68">
        <v>1900</v>
      </c>
      <c r="E68">
        <v>25.9</v>
      </c>
      <c r="F68">
        <v>27.5</v>
      </c>
      <c r="G68">
        <v>25.8</v>
      </c>
      <c r="H68">
        <v>57</v>
      </c>
      <c r="I68">
        <v>57</v>
      </c>
      <c r="J68">
        <v>51</v>
      </c>
      <c r="K68">
        <v>16.8</v>
      </c>
      <c r="L68">
        <v>17.100000000000001</v>
      </c>
      <c r="M68">
        <v>16</v>
      </c>
      <c r="N68">
        <v>925.9</v>
      </c>
      <c r="O68">
        <v>926</v>
      </c>
      <c r="P68">
        <v>925.7</v>
      </c>
      <c r="Q68">
        <v>0</v>
      </c>
      <c r="R68">
        <v>164</v>
      </c>
      <c r="S68">
        <v>0.1</v>
      </c>
      <c r="T68">
        <v>1816.21</v>
      </c>
      <c r="U68">
        <v>0</v>
      </c>
      <c r="W68" s="100"/>
      <c r="X68" s="100"/>
      <c r="AS68" s="931">
        <v>44193</v>
      </c>
      <c r="AT68">
        <v>2000</v>
      </c>
      <c r="AU68">
        <v>23.4</v>
      </c>
      <c r="AV68">
        <v>25.8</v>
      </c>
      <c r="AW68">
        <v>23.4</v>
      </c>
      <c r="AX68">
        <v>71</v>
      </c>
      <c r="AY68">
        <v>71</v>
      </c>
      <c r="AZ68">
        <v>57</v>
      </c>
      <c r="BA68">
        <v>17.8</v>
      </c>
      <c r="BB68">
        <v>18</v>
      </c>
      <c r="BC68">
        <v>16.399999999999999</v>
      </c>
      <c r="BD68">
        <v>924.9</v>
      </c>
      <c r="BE68">
        <v>925.2</v>
      </c>
      <c r="BF68">
        <v>924.7</v>
      </c>
      <c r="BG68">
        <v>0.6</v>
      </c>
      <c r="BH68">
        <v>128</v>
      </c>
      <c r="BI68">
        <v>4.5</v>
      </c>
      <c r="BJ68">
        <v>556.72</v>
      </c>
      <c r="BK68">
        <v>0</v>
      </c>
      <c r="BL68" s="154"/>
      <c r="BM68" s="154"/>
    </row>
    <row r="69" spans="1:65" x14ac:dyDescent="0.2">
      <c r="B69" s="100"/>
      <c r="C69" s="931">
        <v>44298</v>
      </c>
      <c r="D69">
        <v>2000</v>
      </c>
      <c r="E69">
        <v>23.6</v>
      </c>
      <c r="F69">
        <v>26.2</v>
      </c>
      <c r="G69">
        <v>23.6</v>
      </c>
      <c r="H69">
        <v>66</v>
      </c>
      <c r="I69">
        <v>66</v>
      </c>
      <c r="J69">
        <v>56</v>
      </c>
      <c r="K69">
        <v>16.899999999999999</v>
      </c>
      <c r="L69">
        <v>17.3</v>
      </c>
      <c r="M69">
        <v>16.600000000000001</v>
      </c>
      <c r="N69">
        <v>926.4</v>
      </c>
      <c r="O69">
        <v>926.4</v>
      </c>
      <c r="P69">
        <v>925.9</v>
      </c>
      <c r="Q69">
        <v>0</v>
      </c>
      <c r="R69">
        <v>173</v>
      </c>
      <c r="S69">
        <v>0.1</v>
      </c>
      <c r="T69">
        <v>534.05999999999995</v>
      </c>
      <c r="U69">
        <v>0</v>
      </c>
      <c r="W69" s="100"/>
      <c r="X69" s="100"/>
      <c r="AS69" s="931">
        <v>44193</v>
      </c>
      <c r="AT69">
        <v>2100</v>
      </c>
      <c r="AU69">
        <v>22.9</v>
      </c>
      <c r="AV69">
        <v>23.6</v>
      </c>
      <c r="AW69">
        <v>22.7</v>
      </c>
      <c r="AX69">
        <v>69</v>
      </c>
      <c r="AY69">
        <v>72</v>
      </c>
      <c r="AZ69">
        <v>68</v>
      </c>
      <c r="BA69">
        <v>16.899999999999999</v>
      </c>
      <c r="BB69">
        <v>18</v>
      </c>
      <c r="BC69">
        <v>16.600000000000001</v>
      </c>
      <c r="BD69">
        <v>925.3</v>
      </c>
      <c r="BE69">
        <v>925.3</v>
      </c>
      <c r="BF69">
        <v>924.7</v>
      </c>
      <c r="BG69">
        <v>0.9</v>
      </c>
      <c r="BH69">
        <v>121</v>
      </c>
      <c r="BI69">
        <v>5.5</v>
      </c>
      <c r="BJ69">
        <v>296.43</v>
      </c>
      <c r="BK69">
        <v>0</v>
      </c>
      <c r="BL69" s="154"/>
      <c r="BM69" s="154"/>
    </row>
    <row r="70" spans="1:65" x14ac:dyDescent="0.2">
      <c r="B70" s="100"/>
      <c r="C70" s="931">
        <v>44298</v>
      </c>
      <c r="D70">
        <v>2100</v>
      </c>
      <c r="E70">
        <v>22.3</v>
      </c>
      <c r="F70">
        <v>23.6</v>
      </c>
      <c r="G70">
        <v>22.3</v>
      </c>
      <c r="H70">
        <v>73</v>
      </c>
      <c r="I70">
        <v>73</v>
      </c>
      <c r="J70">
        <v>66</v>
      </c>
      <c r="K70">
        <v>17.2</v>
      </c>
      <c r="L70">
        <v>17.3</v>
      </c>
      <c r="M70">
        <v>16.899999999999999</v>
      </c>
      <c r="N70">
        <v>927</v>
      </c>
      <c r="O70">
        <v>927</v>
      </c>
      <c r="P70">
        <v>926.4</v>
      </c>
      <c r="Q70">
        <v>0</v>
      </c>
      <c r="R70">
        <v>162</v>
      </c>
      <c r="S70">
        <v>0</v>
      </c>
      <c r="T70">
        <v>68.73</v>
      </c>
      <c r="U70">
        <v>0</v>
      </c>
      <c r="W70" s="100"/>
      <c r="X70" s="100"/>
      <c r="AS70" s="931">
        <v>44193</v>
      </c>
      <c r="AT70">
        <v>2200</v>
      </c>
      <c r="AU70">
        <v>21.7</v>
      </c>
      <c r="AV70">
        <v>23</v>
      </c>
      <c r="AW70">
        <v>21.7</v>
      </c>
      <c r="AX70">
        <v>76</v>
      </c>
      <c r="AY70">
        <v>76</v>
      </c>
      <c r="AZ70">
        <v>69</v>
      </c>
      <c r="BA70">
        <v>17.3</v>
      </c>
      <c r="BB70">
        <v>17.399999999999999</v>
      </c>
      <c r="BC70">
        <v>16.899999999999999</v>
      </c>
      <c r="BD70">
        <v>925.5</v>
      </c>
      <c r="BE70">
        <v>925.5</v>
      </c>
      <c r="BF70">
        <v>925.2</v>
      </c>
      <c r="BG70">
        <v>0</v>
      </c>
      <c r="BH70">
        <v>72</v>
      </c>
      <c r="BI70">
        <v>7</v>
      </c>
      <c r="BJ70">
        <v>26.99</v>
      </c>
      <c r="BK70">
        <v>0</v>
      </c>
      <c r="BL70" s="154"/>
      <c r="BM70" s="154"/>
    </row>
    <row r="71" spans="1:65" x14ac:dyDescent="0.2">
      <c r="B71" s="100"/>
      <c r="C71" s="931">
        <v>44298</v>
      </c>
      <c r="D71">
        <v>2200</v>
      </c>
      <c r="E71">
        <v>21.9</v>
      </c>
      <c r="F71">
        <v>22.3</v>
      </c>
      <c r="G71">
        <v>21.9</v>
      </c>
      <c r="H71">
        <v>74</v>
      </c>
      <c r="I71">
        <v>74</v>
      </c>
      <c r="J71">
        <v>72</v>
      </c>
      <c r="K71">
        <v>17.100000000000001</v>
      </c>
      <c r="L71">
        <v>17.2</v>
      </c>
      <c r="M71">
        <v>17</v>
      </c>
      <c r="N71">
        <v>927.4</v>
      </c>
      <c r="O71">
        <v>927.4</v>
      </c>
      <c r="P71">
        <v>927</v>
      </c>
      <c r="Q71">
        <v>0</v>
      </c>
      <c r="R71">
        <v>129</v>
      </c>
      <c r="S71">
        <v>0</v>
      </c>
      <c r="T71"/>
      <c r="U71">
        <v>0</v>
      </c>
      <c r="W71" s="100"/>
      <c r="X71" s="100"/>
      <c r="AS71" s="931">
        <v>44193</v>
      </c>
      <c r="AT71">
        <v>2300</v>
      </c>
      <c r="AU71">
        <v>21.4</v>
      </c>
      <c r="AV71">
        <v>21.8</v>
      </c>
      <c r="AW71">
        <v>21.4</v>
      </c>
      <c r="AX71">
        <v>77</v>
      </c>
      <c r="AY71">
        <v>77</v>
      </c>
      <c r="AZ71">
        <v>74</v>
      </c>
      <c r="BA71">
        <v>17.3</v>
      </c>
      <c r="BB71">
        <v>17.3</v>
      </c>
      <c r="BC71">
        <v>16.899999999999999</v>
      </c>
      <c r="BD71">
        <v>926.5</v>
      </c>
      <c r="BE71">
        <v>926.5</v>
      </c>
      <c r="BF71">
        <v>925.5</v>
      </c>
      <c r="BG71">
        <v>0</v>
      </c>
      <c r="BH71">
        <v>65</v>
      </c>
      <c r="BI71">
        <v>4.8</v>
      </c>
      <c r="BJ71"/>
      <c r="BK71">
        <v>0</v>
      </c>
      <c r="BL71" s="154"/>
      <c r="BM71" s="154"/>
    </row>
    <row r="72" spans="1:65" x14ac:dyDescent="0.2">
      <c r="B72" s="100"/>
      <c r="C72" s="931">
        <v>44298</v>
      </c>
      <c r="D72">
        <v>2300</v>
      </c>
      <c r="E72">
        <v>21.5</v>
      </c>
      <c r="F72">
        <v>21.9</v>
      </c>
      <c r="G72">
        <v>21.5</v>
      </c>
      <c r="H72">
        <v>76</v>
      </c>
      <c r="I72">
        <v>76</v>
      </c>
      <c r="J72">
        <v>74</v>
      </c>
      <c r="K72">
        <v>17</v>
      </c>
      <c r="L72">
        <v>17.100000000000001</v>
      </c>
      <c r="M72">
        <v>16.899999999999999</v>
      </c>
      <c r="N72">
        <v>928.1</v>
      </c>
      <c r="O72">
        <v>928.1</v>
      </c>
      <c r="P72">
        <v>927.4</v>
      </c>
      <c r="Q72">
        <v>0</v>
      </c>
      <c r="R72">
        <v>138</v>
      </c>
      <c r="S72">
        <v>0.1</v>
      </c>
      <c r="T72"/>
      <c r="U72">
        <v>0</v>
      </c>
      <c r="W72" s="100"/>
      <c r="X72" s="100"/>
      <c r="AU72" s="908">
        <f>AVERAGE(AU49:AU71)</f>
        <v>22.27391304347826</v>
      </c>
      <c r="AV72" s="100"/>
      <c r="AW72" s="100"/>
      <c r="BA72" s="100"/>
      <c r="BB72" s="100"/>
      <c r="BD72" s="100"/>
      <c r="BE72" s="100"/>
      <c r="BF72" s="100"/>
      <c r="BG72" s="100"/>
      <c r="BK72" s="908">
        <f>SUM(BK49:BK71)</f>
        <v>0</v>
      </c>
      <c r="BL72" s="154"/>
      <c r="BM72" s="154"/>
    </row>
    <row r="73" spans="1:65" x14ac:dyDescent="0.2">
      <c r="A73" s="929"/>
      <c r="B73" s="100"/>
      <c r="C73" s="931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W73" s="100"/>
      <c r="X73" s="100"/>
      <c r="AV73" s="100"/>
      <c r="AW73" s="100"/>
      <c r="BA73" s="100"/>
      <c r="BB73" s="100"/>
      <c r="BD73" s="100"/>
      <c r="BE73" s="100"/>
      <c r="BF73" s="100"/>
      <c r="BG73" s="100"/>
      <c r="BL73" s="154"/>
      <c r="BM73" s="154"/>
    </row>
    <row r="74" spans="1:65" x14ac:dyDescent="0.2">
      <c r="A74" s="929"/>
      <c r="B74" s="100"/>
      <c r="C74" s="100"/>
      <c r="D74" s="100"/>
      <c r="E74" s="908">
        <f>AVERAGE(E50:E72)</f>
        <v>23.326086956521738</v>
      </c>
      <c r="H74" s="100"/>
      <c r="I74" s="100"/>
      <c r="M74" s="100"/>
      <c r="N74" s="100"/>
      <c r="R74" s="100"/>
      <c r="S74" s="100"/>
      <c r="U74" s="908">
        <f>SUM(U50:U72)</f>
        <v>0</v>
      </c>
      <c r="W74" s="100"/>
      <c r="X74" s="100"/>
      <c r="AV74" s="100"/>
      <c r="AW74" s="100"/>
      <c r="BA74" s="100"/>
      <c r="BB74" s="100"/>
      <c r="BD74" s="100"/>
      <c r="BE74" s="100"/>
      <c r="BF74" s="100"/>
      <c r="BG74" s="100"/>
      <c r="BL74" s="154"/>
      <c r="BM74" s="154"/>
    </row>
    <row r="75" spans="1:65" x14ac:dyDescent="0.2">
      <c r="A75" s="929"/>
      <c r="B75" s="100"/>
      <c r="C75" s="100"/>
      <c r="D75" s="100"/>
      <c r="H75" s="100"/>
      <c r="I75" s="100"/>
      <c r="M75" s="100"/>
      <c r="N75" s="100"/>
      <c r="R75" s="100"/>
      <c r="S75" s="100"/>
      <c r="W75" s="100"/>
      <c r="X75" s="100"/>
      <c r="AV75" s="100"/>
      <c r="AW75" s="100"/>
      <c r="BA75" s="100"/>
      <c r="BB75" s="100"/>
      <c r="BD75" s="154"/>
      <c r="BE75" s="154"/>
      <c r="BF75" s="100"/>
      <c r="BG75" s="100"/>
    </row>
    <row r="76" spans="1:65" x14ac:dyDescent="0.2">
      <c r="A76" s="929"/>
      <c r="B76" s="100"/>
      <c r="C76" s="100"/>
      <c r="D76" s="100"/>
      <c r="H76" s="100"/>
      <c r="I76" s="100"/>
      <c r="M76" s="100"/>
      <c r="N76" s="100"/>
      <c r="R76" s="100"/>
      <c r="S76" s="100"/>
      <c r="W76" s="100"/>
      <c r="X76" s="100"/>
      <c r="AB76" s="100"/>
      <c r="AC76" s="100"/>
      <c r="AG76" s="100"/>
      <c r="AH76" s="100"/>
      <c r="AL76" s="100"/>
      <c r="AM76" s="100"/>
      <c r="AQ76" s="100"/>
      <c r="AR76" s="100"/>
      <c r="AV76" s="100"/>
      <c r="AW76" s="100"/>
      <c r="BA76" s="100"/>
      <c r="BB76" s="100"/>
      <c r="BD76" s="154"/>
      <c r="BE76" s="154"/>
      <c r="BF76" s="100"/>
      <c r="BG76" s="100"/>
    </row>
    <row r="77" spans="1:65" x14ac:dyDescent="0.2">
      <c r="A77" s="929"/>
      <c r="B77" s="100"/>
      <c r="C77" s="100"/>
      <c r="D77" s="100"/>
      <c r="H77" s="100"/>
      <c r="I77" s="100"/>
      <c r="M77" s="100"/>
      <c r="N77" s="100"/>
      <c r="R77" s="100"/>
      <c r="S77" s="100"/>
      <c r="W77" s="100"/>
      <c r="X77" s="100"/>
      <c r="AB77" s="100"/>
      <c r="AC77" s="100"/>
      <c r="AG77" s="100"/>
      <c r="AH77" s="100"/>
      <c r="AL77" s="100"/>
      <c r="AM77" s="100"/>
      <c r="AQ77" s="100"/>
      <c r="AR77" s="100"/>
      <c r="AV77" s="100"/>
      <c r="AW77" s="100"/>
      <c r="BA77" s="100"/>
      <c r="BB77" s="100"/>
      <c r="BD77" s="154"/>
      <c r="BE77" s="154"/>
      <c r="BF77" s="100"/>
      <c r="BG77" s="100"/>
    </row>
    <row r="78" spans="1:65" x14ac:dyDescent="0.2">
      <c r="A78" s="929"/>
      <c r="B78" s="100"/>
      <c r="C78" s="100"/>
      <c r="D78" s="100"/>
      <c r="H78" s="100"/>
      <c r="I78" s="100"/>
      <c r="M78" s="100"/>
      <c r="N78" s="100"/>
      <c r="R78" s="100"/>
      <c r="S78" s="100"/>
      <c r="W78" s="100"/>
      <c r="X78" s="100"/>
      <c r="AB78" s="100"/>
      <c r="AC78" s="100"/>
      <c r="AG78" s="100"/>
      <c r="AH78" s="100"/>
      <c r="AL78" s="100"/>
      <c r="AM78" s="100"/>
      <c r="AQ78" s="100"/>
      <c r="AR78" s="100"/>
      <c r="AV78" s="100"/>
      <c r="AW78" s="100"/>
      <c r="BA78" s="100"/>
      <c r="BB78" s="100"/>
      <c r="BD78" s="154"/>
      <c r="BE78" s="154"/>
      <c r="BF78" s="100"/>
      <c r="BG78" s="100"/>
    </row>
    <row r="79" spans="1:65" x14ac:dyDescent="0.2">
      <c r="A79" s="929"/>
      <c r="B79" s="100"/>
      <c r="C79" s="100"/>
      <c r="D79" s="100"/>
      <c r="H79" s="100"/>
      <c r="I79" s="100"/>
      <c r="M79" s="100"/>
      <c r="N79" s="100"/>
      <c r="R79" s="100"/>
      <c r="S79" s="100"/>
      <c r="W79" s="100"/>
      <c r="X79" s="100"/>
      <c r="AB79" s="100"/>
      <c r="AC79" s="100"/>
      <c r="AG79" s="100"/>
      <c r="AH79" s="100"/>
      <c r="AL79" s="100"/>
      <c r="AM79" s="100"/>
      <c r="AQ79" s="100"/>
      <c r="AR79" s="100"/>
      <c r="AV79" s="100"/>
      <c r="AW79" s="100"/>
      <c r="BA79" s="100"/>
      <c r="BB79" s="100"/>
      <c r="BD79" s="154"/>
      <c r="BE79" s="154"/>
      <c r="BF79" s="100"/>
      <c r="BG79" s="100"/>
    </row>
    <row r="80" spans="1:65" x14ac:dyDescent="0.2">
      <c r="A80" s="929"/>
      <c r="B80" s="100"/>
      <c r="C80" s="100"/>
      <c r="D80" s="100"/>
      <c r="H80" s="100"/>
      <c r="I80" s="100"/>
      <c r="M80" s="100"/>
      <c r="N80" s="100"/>
      <c r="R80" s="100"/>
      <c r="S80" s="100"/>
      <c r="W80" s="100"/>
      <c r="X80" s="100"/>
      <c r="AB80" s="100"/>
      <c r="AC80" s="100"/>
      <c r="AG80" s="100"/>
      <c r="AH80" s="100"/>
      <c r="AL80" s="100"/>
      <c r="AM80" s="100"/>
      <c r="AQ80" s="100"/>
      <c r="AR80" s="100"/>
      <c r="AV80" s="100"/>
      <c r="AW80" s="100"/>
      <c r="BA80" s="100"/>
      <c r="BB80" s="100"/>
      <c r="BD80" s="154"/>
      <c r="BE80" s="154"/>
      <c r="BF80" s="100"/>
      <c r="BG80" s="100"/>
    </row>
    <row r="81" spans="1:59" x14ac:dyDescent="0.2">
      <c r="A81" s="929"/>
      <c r="B81" s="100"/>
      <c r="C81" s="100"/>
      <c r="D81" s="100"/>
      <c r="H81" s="100"/>
      <c r="I81" s="100"/>
      <c r="M81" s="100"/>
      <c r="N81" s="100"/>
      <c r="R81" s="100"/>
      <c r="S81" s="100"/>
      <c r="W81" s="100"/>
      <c r="X81" s="100"/>
      <c r="AB81" s="100"/>
      <c r="AC81" s="100"/>
      <c r="AG81" s="100"/>
      <c r="AH81" s="100"/>
      <c r="AL81" s="100"/>
      <c r="AM81" s="100"/>
      <c r="AQ81" s="100"/>
      <c r="AR81" s="100"/>
      <c r="AV81" s="100"/>
      <c r="AW81" s="100"/>
      <c r="BA81" s="100"/>
      <c r="BB81" s="100"/>
      <c r="BD81" s="154"/>
      <c r="BE81" s="154"/>
      <c r="BF81" s="100"/>
      <c r="BG81" s="100"/>
    </row>
    <row r="82" spans="1:59" x14ac:dyDescent="0.2">
      <c r="A82" s="929"/>
      <c r="B82" s="100"/>
      <c r="C82" s="100"/>
      <c r="D82" s="100"/>
      <c r="H82" s="100"/>
      <c r="I82" s="100"/>
      <c r="M82" s="100"/>
      <c r="N82" s="100"/>
      <c r="R82" s="100"/>
      <c r="S82" s="100"/>
      <c r="W82" s="100"/>
      <c r="X82" s="100"/>
      <c r="AB82" s="100"/>
      <c r="AC82" s="100"/>
      <c r="AG82" s="100"/>
      <c r="AH82" s="100"/>
      <c r="AL82" s="100"/>
      <c r="AM82" s="100"/>
      <c r="AQ82" s="100"/>
      <c r="AR82" s="100"/>
      <c r="AV82" s="100"/>
      <c r="AW82" s="100"/>
      <c r="BA82" s="100"/>
      <c r="BB82" s="100"/>
      <c r="BD82" s="154"/>
      <c r="BE82" s="154"/>
      <c r="BF82" s="100"/>
      <c r="BG82" s="100"/>
    </row>
    <row r="83" spans="1:59" x14ac:dyDescent="0.2">
      <c r="A83" s="929"/>
      <c r="B83" s="100"/>
      <c r="C83" s="100"/>
      <c r="D83" s="100"/>
      <c r="H83" s="100"/>
      <c r="I83" s="100"/>
      <c r="M83" s="100"/>
      <c r="N83" s="100"/>
      <c r="R83" s="100"/>
      <c r="S83" s="100"/>
      <c r="W83" s="100"/>
      <c r="X83" s="100"/>
      <c r="AB83" s="100"/>
      <c r="AC83" s="100"/>
      <c r="AG83" s="100"/>
      <c r="AH83" s="100"/>
      <c r="AL83" s="100"/>
      <c r="AM83" s="100"/>
      <c r="AQ83" s="100"/>
      <c r="AR83" s="100"/>
      <c r="AV83" s="100"/>
      <c r="AW83" s="100"/>
      <c r="BA83" s="100"/>
      <c r="BB83" s="100"/>
      <c r="BD83" s="154"/>
      <c r="BE83" s="154"/>
      <c r="BF83" s="100"/>
      <c r="BG83" s="100"/>
    </row>
    <row r="84" spans="1:59" x14ac:dyDescent="0.2">
      <c r="A84" s="929"/>
      <c r="B84" s="100"/>
      <c r="C84" s="100"/>
      <c r="D84" s="100"/>
      <c r="H84" s="100"/>
      <c r="I84" s="100"/>
      <c r="M84" s="100"/>
      <c r="N84" s="100"/>
      <c r="R84" s="100"/>
      <c r="S84" s="100"/>
      <c r="W84" s="100"/>
      <c r="X84" s="100"/>
      <c r="AB84" s="100"/>
      <c r="AC84" s="100"/>
      <c r="AG84" s="100"/>
      <c r="AH84" s="100"/>
      <c r="AL84" s="100"/>
      <c r="AM84" s="100"/>
      <c r="AQ84" s="100"/>
      <c r="AR84" s="100"/>
      <c r="AV84" s="100"/>
      <c r="AW84" s="100"/>
      <c r="BA84" s="100"/>
      <c r="BB84" s="100"/>
      <c r="BD84" s="154"/>
      <c r="BE84" s="154"/>
      <c r="BF84" s="100"/>
      <c r="BG84" s="100"/>
    </row>
    <row r="85" spans="1:59" x14ac:dyDescent="0.2">
      <c r="A85" s="929"/>
      <c r="B85" s="100"/>
      <c r="C85" s="100"/>
      <c r="D85" s="100"/>
      <c r="H85" s="100"/>
      <c r="I85" s="100"/>
      <c r="M85" s="100"/>
      <c r="N85" s="100"/>
      <c r="R85" s="100"/>
      <c r="S85" s="100"/>
      <c r="W85" s="100"/>
      <c r="X85" s="100"/>
      <c r="AB85" s="100"/>
      <c r="AC85" s="100"/>
      <c r="AG85" s="100"/>
      <c r="AH85" s="100"/>
      <c r="AL85" s="100"/>
      <c r="AM85" s="100"/>
      <c r="AQ85" s="100"/>
      <c r="AR85" s="100"/>
      <c r="AV85" s="100"/>
      <c r="AW85" s="100"/>
      <c r="BA85" s="100"/>
      <c r="BB85" s="100"/>
      <c r="BD85" s="154"/>
      <c r="BE85" s="154"/>
      <c r="BF85" s="100"/>
      <c r="BG85" s="100"/>
    </row>
    <row r="86" spans="1:59" x14ac:dyDescent="0.2">
      <c r="A86" s="929"/>
      <c r="B86" s="100"/>
      <c r="C86" s="100"/>
      <c r="D86" s="100"/>
      <c r="H86" s="100"/>
      <c r="I86" s="100"/>
      <c r="M86" s="100"/>
      <c r="N86" s="100"/>
      <c r="R86" s="100"/>
      <c r="S86" s="100"/>
      <c r="W86" s="100"/>
      <c r="X86" s="100"/>
      <c r="AB86" s="100"/>
      <c r="AC86" s="100"/>
      <c r="AG86" s="100"/>
      <c r="AH86" s="100"/>
      <c r="AL86" s="100"/>
      <c r="AM86" s="100"/>
      <c r="AQ86" s="100"/>
      <c r="AR86" s="100"/>
      <c r="AV86" s="100"/>
      <c r="AW86" s="100"/>
      <c r="BA86" s="100"/>
      <c r="BB86" s="100"/>
      <c r="BD86" s="154"/>
      <c r="BE86" s="154"/>
      <c r="BF86" s="100"/>
      <c r="BG86" s="100"/>
    </row>
    <row r="87" spans="1:59" x14ac:dyDescent="0.2">
      <c r="A87" s="929"/>
      <c r="B87" s="100"/>
      <c r="C87" s="100"/>
      <c r="D87" s="100"/>
      <c r="H87" s="100"/>
      <c r="I87" s="100"/>
      <c r="M87" s="100"/>
      <c r="N87" s="100"/>
      <c r="R87" s="100"/>
      <c r="S87" s="100"/>
      <c r="W87" s="100"/>
      <c r="X87" s="100"/>
      <c r="AB87" s="100"/>
      <c r="AC87" s="100"/>
      <c r="AG87" s="100"/>
      <c r="AH87" s="100"/>
      <c r="AL87" s="100"/>
      <c r="AM87" s="100"/>
      <c r="AQ87" s="100"/>
      <c r="AR87" s="100"/>
      <c r="AV87" s="100"/>
      <c r="AW87" s="100"/>
      <c r="BA87" s="100"/>
      <c r="BB87" s="100"/>
      <c r="BD87" s="154"/>
      <c r="BE87" s="154"/>
      <c r="BF87" s="100"/>
      <c r="BG87" s="100"/>
    </row>
    <row r="88" spans="1:59" x14ac:dyDescent="0.2">
      <c r="A88" s="929"/>
      <c r="B88" s="100"/>
      <c r="C88" s="100"/>
      <c r="D88" s="100"/>
      <c r="H88" s="100"/>
      <c r="I88" s="100"/>
      <c r="M88" s="100"/>
      <c r="N88" s="100"/>
      <c r="R88" s="100"/>
      <c r="S88" s="100"/>
      <c r="W88" s="100"/>
      <c r="X88" s="100"/>
      <c r="AB88" s="100"/>
      <c r="AC88" s="100"/>
      <c r="AG88" s="100"/>
      <c r="AH88" s="100"/>
      <c r="AL88" s="100"/>
      <c r="AM88" s="100"/>
      <c r="AQ88" s="100"/>
      <c r="AR88" s="100"/>
      <c r="AV88" s="100"/>
      <c r="AW88" s="100"/>
      <c r="BA88" s="100"/>
      <c r="BB88" s="100"/>
      <c r="BD88" s="154"/>
      <c r="BE88" s="154"/>
      <c r="BF88" s="100"/>
      <c r="BG88" s="100"/>
    </row>
    <row r="89" spans="1:59" x14ac:dyDescent="0.2">
      <c r="A89" s="929"/>
      <c r="B89" s="100"/>
      <c r="C89" s="100"/>
      <c r="D89" s="100"/>
      <c r="H89" s="100"/>
      <c r="I89" s="100"/>
      <c r="M89" s="100"/>
      <c r="N89" s="100"/>
      <c r="R89" s="100"/>
      <c r="S89" s="100"/>
      <c r="W89" s="100"/>
      <c r="X89" s="100"/>
      <c r="AB89" s="100"/>
      <c r="AC89" s="100"/>
      <c r="AG89" s="100"/>
      <c r="AH89" s="100"/>
      <c r="AL89" s="100"/>
      <c r="AM89" s="100"/>
      <c r="AQ89" s="100"/>
      <c r="AR89" s="100"/>
      <c r="AV89" s="100"/>
      <c r="AW89" s="100"/>
      <c r="BA89" s="100"/>
      <c r="BB89" s="100"/>
      <c r="BD89" s="154"/>
      <c r="BE89" s="154"/>
      <c r="BF89" s="100"/>
      <c r="BG89" s="100"/>
    </row>
    <row r="90" spans="1:59" x14ac:dyDescent="0.2">
      <c r="A90" s="929"/>
      <c r="B90" s="100"/>
      <c r="C90" s="100"/>
      <c r="D90" s="100"/>
      <c r="H90" s="100"/>
      <c r="I90" s="100"/>
      <c r="M90" s="100"/>
      <c r="N90" s="100"/>
      <c r="R90" s="100"/>
      <c r="S90" s="100"/>
      <c r="W90" s="100"/>
      <c r="X90" s="100"/>
      <c r="AB90" s="100"/>
      <c r="AC90" s="100"/>
      <c r="AG90" s="100"/>
      <c r="AH90" s="100"/>
      <c r="AL90" s="100"/>
      <c r="AM90" s="100"/>
      <c r="AQ90" s="100"/>
      <c r="AR90" s="100"/>
      <c r="AV90" s="100"/>
      <c r="AW90" s="100"/>
      <c r="BA90" s="100"/>
      <c r="BB90" s="100"/>
      <c r="BD90" s="154"/>
      <c r="BE90" s="154"/>
      <c r="BF90" s="100"/>
      <c r="BG90" s="100"/>
    </row>
    <row r="91" spans="1:59" x14ac:dyDescent="0.2">
      <c r="A91" s="929"/>
      <c r="B91" s="100"/>
      <c r="C91" s="100"/>
      <c r="D91" s="100"/>
      <c r="H91" s="100"/>
      <c r="I91" s="100"/>
      <c r="M91" s="100"/>
      <c r="N91" s="100"/>
      <c r="R91" s="100"/>
      <c r="S91" s="100"/>
      <c r="W91" s="100"/>
      <c r="X91" s="100"/>
      <c r="AB91" s="100"/>
      <c r="AC91" s="100"/>
      <c r="AG91" s="100"/>
      <c r="AH91" s="100"/>
      <c r="AL91" s="100"/>
      <c r="AM91" s="100"/>
      <c r="AQ91" s="100"/>
      <c r="AR91" s="100"/>
      <c r="AV91" s="100"/>
      <c r="AW91" s="100"/>
      <c r="BA91" s="100"/>
      <c r="BB91" s="100"/>
      <c r="BD91" s="154"/>
      <c r="BE91" s="154"/>
      <c r="BF91" s="100"/>
      <c r="BG91" s="100"/>
    </row>
    <row r="92" spans="1:59" x14ac:dyDescent="0.2">
      <c r="A92" s="929"/>
      <c r="B92" s="100"/>
      <c r="C92" s="100"/>
      <c r="D92" s="100"/>
      <c r="H92" s="100"/>
      <c r="I92" s="100"/>
      <c r="M92" s="100"/>
      <c r="N92" s="100"/>
      <c r="R92" s="100"/>
      <c r="S92" s="100"/>
      <c r="W92" s="100"/>
      <c r="X92" s="100"/>
      <c r="AB92" s="100"/>
      <c r="AC92" s="100"/>
      <c r="AG92" s="100"/>
      <c r="AH92" s="100"/>
      <c r="AL92" s="100"/>
      <c r="AM92" s="100"/>
      <c r="AQ92" s="100"/>
      <c r="AR92" s="100"/>
      <c r="AV92" s="100"/>
      <c r="AW92" s="100"/>
      <c r="BA92" s="100"/>
      <c r="BB92" s="100"/>
      <c r="BD92" s="154"/>
      <c r="BE92" s="154"/>
      <c r="BF92" s="100"/>
      <c r="BG92" s="100"/>
    </row>
    <row r="93" spans="1:59" x14ac:dyDescent="0.2">
      <c r="A93" s="929"/>
      <c r="B93" s="100"/>
      <c r="C93" s="100"/>
      <c r="D93" s="100"/>
      <c r="H93" s="100"/>
      <c r="I93" s="100"/>
      <c r="M93" s="100"/>
      <c r="N93" s="100"/>
      <c r="R93" s="100"/>
      <c r="S93" s="100"/>
      <c r="W93" s="100"/>
      <c r="X93" s="100"/>
      <c r="AB93" s="100"/>
      <c r="AC93" s="100"/>
      <c r="AG93" s="100"/>
      <c r="AH93" s="100"/>
      <c r="AL93" s="100"/>
      <c r="AM93" s="100"/>
      <c r="AQ93" s="100"/>
      <c r="AR93" s="100"/>
      <c r="AV93" s="100"/>
      <c r="AW93" s="100"/>
      <c r="BA93" s="100"/>
      <c r="BB93" s="100"/>
      <c r="BD93" s="154"/>
      <c r="BE93" s="154"/>
      <c r="BF93" s="100"/>
      <c r="BG93" s="100"/>
    </row>
    <row r="94" spans="1:59" x14ac:dyDescent="0.2">
      <c r="A94" s="929"/>
      <c r="B94" s="100"/>
      <c r="C94" s="100"/>
      <c r="D94" s="100"/>
      <c r="H94" s="100"/>
      <c r="I94" s="100"/>
      <c r="M94" s="100"/>
      <c r="N94" s="100"/>
      <c r="R94" s="100"/>
      <c r="S94" s="100"/>
      <c r="W94" s="100"/>
      <c r="X94" s="100"/>
      <c r="AB94" s="100"/>
      <c r="AC94" s="100"/>
      <c r="AG94" s="100"/>
      <c r="AH94" s="100"/>
      <c r="AL94" s="100"/>
      <c r="AM94" s="100"/>
      <c r="AQ94" s="100"/>
      <c r="AR94" s="100"/>
      <c r="AV94" s="100"/>
      <c r="AW94" s="100"/>
      <c r="BA94" s="100"/>
      <c r="BB94" s="100"/>
      <c r="BD94" s="154"/>
      <c r="BE94" s="154"/>
      <c r="BF94" s="100"/>
      <c r="BG94" s="100"/>
    </row>
    <row r="95" spans="1:59" x14ac:dyDescent="0.2">
      <c r="A95" s="929"/>
      <c r="B95" s="100"/>
      <c r="C95" s="100"/>
      <c r="D95" s="100"/>
      <c r="H95" s="100"/>
      <c r="I95" s="100"/>
      <c r="M95" s="100"/>
      <c r="N95" s="100"/>
      <c r="R95" s="100"/>
      <c r="S95" s="100"/>
      <c r="W95" s="100"/>
      <c r="X95" s="100"/>
      <c r="AB95" s="100"/>
      <c r="AC95" s="100"/>
      <c r="AG95" s="100"/>
      <c r="AH95" s="100"/>
      <c r="AL95" s="100"/>
      <c r="AM95" s="100"/>
      <c r="AQ95" s="100"/>
      <c r="AR95" s="100"/>
      <c r="AV95" s="100"/>
      <c r="AW95" s="100"/>
      <c r="BA95" s="100"/>
      <c r="BB95" s="100"/>
      <c r="BD95" s="154"/>
      <c r="BE95" s="154"/>
      <c r="BF95" s="100"/>
      <c r="BG95" s="100"/>
    </row>
    <row r="96" spans="1:59" x14ac:dyDescent="0.2">
      <c r="A96" s="929"/>
      <c r="B96" s="100"/>
      <c r="C96" s="100"/>
      <c r="D96" s="100"/>
      <c r="H96" s="100"/>
      <c r="I96" s="100"/>
      <c r="M96" s="100"/>
      <c r="N96" s="100"/>
      <c r="R96" s="100"/>
      <c r="S96" s="100"/>
      <c r="W96" s="100"/>
      <c r="X96" s="100"/>
      <c r="AB96" s="100"/>
      <c r="AC96" s="100"/>
      <c r="AG96" s="100"/>
      <c r="AH96" s="100"/>
      <c r="AL96" s="100"/>
      <c r="AM96" s="100"/>
      <c r="AQ96" s="100"/>
      <c r="AR96" s="100"/>
      <c r="AV96" s="100"/>
      <c r="AW96" s="100"/>
      <c r="BA96" s="100"/>
      <c r="BB96" s="100"/>
      <c r="BD96" s="154"/>
      <c r="BE96" s="154"/>
      <c r="BF96" s="100"/>
      <c r="BG96" s="100"/>
    </row>
    <row r="97" spans="2:59" x14ac:dyDescent="0.2">
      <c r="B97" s="100"/>
      <c r="C97" s="100"/>
      <c r="D97" s="100"/>
      <c r="H97" s="100"/>
      <c r="I97" s="100"/>
      <c r="M97" s="100"/>
      <c r="N97" s="100"/>
      <c r="R97" s="100"/>
      <c r="S97" s="100"/>
      <c r="W97" s="100"/>
      <c r="X97" s="100"/>
      <c r="AB97" s="100"/>
      <c r="AC97" s="100"/>
      <c r="AG97" s="100"/>
      <c r="AH97" s="100"/>
      <c r="AL97" s="100"/>
      <c r="AM97" s="100"/>
      <c r="AQ97" s="100"/>
      <c r="AR97" s="100"/>
      <c r="AV97" s="100"/>
      <c r="AW97" s="100"/>
      <c r="BA97" s="100"/>
      <c r="BB97" s="100"/>
      <c r="BD97" s="154"/>
      <c r="BE97" s="154"/>
      <c r="BF97" s="100"/>
      <c r="BG97" s="100"/>
    </row>
    <row r="98" spans="2:59" x14ac:dyDescent="0.2">
      <c r="B98" s="100"/>
      <c r="C98" s="100"/>
      <c r="D98" s="100"/>
      <c r="H98" s="100"/>
      <c r="I98" s="100"/>
      <c r="M98" s="100"/>
      <c r="N98" s="100"/>
      <c r="R98" s="100"/>
      <c r="S98" s="100"/>
      <c r="W98" s="100"/>
      <c r="X98" s="100"/>
      <c r="AB98" s="100"/>
      <c r="AC98" s="100"/>
      <c r="AG98" s="100"/>
      <c r="AH98" s="100"/>
      <c r="AL98" s="100"/>
      <c r="AM98" s="100"/>
      <c r="AQ98" s="100"/>
      <c r="AR98" s="100"/>
      <c r="AV98" s="100"/>
      <c r="AW98" s="100"/>
      <c r="BA98" s="100"/>
      <c r="BB98" s="100"/>
      <c r="BD98" s="154"/>
      <c r="BE98" s="154"/>
      <c r="BF98" s="100"/>
      <c r="BG98" s="100"/>
    </row>
    <row r="99" spans="2:59" x14ac:dyDescent="0.2">
      <c r="B99" s="100"/>
      <c r="C99" s="100"/>
      <c r="D99" s="100"/>
      <c r="H99" s="100"/>
      <c r="I99" s="100"/>
      <c r="M99" s="100"/>
      <c r="N99" s="100"/>
      <c r="R99" s="100"/>
      <c r="S99" s="100"/>
      <c r="W99" s="100"/>
      <c r="X99" s="100"/>
      <c r="AB99" s="100"/>
      <c r="AC99" s="100"/>
      <c r="AG99" s="100"/>
      <c r="AH99" s="100"/>
      <c r="AL99" s="100"/>
      <c r="AM99" s="100"/>
      <c r="AQ99" s="100"/>
      <c r="AR99" s="100"/>
      <c r="AV99" s="100"/>
      <c r="AW99" s="100"/>
      <c r="BA99" s="100"/>
      <c r="BB99" s="100"/>
      <c r="BD99" s="154"/>
      <c r="BE99" s="154"/>
      <c r="BF99" s="100"/>
      <c r="BG99" s="100"/>
    </row>
    <row r="100" spans="2:59" x14ac:dyDescent="0.2">
      <c r="B100" s="100"/>
      <c r="C100" s="100"/>
      <c r="D100" s="100"/>
      <c r="H100" s="100"/>
      <c r="I100" s="100"/>
      <c r="M100" s="100"/>
      <c r="N100" s="100"/>
      <c r="R100" s="100"/>
      <c r="S100" s="100"/>
      <c r="W100" s="100"/>
      <c r="X100" s="100"/>
      <c r="AB100" s="100"/>
      <c r="AC100" s="100"/>
      <c r="AG100" s="100"/>
      <c r="AH100" s="100"/>
      <c r="AL100" s="100"/>
      <c r="AM100" s="100"/>
      <c r="AQ100" s="100"/>
      <c r="AR100" s="100"/>
      <c r="AV100" s="100"/>
      <c r="AW100" s="100"/>
      <c r="BA100" s="100"/>
      <c r="BB100" s="100"/>
      <c r="BD100" s="154"/>
      <c r="BE100" s="154"/>
      <c r="BF100" s="100"/>
      <c r="BG100" s="100"/>
    </row>
    <row r="101" spans="2:59" x14ac:dyDescent="0.2">
      <c r="B101" s="100"/>
      <c r="C101" s="100"/>
      <c r="D101" s="100"/>
      <c r="H101" s="100"/>
      <c r="I101" s="100"/>
      <c r="M101" s="100"/>
      <c r="N101" s="100"/>
      <c r="R101" s="100"/>
      <c r="S101" s="100"/>
      <c r="W101" s="100"/>
      <c r="X101" s="100"/>
      <c r="AB101" s="100"/>
      <c r="AC101" s="100"/>
      <c r="AG101" s="100"/>
      <c r="AH101" s="100"/>
      <c r="AL101" s="100"/>
      <c r="AM101" s="100"/>
      <c r="AQ101" s="100"/>
      <c r="AR101" s="100"/>
      <c r="AV101" s="100"/>
      <c r="AW101" s="100"/>
      <c r="BA101" s="100"/>
      <c r="BB101" s="100"/>
      <c r="BD101" s="154"/>
      <c r="BE101" s="154"/>
      <c r="BF101" s="100"/>
      <c r="BG101" s="100"/>
    </row>
    <row r="102" spans="2:59" x14ac:dyDescent="0.2">
      <c r="B102" s="100"/>
      <c r="C102" s="100"/>
      <c r="D102" s="100"/>
      <c r="H102" s="100"/>
      <c r="I102" s="100"/>
      <c r="M102" s="100"/>
      <c r="N102" s="100"/>
      <c r="R102" s="100"/>
      <c r="S102" s="100"/>
      <c r="W102" s="100"/>
      <c r="X102" s="100"/>
      <c r="AB102" s="100"/>
      <c r="AC102" s="100"/>
      <c r="AG102" s="100"/>
      <c r="AH102" s="100"/>
      <c r="AL102" s="100"/>
      <c r="AM102" s="100"/>
      <c r="AQ102" s="100"/>
      <c r="AR102" s="100"/>
      <c r="AV102" s="100"/>
      <c r="AW102" s="100"/>
      <c r="BA102" s="100"/>
      <c r="BB102" s="100"/>
      <c r="BD102" s="154"/>
      <c r="BE102" s="154"/>
      <c r="BF102" s="100"/>
      <c r="BG102" s="100"/>
    </row>
    <row r="103" spans="2:59" x14ac:dyDescent="0.2">
      <c r="B103" s="100"/>
      <c r="C103" s="100"/>
      <c r="D103" s="100"/>
      <c r="H103" s="100"/>
      <c r="I103" s="100"/>
      <c r="M103" s="100"/>
      <c r="N103" s="100"/>
      <c r="R103" s="100"/>
      <c r="S103" s="100"/>
      <c r="W103" s="100"/>
      <c r="X103" s="100"/>
      <c r="AB103" s="100"/>
      <c r="AC103" s="100"/>
      <c r="AG103" s="100"/>
      <c r="AH103" s="100"/>
      <c r="AL103" s="100"/>
      <c r="AM103" s="100"/>
      <c r="AQ103" s="100"/>
      <c r="AR103" s="100"/>
      <c r="AV103" s="100"/>
      <c r="AW103" s="100"/>
      <c r="BA103" s="100"/>
      <c r="BB103" s="100"/>
      <c r="BD103" s="154"/>
      <c r="BE103" s="154"/>
      <c r="BF103" s="100"/>
      <c r="BG103" s="100"/>
    </row>
    <row r="104" spans="2:59" x14ac:dyDescent="0.2">
      <c r="B104" s="100"/>
      <c r="C104" s="100"/>
      <c r="D104" s="100"/>
      <c r="H104" s="100"/>
      <c r="I104" s="100"/>
      <c r="M104" s="100"/>
      <c r="N104" s="100"/>
      <c r="R104" s="100"/>
      <c r="S104" s="100"/>
      <c r="W104" s="100"/>
      <c r="X104" s="100"/>
      <c r="AB104" s="100"/>
      <c r="AC104" s="100"/>
      <c r="AG104" s="100"/>
      <c r="AH104" s="100"/>
      <c r="AL104" s="100"/>
      <c r="AM104" s="100"/>
      <c r="AQ104" s="100"/>
      <c r="AR104" s="100"/>
      <c r="AV104" s="100"/>
      <c r="AW104" s="100"/>
      <c r="BA104" s="100"/>
      <c r="BB104" s="100"/>
      <c r="BD104" s="154"/>
      <c r="BE104" s="154"/>
      <c r="BF104" s="100"/>
      <c r="BG104" s="100"/>
    </row>
    <row r="105" spans="2:59" x14ac:dyDescent="0.2">
      <c r="B105" s="100"/>
      <c r="C105" s="100"/>
      <c r="D105" s="100"/>
      <c r="H105" s="100"/>
      <c r="I105" s="100"/>
      <c r="M105" s="100"/>
      <c r="N105" s="100"/>
      <c r="R105" s="100"/>
      <c r="S105" s="100"/>
      <c r="W105" s="100"/>
      <c r="X105" s="100"/>
      <c r="AB105" s="100"/>
      <c r="AC105" s="100"/>
      <c r="AG105" s="100"/>
      <c r="AH105" s="100"/>
      <c r="AL105" s="100"/>
      <c r="AM105" s="100"/>
      <c r="AQ105" s="100"/>
      <c r="AR105" s="100"/>
      <c r="AV105" s="100"/>
      <c r="AW105" s="100"/>
      <c r="BA105" s="100"/>
      <c r="BB105" s="100"/>
      <c r="BD105" s="154"/>
      <c r="BE105" s="154"/>
      <c r="BF105" s="100"/>
      <c r="BG105" s="100"/>
    </row>
    <row r="106" spans="2:59" x14ac:dyDescent="0.2">
      <c r="B106" s="100"/>
      <c r="C106" s="100"/>
      <c r="D106" s="100"/>
      <c r="H106" s="100"/>
      <c r="I106" s="100"/>
      <c r="M106" s="100"/>
      <c r="N106" s="100"/>
      <c r="R106" s="100"/>
      <c r="S106" s="100"/>
      <c r="W106" s="100"/>
      <c r="X106" s="100"/>
      <c r="AB106" s="100"/>
      <c r="AC106" s="100"/>
      <c r="AG106" s="100"/>
      <c r="AH106" s="100"/>
      <c r="AL106" s="100"/>
      <c r="AM106" s="100"/>
      <c r="AQ106" s="100"/>
      <c r="AR106" s="100"/>
      <c r="AV106" s="100"/>
      <c r="AW106" s="100"/>
      <c r="BA106" s="100"/>
      <c r="BB106" s="100"/>
      <c r="BD106" s="154"/>
      <c r="BE106" s="154"/>
      <c r="BF106" s="100"/>
      <c r="BG106" s="100"/>
    </row>
    <row r="107" spans="2:59" x14ac:dyDescent="0.2">
      <c r="B107" s="100"/>
      <c r="C107" s="100"/>
      <c r="D107" s="100"/>
      <c r="H107" s="100"/>
      <c r="I107" s="100"/>
      <c r="M107" s="100"/>
      <c r="N107" s="100"/>
      <c r="R107" s="100"/>
      <c r="S107" s="100"/>
      <c r="W107" s="100"/>
      <c r="X107" s="100"/>
      <c r="AB107" s="100"/>
      <c r="AC107" s="100"/>
      <c r="AG107" s="100"/>
      <c r="AH107" s="100"/>
      <c r="AL107" s="100"/>
      <c r="AM107" s="100"/>
      <c r="AQ107" s="100"/>
      <c r="AR107" s="100"/>
      <c r="AV107" s="100"/>
      <c r="AW107" s="100"/>
      <c r="BA107" s="100"/>
      <c r="BB107" s="100"/>
      <c r="BD107" s="154"/>
      <c r="BE107" s="154"/>
      <c r="BF107" s="100"/>
      <c r="BG107" s="100"/>
    </row>
    <row r="108" spans="2:59" x14ac:dyDescent="0.2">
      <c r="B108" s="100"/>
      <c r="C108" s="100"/>
      <c r="D108" s="100"/>
      <c r="H108" s="100"/>
      <c r="I108" s="100"/>
      <c r="M108" s="100"/>
      <c r="N108" s="100"/>
      <c r="R108" s="100"/>
      <c r="S108" s="100"/>
      <c r="W108" s="100"/>
      <c r="X108" s="100"/>
      <c r="AB108" s="100"/>
      <c r="AC108" s="100"/>
      <c r="AG108" s="100"/>
      <c r="AH108" s="100"/>
      <c r="AL108" s="100"/>
      <c r="AM108" s="100"/>
      <c r="AQ108" s="100"/>
      <c r="AR108" s="100"/>
      <c r="AV108" s="100"/>
      <c r="AW108" s="100"/>
      <c r="BA108" s="100"/>
      <c r="BB108" s="100"/>
      <c r="BD108" s="154"/>
      <c r="BE108" s="154"/>
      <c r="BF108" s="100"/>
      <c r="BG108" s="100"/>
    </row>
    <row r="109" spans="2:59" x14ac:dyDescent="0.2">
      <c r="B109" s="100"/>
      <c r="C109" s="100"/>
      <c r="D109" s="100"/>
      <c r="H109" s="100"/>
      <c r="I109" s="100"/>
      <c r="M109" s="100"/>
      <c r="N109" s="100"/>
      <c r="R109" s="100"/>
      <c r="S109" s="100"/>
      <c r="W109" s="100"/>
      <c r="X109" s="100"/>
      <c r="AB109" s="100"/>
      <c r="AC109" s="100"/>
      <c r="AG109" s="100"/>
      <c r="AH109" s="100"/>
      <c r="AL109" s="100"/>
      <c r="AM109" s="100"/>
      <c r="AQ109" s="100"/>
      <c r="AR109" s="100"/>
      <c r="AV109" s="100"/>
      <c r="AW109" s="100"/>
      <c r="BA109" s="100"/>
      <c r="BB109" s="100"/>
      <c r="BD109" s="154"/>
      <c r="BE109" s="154"/>
      <c r="BF109" s="100"/>
      <c r="BG109" s="100"/>
    </row>
    <row r="110" spans="2:59" x14ac:dyDescent="0.2">
      <c r="B110" s="100"/>
      <c r="C110" s="100"/>
      <c r="D110" s="100"/>
      <c r="H110" s="100"/>
      <c r="I110" s="100"/>
      <c r="M110" s="100"/>
      <c r="N110" s="100"/>
      <c r="R110" s="100"/>
      <c r="S110" s="100"/>
      <c r="W110" s="100"/>
      <c r="X110" s="100"/>
      <c r="AB110" s="100"/>
      <c r="AC110" s="100"/>
      <c r="AG110" s="100"/>
      <c r="AH110" s="100"/>
      <c r="AL110" s="100"/>
      <c r="AM110" s="100"/>
      <c r="AQ110" s="100"/>
      <c r="AR110" s="100"/>
      <c r="AV110" s="100"/>
      <c r="AW110" s="100"/>
      <c r="BA110" s="100"/>
      <c r="BB110" s="100"/>
      <c r="BD110" s="154"/>
      <c r="BE110" s="154"/>
      <c r="BF110" s="100"/>
      <c r="BG110" s="100"/>
    </row>
    <row r="111" spans="2:59" x14ac:dyDescent="0.2">
      <c r="B111" s="100"/>
      <c r="C111" s="100"/>
      <c r="D111" s="100"/>
      <c r="H111" s="100"/>
      <c r="I111" s="100"/>
      <c r="M111" s="100"/>
      <c r="N111" s="100"/>
      <c r="R111" s="100"/>
      <c r="S111" s="100"/>
      <c r="W111" s="100"/>
      <c r="X111" s="100"/>
      <c r="AB111" s="100"/>
      <c r="AC111" s="100"/>
      <c r="AG111" s="100"/>
      <c r="AH111" s="100"/>
      <c r="AL111" s="100"/>
      <c r="AM111" s="100"/>
      <c r="AQ111" s="100"/>
      <c r="AR111" s="100"/>
      <c r="AV111" s="100"/>
      <c r="AW111" s="100"/>
      <c r="BA111" s="100"/>
      <c r="BB111" s="100"/>
      <c r="BD111" s="154"/>
      <c r="BE111" s="154"/>
      <c r="BF111" s="100"/>
      <c r="BG111" s="100"/>
    </row>
    <row r="112" spans="2:59" x14ac:dyDescent="0.2">
      <c r="B112" s="100"/>
      <c r="C112" s="100"/>
      <c r="D112" s="100"/>
      <c r="H112" s="100"/>
      <c r="I112" s="100"/>
      <c r="M112" s="100"/>
      <c r="N112" s="100"/>
      <c r="R112" s="100"/>
      <c r="S112" s="100"/>
      <c r="W112" s="100"/>
      <c r="X112" s="100"/>
      <c r="AB112" s="100"/>
      <c r="AC112" s="100"/>
      <c r="AG112" s="100"/>
      <c r="AH112" s="100"/>
      <c r="AL112" s="100"/>
      <c r="AM112" s="100"/>
      <c r="AQ112" s="100"/>
      <c r="AR112" s="100"/>
      <c r="AV112" s="100"/>
      <c r="AW112" s="100"/>
      <c r="BA112" s="100"/>
      <c r="BB112" s="100"/>
      <c r="BD112" s="154"/>
      <c r="BE112" s="154"/>
      <c r="BF112" s="100"/>
      <c r="BG112" s="100"/>
    </row>
    <row r="113" spans="2:59" x14ac:dyDescent="0.2">
      <c r="B113" s="100"/>
      <c r="C113" s="100"/>
      <c r="D113" s="100"/>
      <c r="H113" s="100"/>
      <c r="I113" s="100"/>
      <c r="M113" s="100"/>
      <c r="N113" s="100"/>
      <c r="R113" s="100"/>
      <c r="S113" s="100"/>
      <c r="W113" s="100"/>
      <c r="X113" s="100"/>
      <c r="AB113" s="100"/>
      <c r="AC113" s="100"/>
      <c r="AG113" s="100"/>
      <c r="AH113" s="100"/>
      <c r="AL113" s="100"/>
      <c r="AM113" s="100"/>
      <c r="AQ113" s="100"/>
      <c r="AR113" s="100"/>
      <c r="AV113" s="100"/>
      <c r="AW113" s="100"/>
      <c r="BA113" s="100"/>
      <c r="BB113" s="100"/>
      <c r="BD113" s="154"/>
      <c r="BE113" s="154"/>
      <c r="BF113" s="100"/>
      <c r="BG113" s="100"/>
    </row>
    <row r="114" spans="2:59" x14ac:dyDescent="0.2">
      <c r="B114" s="100"/>
      <c r="C114" s="100"/>
      <c r="D114" s="100"/>
      <c r="H114" s="100"/>
      <c r="I114" s="100"/>
      <c r="M114" s="100"/>
      <c r="N114" s="100"/>
      <c r="R114" s="100"/>
      <c r="S114" s="100"/>
      <c r="W114" s="100"/>
      <c r="X114" s="100"/>
      <c r="AB114" s="100"/>
      <c r="AC114" s="100"/>
      <c r="AG114" s="100"/>
      <c r="AH114" s="100"/>
      <c r="AL114" s="100"/>
      <c r="AM114" s="100"/>
      <c r="AQ114" s="100"/>
      <c r="AR114" s="100"/>
      <c r="AV114" s="100"/>
      <c r="AW114" s="100"/>
      <c r="BA114" s="100"/>
      <c r="BB114" s="100"/>
      <c r="BD114" s="154"/>
      <c r="BE114" s="154"/>
      <c r="BF114" s="100"/>
      <c r="BG114" s="100"/>
    </row>
    <row r="115" spans="2:59" x14ac:dyDescent="0.2">
      <c r="B115" s="100"/>
      <c r="C115" s="100"/>
      <c r="D115" s="100"/>
      <c r="H115" s="100"/>
      <c r="I115" s="100"/>
      <c r="M115" s="100"/>
      <c r="N115" s="100"/>
      <c r="R115" s="100"/>
      <c r="S115" s="100"/>
      <c r="W115" s="100"/>
      <c r="X115" s="100"/>
      <c r="AB115" s="100"/>
      <c r="AC115" s="100"/>
      <c r="AG115" s="100"/>
      <c r="AH115" s="100"/>
      <c r="AL115" s="100"/>
      <c r="AM115" s="100"/>
      <c r="AQ115" s="100"/>
      <c r="AR115" s="100"/>
      <c r="AV115" s="100"/>
      <c r="AW115" s="100"/>
      <c r="BA115" s="100"/>
      <c r="BB115" s="100"/>
      <c r="BD115" s="154"/>
      <c r="BE115" s="154"/>
      <c r="BF115" s="100"/>
      <c r="BG115" s="100"/>
    </row>
    <row r="116" spans="2:59" x14ac:dyDescent="0.2">
      <c r="B116" s="100"/>
      <c r="C116" s="100"/>
      <c r="D116" s="100"/>
      <c r="H116" s="100"/>
      <c r="I116" s="100"/>
      <c r="M116" s="100"/>
      <c r="N116" s="100"/>
      <c r="R116" s="100"/>
      <c r="S116" s="100"/>
      <c r="W116" s="100"/>
      <c r="X116" s="100"/>
      <c r="AB116" s="100"/>
      <c r="AC116" s="100"/>
      <c r="AG116" s="100"/>
      <c r="AH116" s="100"/>
      <c r="AL116" s="100"/>
      <c r="AM116" s="100"/>
      <c r="AQ116" s="100"/>
      <c r="AR116" s="100"/>
      <c r="AV116" s="100"/>
      <c r="AW116" s="100"/>
      <c r="BA116" s="100"/>
      <c r="BB116" s="100"/>
      <c r="BD116" s="154"/>
      <c r="BE116" s="154"/>
      <c r="BF116" s="100"/>
      <c r="BG116" s="100"/>
    </row>
    <row r="117" spans="2:59" x14ac:dyDescent="0.2">
      <c r="B117" s="100"/>
      <c r="C117" s="100"/>
      <c r="D117" s="100"/>
      <c r="H117" s="100"/>
      <c r="I117" s="100"/>
      <c r="M117" s="100"/>
      <c r="N117" s="100"/>
      <c r="R117" s="100"/>
      <c r="S117" s="100"/>
      <c r="W117" s="100"/>
      <c r="X117" s="100"/>
      <c r="AB117" s="100"/>
      <c r="AC117" s="100"/>
      <c r="AG117" s="100"/>
      <c r="AH117" s="100"/>
      <c r="AL117" s="100"/>
      <c r="AM117" s="100"/>
      <c r="AQ117" s="100"/>
      <c r="AR117" s="100"/>
      <c r="AV117" s="100"/>
      <c r="AW117" s="100"/>
      <c r="BA117" s="100"/>
      <c r="BB117" s="100"/>
      <c r="BD117" s="154"/>
      <c r="BE117" s="154"/>
      <c r="BF117" s="100"/>
      <c r="BG117" s="100"/>
    </row>
    <row r="118" spans="2:59" x14ac:dyDescent="0.2">
      <c r="B118" s="100"/>
      <c r="C118" s="100"/>
      <c r="D118" s="100"/>
      <c r="H118" s="100"/>
      <c r="I118" s="100"/>
      <c r="M118" s="100"/>
      <c r="N118" s="100"/>
      <c r="R118" s="100"/>
      <c r="S118" s="100"/>
      <c r="W118" s="100"/>
      <c r="X118" s="100"/>
      <c r="AB118" s="100"/>
      <c r="AC118" s="100"/>
      <c r="AG118" s="100"/>
      <c r="AH118" s="100"/>
      <c r="AL118" s="100"/>
      <c r="AM118" s="100"/>
      <c r="AQ118" s="100"/>
      <c r="AR118" s="100"/>
      <c r="AV118" s="100"/>
      <c r="AW118" s="100"/>
      <c r="BA118" s="100"/>
      <c r="BB118" s="100"/>
      <c r="BD118" s="154"/>
      <c r="BE118" s="154"/>
      <c r="BF118" s="100"/>
      <c r="BG118" s="100"/>
    </row>
    <row r="119" spans="2:59" x14ac:dyDescent="0.2">
      <c r="B119" s="100"/>
      <c r="C119" s="100"/>
      <c r="D119" s="100"/>
      <c r="H119" s="100"/>
      <c r="I119" s="100"/>
      <c r="M119" s="100"/>
      <c r="N119" s="100"/>
      <c r="R119" s="100"/>
      <c r="S119" s="100"/>
      <c r="W119" s="100"/>
      <c r="X119" s="100"/>
      <c r="AB119" s="100"/>
      <c r="AC119" s="100"/>
      <c r="AG119" s="100"/>
      <c r="AH119" s="100"/>
      <c r="AL119" s="100"/>
      <c r="AM119" s="100"/>
      <c r="AQ119" s="100"/>
      <c r="AR119" s="100"/>
      <c r="AV119" s="100"/>
      <c r="AW119" s="100"/>
      <c r="BA119" s="100"/>
      <c r="BB119" s="100"/>
      <c r="BD119" s="154"/>
      <c r="BE119" s="154"/>
      <c r="BF119" s="100"/>
      <c r="BG119" s="100"/>
    </row>
    <row r="120" spans="2:59" x14ac:dyDescent="0.2">
      <c r="B120" s="100"/>
      <c r="C120" s="100"/>
      <c r="D120" s="100"/>
      <c r="H120" s="100"/>
      <c r="I120" s="100"/>
      <c r="M120" s="100"/>
      <c r="N120" s="100"/>
      <c r="R120" s="100"/>
      <c r="S120" s="100"/>
      <c r="W120" s="100"/>
      <c r="X120" s="100"/>
      <c r="AB120" s="100"/>
      <c r="AC120" s="100"/>
      <c r="AG120" s="100"/>
      <c r="AH120" s="100"/>
      <c r="AL120" s="100"/>
      <c r="AM120" s="100"/>
      <c r="AQ120" s="100"/>
      <c r="AR120" s="100"/>
      <c r="AV120" s="100"/>
      <c r="AW120" s="100"/>
      <c r="BA120" s="100"/>
      <c r="BB120" s="100"/>
      <c r="BD120" s="154"/>
      <c r="BE120" s="154"/>
      <c r="BF120" s="100"/>
      <c r="BG120" s="100"/>
    </row>
    <row r="121" spans="2:59" x14ac:dyDescent="0.2">
      <c r="B121" s="100"/>
      <c r="C121" s="100"/>
      <c r="D121" s="100"/>
      <c r="H121" s="100"/>
      <c r="I121" s="100"/>
      <c r="M121" s="100"/>
      <c r="N121" s="100"/>
      <c r="R121" s="100"/>
      <c r="S121" s="100"/>
      <c r="W121" s="100"/>
      <c r="X121" s="100"/>
      <c r="AB121" s="100"/>
      <c r="AC121" s="100"/>
      <c r="AG121" s="100"/>
      <c r="AH121" s="100"/>
      <c r="AL121" s="100"/>
      <c r="AM121" s="100"/>
      <c r="AQ121" s="100"/>
      <c r="AR121" s="100"/>
      <c r="AV121" s="100"/>
      <c r="AW121" s="100"/>
      <c r="BA121" s="100"/>
      <c r="BB121" s="100"/>
      <c r="BD121" s="154"/>
      <c r="BE121" s="154"/>
      <c r="BF121" s="100"/>
      <c r="BG121" s="100"/>
    </row>
    <row r="122" spans="2:59" x14ac:dyDescent="0.2">
      <c r="B122" s="100"/>
      <c r="C122" s="100"/>
      <c r="D122" s="100"/>
      <c r="H122" s="100"/>
      <c r="I122" s="100"/>
      <c r="M122" s="100"/>
      <c r="N122" s="100"/>
      <c r="R122" s="100"/>
      <c r="S122" s="100"/>
      <c r="W122" s="100"/>
      <c r="X122" s="100"/>
      <c r="AB122" s="100"/>
      <c r="AC122" s="100"/>
      <c r="AG122" s="100"/>
      <c r="AH122" s="100"/>
      <c r="AL122" s="100"/>
      <c r="AM122" s="100"/>
      <c r="AQ122" s="100"/>
      <c r="AR122" s="100"/>
      <c r="AV122" s="100"/>
      <c r="AW122" s="100"/>
      <c r="BA122" s="100"/>
      <c r="BB122" s="100"/>
      <c r="BD122" s="154"/>
      <c r="BE122" s="154"/>
      <c r="BF122" s="100"/>
      <c r="BG122" s="100"/>
    </row>
    <row r="123" spans="2:59" x14ac:dyDescent="0.2">
      <c r="B123" s="100"/>
      <c r="C123" s="100"/>
      <c r="D123" s="100"/>
      <c r="H123" s="100"/>
      <c r="I123" s="100"/>
      <c r="M123" s="100"/>
      <c r="N123" s="100"/>
      <c r="R123" s="100"/>
      <c r="S123" s="100"/>
      <c r="W123" s="100"/>
      <c r="X123" s="100"/>
      <c r="AB123" s="100"/>
      <c r="AC123" s="100"/>
      <c r="AG123" s="100"/>
      <c r="AH123" s="100"/>
      <c r="AL123" s="100"/>
      <c r="AM123" s="100"/>
      <c r="AQ123" s="100"/>
      <c r="AR123" s="100"/>
      <c r="AV123" s="100"/>
      <c r="AW123" s="100"/>
      <c r="BA123" s="100"/>
      <c r="BB123" s="100"/>
      <c r="BD123" s="154"/>
      <c r="BE123" s="154"/>
      <c r="BF123" s="100"/>
      <c r="BG123" s="100"/>
    </row>
    <row r="124" spans="2:59" x14ac:dyDescent="0.2">
      <c r="B124" s="100"/>
      <c r="C124" s="100"/>
      <c r="D124" s="100"/>
      <c r="H124" s="100"/>
      <c r="I124" s="100"/>
      <c r="M124" s="100"/>
      <c r="N124" s="100"/>
      <c r="R124" s="100"/>
      <c r="S124" s="100"/>
      <c r="W124" s="100"/>
      <c r="X124" s="100"/>
      <c r="AB124" s="100"/>
      <c r="AC124" s="100"/>
      <c r="AG124" s="100"/>
      <c r="AH124" s="100"/>
      <c r="AL124" s="100"/>
      <c r="AM124" s="100"/>
      <c r="AQ124" s="100"/>
      <c r="AR124" s="100"/>
      <c r="AV124" s="100"/>
      <c r="AW124" s="100"/>
      <c r="BA124" s="100"/>
      <c r="BB124" s="100"/>
      <c r="BD124" s="154"/>
      <c r="BE124" s="154"/>
      <c r="BF124" s="100"/>
      <c r="BG124" s="100"/>
    </row>
    <row r="125" spans="2:59" x14ac:dyDescent="0.2">
      <c r="B125" s="100"/>
      <c r="C125" s="100"/>
      <c r="D125" s="100"/>
      <c r="H125" s="100"/>
      <c r="I125" s="100"/>
      <c r="M125" s="100"/>
      <c r="N125" s="100"/>
      <c r="R125" s="100"/>
      <c r="S125" s="100"/>
      <c r="W125" s="100"/>
      <c r="X125" s="100"/>
      <c r="AB125" s="100"/>
      <c r="AC125" s="100"/>
      <c r="AG125" s="100"/>
      <c r="AH125" s="100"/>
      <c r="AL125" s="100"/>
      <c r="AM125" s="100"/>
      <c r="AQ125" s="100"/>
      <c r="AR125" s="100"/>
      <c r="AV125" s="100"/>
      <c r="AW125" s="100"/>
      <c r="BA125" s="100"/>
      <c r="BB125" s="100"/>
      <c r="BD125" s="154"/>
      <c r="BE125" s="154"/>
      <c r="BF125" s="100"/>
      <c r="BG125" s="100"/>
    </row>
    <row r="126" spans="2:59" x14ac:dyDescent="0.2">
      <c r="B126" s="100"/>
      <c r="C126" s="100"/>
      <c r="D126" s="100"/>
      <c r="H126" s="100"/>
      <c r="I126" s="100"/>
      <c r="M126" s="100"/>
      <c r="N126" s="100"/>
      <c r="R126" s="100"/>
      <c r="S126" s="100"/>
      <c r="W126" s="100"/>
      <c r="X126" s="100"/>
      <c r="AB126" s="100"/>
      <c r="AC126" s="100"/>
      <c r="AG126" s="100"/>
      <c r="AH126" s="100"/>
      <c r="AL126" s="100"/>
      <c r="AM126" s="100"/>
      <c r="AQ126" s="100"/>
      <c r="AR126" s="100"/>
      <c r="AV126" s="100"/>
      <c r="AW126" s="100"/>
      <c r="BA126" s="100"/>
      <c r="BB126" s="100"/>
      <c r="BD126" s="154"/>
      <c r="BE126" s="154"/>
      <c r="BF126" s="100"/>
      <c r="BG126" s="100"/>
    </row>
    <row r="127" spans="2:59" x14ac:dyDescent="0.2">
      <c r="B127" s="100"/>
      <c r="C127" s="100"/>
      <c r="D127" s="100"/>
      <c r="H127" s="100"/>
      <c r="I127" s="100"/>
      <c r="M127" s="100"/>
      <c r="N127" s="100"/>
      <c r="R127" s="100"/>
      <c r="S127" s="100"/>
      <c r="W127" s="100"/>
      <c r="X127" s="100"/>
      <c r="AB127" s="100"/>
      <c r="AC127" s="100"/>
      <c r="AG127" s="100"/>
      <c r="AH127" s="100"/>
      <c r="AL127" s="100"/>
      <c r="AM127" s="100"/>
      <c r="AQ127" s="100"/>
      <c r="AR127" s="100"/>
      <c r="AV127" s="100"/>
      <c r="AW127" s="100"/>
      <c r="BA127" s="100"/>
      <c r="BB127" s="100"/>
      <c r="BD127" s="154"/>
      <c r="BE127" s="154"/>
      <c r="BF127" s="100"/>
      <c r="BG127" s="100"/>
    </row>
    <row r="128" spans="2:59" x14ac:dyDescent="0.2">
      <c r="B128" s="100"/>
      <c r="C128" s="100"/>
      <c r="D128" s="100"/>
      <c r="H128" s="100"/>
      <c r="I128" s="100"/>
      <c r="M128" s="100"/>
      <c r="N128" s="100"/>
      <c r="R128" s="100"/>
      <c r="S128" s="100"/>
      <c r="W128" s="100"/>
      <c r="X128" s="100"/>
      <c r="AB128" s="100"/>
      <c r="AC128" s="100"/>
      <c r="AG128" s="100"/>
      <c r="AH128" s="100"/>
      <c r="AL128" s="100"/>
      <c r="AM128" s="100"/>
      <c r="AQ128" s="100"/>
      <c r="AR128" s="100"/>
      <c r="AV128" s="100"/>
      <c r="AW128" s="100"/>
      <c r="BA128" s="100"/>
      <c r="BB128" s="100"/>
      <c r="BD128" s="154"/>
      <c r="BE128" s="154"/>
      <c r="BF128" s="100"/>
      <c r="BG128" s="100"/>
    </row>
    <row r="129" spans="2:59" x14ac:dyDescent="0.2">
      <c r="B129" s="100"/>
      <c r="C129" s="100"/>
      <c r="D129" s="100"/>
      <c r="H129" s="100"/>
      <c r="I129" s="100"/>
      <c r="M129" s="100"/>
      <c r="N129" s="100"/>
      <c r="R129" s="100"/>
      <c r="S129" s="100"/>
      <c r="W129" s="100"/>
      <c r="X129" s="100"/>
      <c r="AB129" s="100"/>
      <c r="AC129" s="100"/>
      <c r="AG129" s="100"/>
      <c r="AH129" s="100"/>
      <c r="AL129" s="100"/>
      <c r="AM129" s="100"/>
      <c r="AQ129" s="100"/>
      <c r="AR129" s="100"/>
      <c r="AV129" s="100"/>
      <c r="AW129" s="100"/>
      <c r="BA129" s="100"/>
      <c r="BB129" s="100"/>
      <c r="BD129" s="154"/>
      <c r="BE129" s="154"/>
      <c r="BF129" s="100"/>
      <c r="BG129" s="100"/>
    </row>
    <row r="130" spans="2:59" x14ac:dyDescent="0.2">
      <c r="B130" s="100"/>
      <c r="C130" s="100"/>
      <c r="D130" s="100"/>
      <c r="H130" s="100"/>
      <c r="I130" s="100"/>
      <c r="M130" s="100"/>
      <c r="N130" s="100"/>
      <c r="R130" s="100"/>
      <c r="S130" s="100"/>
      <c r="W130" s="100"/>
      <c r="X130" s="100"/>
      <c r="AB130" s="100"/>
      <c r="AC130" s="100"/>
      <c r="AG130" s="100"/>
      <c r="AH130" s="100"/>
      <c r="AL130" s="100"/>
      <c r="AM130" s="100"/>
      <c r="AQ130" s="100"/>
      <c r="AR130" s="100"/>
      <c r="AV130" s="100"/>
      <c r="AW130" s="100"/>
      <c r="BA130" s="100"/>
      <c r="BB130" s="100"/>
      <c r="BD130" s="154"/>
      <c r="BE130" s="154"/>
      <c r="BF130" s="100"/>
      <c r="BG130" s="100"/>
    </row>
    <row r="131" spans="2:59" x14ac:dyDescent="0.2">
      <c r="B131" s="100"/>
      <c r="C131" s="100"/>
      <c r="D131" s="100"/>
      <c r="H131" s="100"/>
      <c r="I131" s="100"/>
      <c r="M131" s="100"/>
      <c r="N131" s="100"/>
      <c r="R131" s="100"/>
      <c r="S131" s="100"/>
      <c r="W131" s="100"/>
      <c r="X131" s="100"/>
      <c r="AB131" s="100"/>
      <c r="AC131" s="100"/>
      <c r="AG131" s="100"/>
      <c r="AH131" s="100"/>
      <c r="AL131" s="100"/>
      <c r="AM131" s="100"/>
      <c r="AQ131" s="100"/>
      <c r="AR131" s="100"/>
      <c r="AV131" s="100"/>
      <c r="AW131" s="100"/>
      <c r="BA131" s="100"/>
      <c r="BB131" s="100"/>
      <c r="BD131" s="154"/>
      <c r="BE131" s="154"/>
      <c r="BF131" s="100"/>
      <c r="BG131" s="100"/>
    </row>
    <row r="132" spans="2:59" x14ac:dyDescent="0.2">
      <c r="B132" s="100"/>
      <c r="C132" s="100"/>
      <c r="D132" s="100"/>
      <c r="H132" s="100"/>
      <c r="I132" s="100"/>
      <c r="M132" s="100"/>
      <c r="N132" s="100"/>
      <c r="R132" s="100"/>
      <c r="S132" s="100"/>
      <c r="W132" s="100"/>
      <c r="X132" s="100"/>
      <c r="AB132" s="100"/>
      <c r="AC132" s="100"/>
      <c r="AG132" s="100"/>
      <c r="AH132" s="100"/>
      <c r="AL132" s="100"/>
      <c r="AM132" s="100"/>
      <c r="AQ132" s="100"/>
      <c r="AR132" s="100"/>
      <c r="AV132" s="100"/>
      <c r="AW132" s="100"/>
      <c r="BA132" s="100"/>
      <c r="BB132" s="100"/>
      <c r="BD132" s="154"/>
      <c r="BE132" s="154"/>
      <c r="BF132" s="100"/>
      <c r="BG132" s="100"/>
    </row>
    <row r="133" spans="2:59" x14ac:dyDescent="0.2">
      <c r="B133" s="100"/>
      <c r="C133" s="100"/>
      <c r="D133" s="100"/>
      <c r="H133" s="100"/>
      <c r="I133" s="100"/>
      <c r="M133" s="100"/>
      <c r="N133" s="100"/>
      <c r="R133" s="100"/>
      <c r="S133" s="100"/>
      <c r="W133" s="100"/>
      <c r="X133" s="100"/>
      <c r="AB133" s="100"/>
      <c r="AC133" s="100"/>
      <c r="AG133" s="100"/>
      <c r="AH133" s="100"/>
      <c r="AL133" s="100"/>
      <c r="AM133" s="100"/>
      <c r="AQ133" s="100"/>
      <c r="AR133" s="100"/>
      <c r="AV133" s="100"/>
      <c r="AW133" s="100"/>
      <c r="BA133" s="100"/>
      <c r="BB133" s="100"/>
      <c r="BD133" s="154"/>
      <c r="BE133" s="154"/>
      <c r="BF133" s="100"/>
      <c r="BG133" s="100"/>
    </row>
    <row r="134" spans="2:59" x14ac:dyDescent="0.2">
      <c r="B134" s="100"/>
      <c r="C134" s="100"/>
      <c r="D134" s="100"/>
      <c r="H134" s="100"/>
      <c r="I134" s="100"/>
      <c r="M134" s="100"/>
      <c r="N134" s="100"/>
      <c r="R134" s="100"/>
      <c r="S134" s="100"/>
      <c r="W134" s="100"/>
      <c r="X134" s="100"/>
      <c r="AB134" s="100"/>
      <c r="AC134" s="100"/>
      <c r="AG134" s="100"/>
      <c r="AH134" s="100"/>
      <c r="AL134" s="100"/>
      <c r="AM134" s="100"/>
      <c r="AQ134" s="100"/>
      <c r="AR134" s="100"/>
      <c r="AV134" s="100"/>
      <c r="AW134" s="100"/>
      <c r="BA134" s="100"/>
      <c r="BB134" s="100"/>
      <c r="BD134" s="154"/>
      <c r="BE134" s="154"/>
      <c r="BF134" s="100"/>
      <c r="BG134" s="100"/>
    </row>
    <row r="135" spans="2:59" x14ac:dyDescent="0.2">
      <c r="B135" s="100"/>
      <c r="C135" s="100"/>
      <c r="D135" s="100"/>
      <c r="H135" s="100"/>
      <c r="I135" s="100"/>
      <c r="M135" s="100"/>
      <c r="N135" s="100"/>
      <c r="R135" s="100"/>
      <c r="S135" s="100"/>
      <c r="W135" s="100"/>
      <c r="X135" s="100"/>
      <c r="AB135" s="100"/>
      <c r="AC135" s="100"/>
      <c r="AG135" s="100"/>
      <c r="AH135" s="100"/>
      <c r="AL135" s="100"/>
      <c r="AM135" s="100"/>
      <c r="AQ135" s="100"/>
      <c r="AR135" s="100"/>
      <c r="AV135" s="100"/>
      <c r="AW135" s="100"/>
      <c r="BA135" s="100"/>
      <c r="BB135" s="100"/>
      <c r="BD135" s="154"/>
      <c r="BE135" s="154"/>
      <c r="BF135" s="100"/>
      <c r="BG135" s="100"/>
    </row>
    <row r="136" spans="2:59" x14ac:dyDescent="0.2">
      <c r="B136" s="100"/>
      <c r="C136" s="100"/>
      <c r="D136" s="100"/>
      <c r="H136" s="100"/>
      <c r="I136" s="100"/>
      <c r="M136" s="100"/>
      <c r="N136" s="100"/>
      <c r="R136" s="100"/>
      <c r="S136" s="100"/>
      <c r="W136" s="100"/>
      <c r="X136" s="100"/>
      <c r="AB136" s="100"/>
      <c r="AC136" s="100"/>
      <c r="AG136" s="100"/>
      <c r="AH136" s="100"/>
      <c r="AL136" s="100"/>
      <c r="AM136" s="100"/>
      <c r="AQ136" s="100"/>
      <c r="AR136" s="100"/>
      <c r="AV136" s="100"/>
      <c r="AW136" s="100"/>
      <c r="BA136" s="100"/>
      <c r="BB136" s="100"/>
      <c r="BD136" s="154"/>
      <c r="BE136" s="154"/>
      <c r="BF136" s="100"/>
      <c r="BG136" s="100"/>
    </row>
    <row r="137" spans="2:59" x14ac:dyDescent="0.2">
      <c r="B137" s="100"/>
      <c r="C137" s="100"/>
      <c r="D137" s="100"/>
      <c r="H137" s="100"/>
      <c r="I137" s="100"/>
      <c r="M137" s="100"/>
      <c r="N137" s="100"/>
      <c r="R137" s="100"/>
      <c r="S137" s="100"/>
      <c r="W137" s="100"/>
      <c r="X137" s="100"/>
      <c r="AB137" s="100"/>
      <c r="AC137" s="100"/>
      <c r="AG137" s="100"/>
      <c r="AH137" s="100"/>
      <c r="AL137" s="100"/>
      <c r="AM137" s="100"/>
      <c r="AQ137" s="100"/>
      <c r="AR137" s="100"/>
      <c r="AV137" s="100"/>
      <c r="AW137" s="100"/>
      <c r="BA137" s="100"/>
      <c r="BB137" s="100"/>
      <c r="BD137" s="154"/>
      <c r="BE137" s="154"/>
      <c r="BF137" s="100"/>
      <c r="BG137" s="100"/>
    </row>
    <row r="138" spans="2:59" x14ac:dyDescent="0.2">
      <c r="B138" s="100"/>
      <c r="C138" s="100"/>
      <c r="D138" s="100"/>
      <c r="H138" s="100"/>
      <c r="I138" s="100"/>
      <c r="M138" s="100"/>
      <c r="N138" s="100"/>
      <c r="R138" s="100"/>
      <c r="S138" s="100"/>
      <c r="W138" s="100"/>
      <c r="X138" s="100"/>
      <c r="AB138" s="100"/>
      <c r="AC138" s="100"/>
      <c r="AG138" s="100"/>
      <c r="AH138" s="100"/>
      <c r="AL138" s="100"/>
      <c r="AM138" s="100"/>
      <c r="AQ138" s="100"/>
      <c r="AR138" s="100"/>
      <c r="AV138" s="100"/>
      <c r="AW138" s="100"/>
      <c r="BA138" s="100"/>
      <c r="BB138" s="100"/>
      <c r="BD138" s="154"/>
      <c r="BE138" s="154"/>
      <c r="BF138" s="100"/>
      <c r="BG138" s="100"/>
    </row>
    <row r="139" spans="2:59" x14ac:dyDescent="0.2">
      <c r="B139" s="100"/>
      <c r="C139" s="100"/>
      <c r="D139" s="100"/>
      <c r="H139" s="100"/>
      <c r="I139" s="100"/>
      <c r="M139" s="100"/>
      <c r="N139" s="100"/>
      <c r="R139" s="100"/>
      <c r="S139" s="100"/>
      <c r="W139" s="100"/>
      <c r="X139" s="100"/>
      <c r="AB139" s="100"/>
      <c r="AC139" s="100"/>
      <c r="AG139" s="100"/>
      <c r="AH139" s="100"/>
      <c r="AL139" s="100"/>
      <c r="AM139" s="100"/>
      <c r="AQ139" s="100"/>
      <c r="AR139" s="100"/>
      <c r="AV139" s="100"/>
      <c r="AW139" s="100"/>
      <c r="BA139" s="100"/>
      <c r="BB139" s="100"/>
      <c r="BD139" s="154"/>
      <c r="BE139" s="154"/>
      <c r="BF139" s="100"/>
      <c r="BG139" s="100"/>
    </row>
    <row r="140" spans="2:59" x14ac:dyDescent="0.2">
      <c r="B140" s="100"/>
      <c r="C140" s="100"/>
      <c r="D140" s="100"/>
      <c r="H140" s="100"/>
      <c r="I140" s="100"/>
      <c r="M140" s="100"/>
      <c r="N140" s="100"/>
      <c r="R140" s="100"/>
      <c r="S140" s="100"/>
      <c r="W140" s="100"/>
      <c r="X140" s="100"/>
      <c r="AB140" s="100"/>
      <c r="AC140" s="100"/>
      <c r="AG140" s="100"/>
      <c r="AH140" s="100"/>
      <c r="AL140" s="100"/>
      <c r="AM140" s="100"/>
      <c r="AQ140" s="100"/>
      <c r="AR140" s="100"/>
      <c r="AV140" s="100"/>
      <c r="AW140" s="100"/>
      <c r="BA140" s="100"/>
      <c r="BB140" s="100"/>
      <c r="BD140" s="154"/>
      <c r="BE140" s="154"/>
      <c r="BF140" s="100"/>
      <c r="BG140" s="100"/>
    </row>
    <row r="141" spans="2:59" x14ac:dyDescent="0.2">
      <c r="B141" s="100"/>
      <c r="C141" s="100"/>
      <c r="D141" s="100"/>
      <c r="H141" s="100"/>
      <c r="I141" s="100"/>
      <c r="M141" s="100"/>
      <c r="N141" s="100"/>
      <c r="R141" s="100"/>
      <c r="S141" s="100"/>
      <c r="W141" s="100"/>
      <c r="X141" s="100"/>
      <c r="AB141" s="100"/>
      <c r="AC141" s="100"/>
      <c r="AG141" s="100"/>
      <c r="AH141" s="100"/>
      <c r="AL141" s="100"/>
      <c r="AM141" s="100"/>
      <c r="AQ141" s="100"/>
      <c r="AR141" s="100"/>
      <c r="AV141" s="100"/>
      <c r="AW141" s="100"/>
      <c r="BA141" s="100"/>
      <c r="BB141" s="100"/>
      <c r="BD141" s="154"/>
      <c r="BE141" s="154"/>
      <c r="BF141" s="100"/>
      <c r="BG141" s="100"/>
    </row>
    <row r="142" spans="2:59" x14ac:dyDescent="0.2">
      <c r="B142" s="100"/>
      <c r="C142" s="100"/>
      <c r="D142" s="100"/>
      <c r="H142" s="100"/>
      <c r="I142" s="100"/>
      <c r="M142" s="100"/>
      <c r="N142" s="100"/>
      <c r="R142" s="100"/>
      <c r="S142" s="100"/>
      <c r="W142" s="100"/>
      <c r="X142" s="100"/>
      <c r="AB142" s="100"/>
      <c r="AC142" s="100"/>
      <c r="AG142" s="100"/>
      <c r="AH142" s="100"/>
      <c r="AL142" s="100"/>
      <c r="AM142" s="100"/>
      <c r="AQ142" s="100"/>
      <c r="AR142" s="100"/>
      <c r="AV142" s="100"/>
      <c r="AW142" s="100"/>
      <c r="BA142" s="100"/>
      <c r="BB142" s="100"/>
      <c r="BD142" s="154"/>
      <c r="BE142" s="154"/>
      <c r="BF142" s="100"/>
      <c r="BG142" s="100"/>
    </row>
    <row r="143" spans="2:59" x14ac:dyDescent="0.2">
      <c r="B143" s="100"/>
      <c r="C143" s="100"/>
      <c r="D143" s="100"/>
      <c r="H143" s="100"/>
      <c r="I143" s="100"/>
      <c r="M143" s="100"/>
      <c r="N143" s="100"/>
      <c r="R143" s="100"/>
      <c r="S143" s="100"/>
      <c r="W143" s="100"/>
      <c r="X143" s="100"/>
      <c r="AB143" s="100"/>
      <c r="AC143" s="100"/>
      <c r="AG143" s="100"/>
      <c r="AH143" s="100"/>
      <c r="AL143" s="100"/>
      <c r="AM143" s="100"/>
      <c r="AQ143" s="100"/>
      <c r="AR143" s="100"/>
      <c r="AV143" s="100"/>
      <c r="AW143" s="100"/>
      <c r="BA143" s="100"/>
      <c r="BB143" s="100"/>
      <c r="BD143" s="154"/>
      <c r="BE143" s="154"/>
      <c r="BF143" s="100"/>
      <c r="BG143" s="100"/>
    </row>
    <row r="144" spans="2:59" x14ac:dyDescent="0.2">
      <c r="B144" s="100"/>
      <c r="C144" s="100"/>
      <c r="D144" s="100"/>
      <c r="H144" s="100"/>
      <c r="I144" s="100"/>
      <c r="M144" s="100"/>
      <c r="N144" s="100"/>
      <c r="R144" s="100"/>
      <c r="S144" s="100"/>
      <c r="W144" s="100"/>
      <c r="X144" s="100"/>
      <c r="AB144" s="100"/>
      <c r="AC144" s="100"/>
      <c r="AG144" s="100"/>
      <c r="AH144" s="100"/>
      <c r="AL144" s="100"/>
      <c r="AM144" s="100"/>
      <c r="AQ144" s="100"/>
      <c r="AR144" s="100"/>
      <c r="AV144" s="100"/>
      <c r="AW144" s="100"/>
      <c r="BA144" s="100"/>
      <c r="BB144" s="100"/>
      <c r="BD144" s="154"/>
      <c r="BE144" s="154"/>
      <c r="BF144" s="100"/>
      <c r="BG144" s="100"/>
    </row>
    <row r="145" spans="2:59" x14ac:dyDescent="0.2">
      <c r="B145" s="100"/>
      <c r="C145" s="100"/>
      <c r="D145" s="100"/>
      <c r="H145" s="100"/>
      <c r="I145" s="100"/>
      <c r="M145" s="100"/>
      <c r="N145" s="100"/>
      <c r="R145" s="100"/>
      <c r="S145" s="100"/>
      <c r="W145" s="100"/>
      <c r="X145" s="100"/>
      <c r="AB145" s="100"/>
      <c r="AC145" s="100"/>
      <c r="AG145" s="100"/>
      <c r="AH145" s="100"/>
      <c r="AL145" s="100"/>
      <c r="AM145" s="100"/>
      <c r="AQ145" s="100"/>
      <c r="AR145" s="100"/>
      <c r="AV145" s="100"/>
      <c r="AW145" s="100"/>
      <c r="BA145" s="100"/>
      <c r="BB145" s="100"/>
      <c r="BD145" s="154"/>
      <c r="BE145" s="154"/>
      <c r="BF145" s="100"/>
      <c r="BG145" s="100"/>
    </row>
    <row r="146" spans="2:59" x14ac:dyDescent="0.2">
      <c r="B146" s="100"/>
      <c r="C146" s="100"/>
      <c r="D146" s="100"/>
      <c r="H146" s="100"/>
      <c r="I146" s="100"/>
      <c r="M146" s="100"/>
      <c r="N146" s="100"/>
      <c r="R146" s="100"/>
      <c r="S146" s="100"/>
      <c r="W146" s="100"/>
      <c r="X146" s="100"/>
      <c r="AB146" s="100"/>
      <c r="AC146" s="100"/>
      <c r="AG146" s="100"/>
      <c r="AH146" s="100"/>
      <c r="AL146" s="100"/>
      <c r="AM146" s="100"/>
      <c r="AQ146" s="100"/>
      <c r="AR146" s="100"/>
      <c r="AV146" s="100"/>
      <c r="AW146" s="100"/>
      <c r="BA146" s="100"/>
      <c r="BB146" s="100"/>
      <c r="BD146" s="154"/>
      <c r="BE146" s="154"/>
      <c r="BF146" s="100"/>
      <c r="BG146" s="100"/>
    </row>
    <row r="147" spans="2:59" x14ac:dyDescent="0.2">
      <c r="B147" s="100"/>
      <c r="C147" s="100"/>
      <c r="D147" s="100"/>
      <c r="H147" s="100"/>
      <c r="I147" s="100"/>
      <c r="M147" s="100"/>
      <c r="N147" s="100"/>
      <c r="R147" s="100"/>
      <c r="S147" s="100"/>
      <c r="W147" s="100"/>
      <c r="X147" s="100"/>
      <c r="AB147" s="100"/>
      <c r="AC147" s="100"/>
      <c r="AG147" s="100"/>
      <c r="AH147" s="100"/>
      <c r="AL147" s="100"/>
      <c r="AM147" s="100"/>
      <c r="AQ147" s="100"/>
      <c r="AR147" s="100"/>
      <c r="AV147" s="100"/>
      <c r="AW147" s="100"/>
      <c r="BA147" s="100"/>
      <c r="BB147" s="100"/>
      <c r="BD147" s="154"/>
      <c r="BE147" s="154"/>
      <c r="BF147" s="100"/>
      <c r="BG147" s="100"/>
    </row>
    <row r="148" spans="2:59" x14ac:dyDescent="0.2">
      <c r="B148" s="100"/>
      <c r="C148" s="100"/>
      <c r="D148" s="100"/>
      <c r="H148" s="100"/>
      <c r="I148" s="100"/>
      <c r="M148" s="100"/>
      <c r="N148" s="100"/>
      <c r="R148" s="100"/>
      <c r="S148" s="100"/>
      <c r="W148" s="100"/>
      <c r="X148" s="100"/>
      <c r="AB148" s="100"/>
      <c r="AC148" s="100"/>
      <c r="AG148" s="100"/>
      <c r="AH148" s="100"/>
      <c r="AL148" s="100"/>
      <c r="AM148" s="100"/>
      <c r="AQ148" s="100"/>
      <c r="AR148" s="100"/>
      <c r="AV148" s="100"/>
      <c r="AW148" s="100"/>
      <c r="BA148" s="100"/>
      <c r="BB148" s="100"/>
      <c r="BD148" s="154"/>
      <c r="BE148" s="154"/>
      <c r="BF148" s="100"/>
      <c r="BG148" s="100"/>
    </row>
    <row r="149" spans="2:59" x14ac:dyDescent="0.2">
      <c r="B149" s="100"/>
      <c r="C149" s="100"/>
      <c r="D149" s="100"/>
      <c r="H149" s="100"/>
      <c r="I149" s="100"/>
      <c r="M149" s="100"/>
      <c r="N149" s="100"/>
      <c r="R149" s="100"/>
      <c r="S149" s="100"/>
      <c r="W149" s="100"/>
      <c r="X149" s="100"/>
      <c r="AB149" s="100"/>
      <c r="AC149" s="100"/>
      <c r="AG149" s="100"/>
      <c r="AH149" s="100"/>
      <c r="AL149" s="100"/>
      <c r="AM149" s="100"/>
      <c r="AQ149" s="100"/>
      <c r="AR149" s="100"/>
      <c r="AV149" s="100"/>
      <c r="AW149" s="100"/>
      <c r="BA149" s="100"/>
      <c r="BB149" s="100"/>
      <c r="BD149" s="154"/>
      <c r="BE149" s="154"/>
      <c r="BF149" s="100"/>
      <c r="BG149" s="100"/>
    </row>
    <row r="150" spans="2:59" x14ac:dyDescent="0.2">
      <c r="B150" s="100"/>
      <c r="C150" s="100"/>
      <c r="D150" s="100"/>
      <c r="H150" s="100"/>
      <c r="I150" s="100"/>
      <c r="M150" s="100"/>
      <c r="N150" s="100"/>
      <c r="R150" s="100"/>
      <c r="S150" s="100"/>
      <c r="W150" s="100"/>
      <c r="X150" s="100"/>
      <c r="AB150" s="100"/>
      <c r="AC150" s="100"/>
      <c r="AG150" s="100"/>
      <c r="AH150" s="100"/>
      <c r="AL150" s="100"/>
      <c r="AM150" s="100"/>
      <c r="AQ150" s="100"/>
      <c r="AR150" s="100"/>
      <c r="AV150" s="100"/>
      <c r="AW150" s="100"/>
      <c r="BA150" s="100"/>
      <c r="BB150" s="100"/>
      <c r="BD150" s="154"/>
      <c r="BE150" s="154"/>
      <c r="BF150" s="100"/>
      <c r="BG150" s="100"/>
    </row>
    <row r="151" spans="2:59" x14ac:dyDescent="0.2">
      <c r="B151" s="100"/>
      <c r="C151" s="100"/>
      <c r="D151" s="100"/>
      <c r="H151" s="100"/>
      <c r="I151" s="100"/>
      <c r="M151" s="100"/>
      <c r="N151" s="100"/>
      <c r="R151" s="100"/>
      <c r="S151" s="100"/>
      <c r="W151" s="100"/>
      <c r="X151" s="100"/>
      <c r="AB151" s="100"/>
      <c r="AC151" s="100"/>
      <c r="AG151" s="100"/>
      <c r="AH151" s="100"/>
      <c r="AL151" s="100"/>
      <c r="AM151" s="100"/>
      <c r="AQ151" s="100"/>
      <c r="AR151" s="100"/>
      <c r="AV151" s="100"/>
      <c r="AW151" s="100"/>
      <c r="BA151" s="100"/>
      <c r="BB151" s="100"/>
      <c r="BD151" s="154"/>
      <c r="BE151" s="154"/>
      <c r="BF151" s="100"/>
      <c r="BG151" s="100"/>
    </row>
    <row r="152" spans="2:59" x14ac:dyDescent="0.2">
      <c r="B152" s="100"/>
      <c r="C152" s="100"/>
      <c r="D152" s="100"/>
      <c r="H152" s="100"/>
      <c r="I152" s="100"/>
      <c r="M152" s="100"/>
      <c r="N152" s="100"/>
      <c r="R152" s="100"/>
      <c r="S152" s="100"/>
      <c r="W152" s="100"/>
      <c r="X152" s="100"/>
      <c r="AB152" s="100"/>
      <c r="AC152" s="100"/>
      <c r="AG152" s="100"/>
      <c r="AH152" s="100"/>
      <c r="AL152" s="100"/>
      <c r="AM152" s="100"/>
      <c r="AQ152" s="100"/>
      <c r="AR152" s="100"/>
      <c r="AV152" s="100"/>
      <c r="AW152" s="100"/>
      <c r="BA152" s="100"/>
      <c r="BB152" s="100"/>
      <c r="BD152" s="154"/>
      <c r="BE152" s="154"/>
      <c r="BF152" s="100"/>
      <c r="BG152" s="100"/>
    </row>
    <row r="153" spans="2:59" x14ac:dyDescent="0.2">
      <c r="B153" s="100"/>
      <c r="C153" s="100"/>
      <c r="D153" s="100"/>
      <c r="H153" s="100"/>
      <c r="I153" s="100"/>
      <c r="M153" s="100"/>
      <c r="N153" s="100"/>
      <c r="R153" s="100"/>
      <c r="S153" s="100"/>
      <c r="W153" s="100"/>
      <c r="X153" s="100"/>
      <c r="AB153" s="100"/>
      <c r="AC153" s="100"/>
      <c r="AG153" s="100"/>
      <c r="AH153" s="100"/>
      <c r="AL153" s="100"/>
      <c r="AM153" s="100"/>
      <c r="AQ153" s="100"/>
      <c r="AR153" s="100"/>
      <c r="AV153" s="100"/>
      <c r="AW153" s="100"/>
      <c r="BA153" s="100"/>
      <c r="BB153" s="100"/>
      <c r="BD153" s="154"/>
      <c r="BE153" s="154"/>
      <c r="BF153" s="100"/>
      <c r="BG153" s="100"/>
    </row>
    <row r="154" spans="2:59" x14ac:dyDescent="0.2">
      <c r="B154" s="100"/>
      <c r="C154" s="100"/>
      <c r="D154" s="100"/>
      <c r="H154" s="100"/>
      <c r="I154" s="100"/>
      <c r="M154" s="100"/>
      <c r="N154" s="100"/>
      <c r="R154" s="100"/>
      <c r="S154" s="100"/>
      <c r="W154" s="100"/>
      <c r="X154" s="100"/>
      <c r="AB154" s="100"/>
      <c r="AC154" s="100"/>
      <c r="AG154" s="100"/>
      <c r="AH154" s="100"/>
      <c r="AL154" s="100"/>
      <c r="AM154" s="100"/>
      <c r="AQ154" s="100"/>
      <c r="AR154" s="100"/>
      <c r="AV154" s="100"/>
      <c r="AW154" s="100"/>
      <c r="BA154" s="100"/>
      <c r="BB154" s="100"/>
      <c r="BD154" s="154"/>
      <c r="BE154" s="154"/>
      <c r="BF154" s="100"/>
      <c r="BG154" s="100"/>
    </row>
    <row r="155" spans="2:59" x14ac:dyDescent="0.2">
      <c r="B155" s="100"/>
      <c r="C155" s="100"/>
      <c r="D155" s="100"/>
      <c r="H155" s="100"/>
      <c r="I155" s="100"/>
      <c r="M155" s="100"/>
      <c r="N155" s="100"/>
      <c r="R155" s="100"/>
      <c r="S155" s="100"/>
      <c r="W155" s="100"/>
      <c r="X155" s="100"/>
      <c r="AB155" s="100"/>
      <c r="AC155" s="100"/>
      <c r="AG155" s="100"/>
      <c r="AH155" s="100"/>
      <c r="AL155" s="100"/>
      <c r="AM155" s="100"/>
      <c r="AQ155" s="100"/>
      <c r="AR155" s="100"/>
      <c r="AV155" s="100"/>
      <c r="AW155" s="100"/>
      <c r="BA155" s="100"/>
      <c r="BB155" s="100"/>
      <c r="BD155" s="154"/>
      <c r="BE155" s="154"/>
      <c r="BF155" s="100"/>
      <c r="BG155" s="100"/>
    </row>
    <row r="156" spans="2:59" x14ac:dyDescent="0.2">
      <c r="B156" s="100"/>
      <c r="C156" s="100"/>
      <c r="D156" s="100"/>
      <c r="H156" s="100"/>
      <c r="I156" s="100"/>
      <c r="M156" s="100"/>
      <c r="N156" s="100"/>
      <c r="R156" s="100"/>
      <c r="S156" s="100"/>
      <c r="W156" s="100"/>
      <c r="X156" s="100"/>
      <c r="AB156" s="100"/>
      <c r="AC156" s="100"/>
      <c r="AG156" s="100"/>
      <c r="AH156" s="100"/>
      <c r="AL156" s="100"/>
      <c r="AM156" s="100"/>
      <c r="AQ156" s="100"/>
      <c r="AR156" s="100"/>
      <c r="AV156" s="100"/>
      <c r="AW156" s="100"/>
      <c r="BA156" s="100"/>
      <c r="BB156" s="100"/>
      <c r="BD156" s="154"/>
      <c r="BE156" s="154"/>
      <c r="BF156" s="100"/>
      <c r="BG156" s="100"/>
    </row>
    <row r="157" spans="2:59" x14ac:dyDescent="0.2">
      <c r="B157" s="100"/>
      <c r="C157" s="100"/>
      <c r="D157" s="100"/>
      <c r="H157" s="100"/>
      <c r="I157" s="100"/>
      <c r="M157" s="100"/>
      <c r="N157" s="100"/>
      <c r="R157" s="100"/>
      <c r="S157" s="100"/>
      <c r="W157" s="100"/>
      <c r="X157" s="100"/>
      <c r="AB157" s="100"/>
      <c r="AC157" s="100"/>
      <c r="AG157" s="100"/>
      <c r="AH157" s="100"/>
      <c r="AL157" s="100"/>
      <c r="AM157" s="100"/>
      <c r="AQ157" s="100"/>
      <c r="AR157" s="100"/>
      <c r="AV157" s="100"/>
      <c r="AW157" s="100"/>
      <c r="BA157" s="100"/>
      <c r="BB157" s="100"/>
      <c r="BD157" s="154"/>
      <c r="BE157" s="154"/>
      <c r="BF157" s="100"/>
      <c r="BG157" s="100"/>
    </row>
    <row r="158" spans="2:59" x14ac:dyDescent="0.2">
      <c r="B158" s="100"/>
      <c r="C158" s="100"/>
      <c r="D158" s="100"/>
      <c r="H158" s="100"/>
      <c r="I158" s="100"/>
      <c r="M158" s="100"/>
      <c r="N158" s="100"/>
      <c r="R158" s="100"/>
      <c r="S158" s="100"/>
      <c r="W158" s="100"/>
      <c r="X158" s="100"/>
      <c r="AB158" s="100"/>
      <c r="AC158" s="100"/>
      <c r="AG158" s="100"/>
      <c r="AH158" s="100"/>
      <c r="AL158" s="100"/>
      <c r="AM158" s="100"/>
      <c r="AQ158" s="100"/>
      <c r="AR158" s="100"/>
      <c r="AV158" s="100"/>
      <c r="AW158" s="100"/>
      <c r="BA158" s="100"/>
      <c r="BB158" s="100"/>
      <c r="BD158" s="154"/>
      <c r="BE158" s="154"/>
      <c r="BF158" s="100"/>
      <c r="BG158" s="100"/>
    </row>
    <row r="159" spans="2:59" x14ac:dyDescent="0.2">
      <c r="B159" s="100"/>
      <c r="C159" s="100"/>
      <c r="D159" s="100"/>
      <c r="H159" s="100"/>
      <c r="I159" s="100"/>
      <c r="M159" s="100"/>
      <c r="N159" s="100"/>
      <c r="R159" s="100"/>
      <c r="S159" s="100"/>
      <c r="W159" s="100"/>
      <c r="X159" s="100"/>
      <c r="AB159" s="100"/>
      <c r="AC159" s="100"/>
      <c r="AG159" s="100"/>
      <c r="AH159" s="100"/>
      <c r="AL159" s="100"/>
      <c r="AM159" s="100"/>
      <c r="AQ159" s="100"/>
      <c r="AR159" s="100"/>
      <c r="AV159" s="100"/>
      <c r="AW159" s="100"/>
      <c r="BA159" s="100"/>
      <c r="BB159" s="100"/>
      <c r="BD159" s="154"/>
      <c r="BE159" s="154"/>
      <c r="BF159" s="100"/>
      <c r="BG159" s="100"/>
    </row>
    <row r="160" spans="2:59" x14ac:dyDescent="0.2">
      <c r="B160" s="100"/>
      <c r="C160" s="100"/>
      <c r="D160" s="100"/>
      <c r="H160" s="100"/>
      <c r="I160" s="100"/>
      <c r="M160" s="100"/>
      <c r="N160" s="100"/>
      <c r="R160" s="100"/>
      <c r="S160" s="100"/>
      <c r="W160" s="100"/>
      <c r="X160" s="100"/>
      <c r="AB160" s="100"/>
      <c r="AC160" s="100"/>
      <c r="AG160" s="100"/>
      <c r="AH160" s="100"/>
      <c r="AL160" s="100"/>
      <c r="AM160" s="100"/>
      <c r="AQ160" s="100"/>
      <c r="AR160" s="100"/>
      <c r="AV160" s="100"/>
      <c r="AW160" s="100"/>
      <c r="BA160" s="100"/>
      <c r="BB160" s="100"/>
      <c r="BD160" s="154"/>
      <c r="BE160" s="154"/>
      <c r="BF160" s="100"/>
      <c r="BG160" s="100"/>
    </row>
    <row r="161" spans="2:59" x14ac:dyDescent="0.2">
      <c r="B161" s="100"/>
      <c r="C161" s="100"/>
      <c r="D161" s="100"/>
      <c r="H161" s="100"/>
      <c r="I161" s="100"/>
      <c r="M161" s="100"/>
      <c r="N161" s="100"/>
      <c r="R161" s="100"/>
      <c r="S161" s="100"/>
      <c r="W161" s="100"/>
      <c r="X161" s="100"/>
      <c r="AB161" s="100"/>
      <c r="AC161" s="100"/>
      <c r="AG161" s="100"/>
      <c r="AH161" s="100"/>
      <c r="AL161" s="100"/>
      <c r="AM161" s="100"/>
      <c r="AQ161" s="100"/>
      <c r="AR161" s="100"/>
      <c r="AV161" s="100"/>
      <c r="AW161" s="100"/>
      <c r="BA161" s="100"/>
      <c r="BB161" s="100"/>
      <c r="BD161" s="154"/>
      <c r="BE161" s="154"/>
      <c r="BF161" s="100"/>
      <c r="BG161" s="100"/>
    </row>
    <row r="162" spans="2:59" x14ac:dyDescent="0.2">
      <c r="B162" s="100"/>
      <c r="C162" s="100"/>
      <c r="D162" s="100"/>
      <c r="H162" s="100"/>
      <c r="I162" s="100"/>
      <c r="M162" s="100"/>
      <c r="N162" s="100"/>
      <c r="R162" s="100"/>
      <c r="S162" s="100"/>
      <c r="W162" s="100"/>
      <c r="X162" s="100"/>
      <c r="AB162" s="100"/>
      <c r="AC162" s="100"/>
      <c r="AG162" s="100"/>
      <c r="AH162" s="100"/>
      <c r="AL162" s="100"/>
      <c r="AM162" s="100"/>
      <c r="AQ162" s="100"/>
      <c r="AR162" s="100"/>
      <c r="AV162" s="100"/>
      <c r="AW162" s="100"/>
      <c r="BA162" s="100"/>
      <c r="BB162" s="100"/>
      <c r="BD162" s="154"/>
      <c r="BE162" s="154"/>
      <c r="BF162" s="100"/>
      <c r="BG162" s="100"/>
    </row>
    <row r="163" spans="2:59" x14ac:dyDescent="0.2">
      <c r="B163" s="100"/>
      <c r="C163" s="100"/>
      <c r="D163" s="100"/>
      <c r="H163" s="100"/>
      <c r="I163" s="100"/>
      <c r="M163" s="100"/>
      <c r="N163" s="100"/>
      <c r="R163" s="100"/>
      <c r="S163" s="100"/>
      <c r="W163" s="100"/>
      <c r="X163" s="100"/>
      <c r="AB163" s="100"/>
      <c r="AC163" s="100"/>
      <c r="AG163" s="100"/>
      <c r="AH163" s="100"/>
      <c r="AL163" s="100"/>
      <c r="AM163" s="100"/>
      <c r="AQ163" s="100"/>
      <c r="AR163" s="100"/>
      <c r="AV163" s="100"/>
      <c r="AW163" s="100"/>
      <c r="BA163" s="100"/>
      <c r="BB163" s="100"/>
      <c r="BD163" s="154"/>
      <c r="BE163" s="154"/>
      <c r="BF163" s="100"/>
      <c r="BG163" s="100"/>
    </row>
    <row r="164" spans="2:59" x14ac:dyDescent="0.2">
      <c r="B164" s="100"/>
      <c r="C164" s="100"/>
      <c r="D164" s="100"/>
      <c r="H164" s="100"/>
      <c r="I164" s="100"/>
      <c r="M164" s="100"/>
      <c r="N164" s="100"/>
      <c r="R164" s="100"/>
      <c r="S164" s="100"/>
      <c r="W164" s="100"/>
      <c r="X164" s="100"/>
      <c r="AB164" s="100"/>
      <c r="AC164" s="100"/>
      <c r="AG164" s="100"/>
      <c r="AH164" s="100"/>
      <c r="AL164" s="100"/>
      <c r="AM164" s="100"/>
      <c r="AQ164" s="100"/>
      <c r="AR164" s="100"/>
      <c r="AV164" s="100"/>
      <c r="AW164" s="100"/>
      <c r="BA164" s="100"/>
      <c r="BB164" s="100"/>
      <c r="BD164" s="154"/>
      <c r="BE164" s="154"/>
      <c r="BF164" s="100"/>
      <c r="BG164" s="100"/>
    </row>
    <row r="165" spans="2:59" x14ac:dyDescent="0.2">
      <c r="B165" s="100"/>
      <c r="C165" s="100"/>
      <c r="D165" s="100"/>
      <c r="H165" s="100"/>
      <c r="I165" s="100"/>
      <c r="M165" s="100"/>
      <c r="N165" s="100"/>
      <c r="R165" s="100"/>
      <c r="S165" s="100"/>
      <c r="W165" s="100"/>
      <c r="X165" s="100"/>
      <c r="AB165" s="100"/>
      <c r="AC165" s="100"/>
      <c r="AG165" s="100"/>
      <c r="AH165" s="100"/>
      <c r="AL165" s="100"/>
      <c r="AM165" s="100"/>
      <c r="AQ165" s="100"/>
      <c r="AR165" s="100"/>
      <c r="AV165" s="100"/>
      <c r="AW165" s="100"/>
      <c r="BA165" s="100"/>
      <c r="BB165" s="100"/>
      <c r="BD165" s="154"/>
      <c r="BE165" s="154"/>
      <c r="BF165" s="100"/>
      <c r="BG165" s="100"/>
    </row>
    <row r="166" spans="2:59" x14ac:dyDescent="0.2">
      <c r="B166" s="100"/>
      <c r="C166" s="100"/>
      <c r="D166" s="100"/>
      <c r="H166" s="100"/>
      <c r="I166" s="100"/>
      <c r="M166" s="100"/>
      <c r="N166" s="100"/>
      <c r="R166" s="100"/>
      <c r="S166" s="100"/>
      <c r="W166" s="100"/>
      <c r="X166" s="100"/>
      <c r="AB166" s="100"/>
      <c r="AC166" s="100"/>
      <c r="AG166" s="100"/>
      <c r="AH166" s="100"/>
      <c r="AL166" s="100"/>
      <c r="AM166" s="100"/>
      <c r="AQ166" s="100"/>
      <c r="AR166" s="100"/>
      <c r="AV166" s="100"/>
      <c r="AW166" s="100"/>
      <c r="BA166" s="100"/>
      <c r="BB166" s="100"/>
      <c r="BD166" s="154"/>
      <c r="BE166" s="154"/>
      <c r="BF166" s="100"/>
      <c r="BG166" s="100"/>
    </row>
    <row r="167" spans="2:59" x14ac:dyDescent="0.2">
      <c r="B167" s="100"/>
      <c r="C167" s="100"/>
      <c r="D167" s="100"/>
      <c r="H167" s="100"/>
      <c r="I167" s="100"/>
      <c r="M167" s="100"/>
      <c r="N167" s="100"/>
      <c r="R167" s="100"/>
      <c r="S167" s="100"/>
      <c r="W167" s="100"/>
      <c r="X167" s="100"/>
      <c r="AB167" s="100"/>
      <c r="AC167" s="100"/>
      <c r="AG167" s="100"/>
      <c r="AH167" s="100"/>
      <c r="AL167" s="100"/>
      <c r="AM167" s="100"/>
      <c r="AQ167" s="100"/>
      <c r="AR167" s="100"/>
      <c r="AV167" s="100"/>
      <c r="AW167" s="100"/>
      <c r="BA167" s="100"/>
      <c r="BB167" s="100"/>
      <c r="BD167" s="154"/>
      <c r="BE167" s="154"/>
      <c r="BF167" s="100"/>
      <c r="BG167" s="100"/>
    </row>
    <row r="168" spans="2:59" x14ac:dyDescent="0.2">
      <c r="B168" s="100"/>
      <c r="C168" s="100"/>
      <c r="D168" s="100"/>
      <c r="H168" s="100"/>
      <c r="I168" s="100"/>
      <c r="M168" s="100"/>
      <c r="N168" s="100"/>
      <c r="R168" s="100"/>
      <c r="S168" s="100"/>
      <c r="W168" s="100"/>
      <c r="X168" s="100"/>
      <c r="AB168" s="100"/>
      <c r="AC168" s="100"/>
      <c r="AG168" s="100"/>
      <c r="AH168" s="100"/>
      <c r="AL168" s="100"/>
      <c r="AM168" s="100"/>
      <c r="AQ168" s="100"/>
      <c r="AR168" s="100"/>
      <c r="AV168" s="100"/>
      <c r="AW168" s="100"/>
      <c r="BA168" s="100"/>
      <c r="BB168" s="100"/>
      <c r="BD168" s="154"/>
      <c r="BE168" s="154"/>
      <c r="BF168" s="100"/>
      <c r="BG168" s="100"/>
    </row>
    <row r="169" spans="2:59" x14ac:dyDescent="0.2">
      <c r="B169" s="100"/>
      <c r="C169" s="100"/>
      <c r="D169" s="100"/>
      <c r="H169" s="100"/>
      <c r="I169" s="100"/>
      <c r="M169" s="100"/>
      <c r="N169" s="100"/>
      <c r="R169" s="100"/>
      <c r="S169" s="100"/>
      <c r="W169" s="100"/>
      <c r="X169" s="100"/>
      <c r="AB169" s="100"/>
      <c r="AC169" s="100"/>
      <c r="AG169" s="100"/>
      <c r="AH169" s="100"/>
      <c r="AL169" s="100"/>
      <c r="AM169" s="100"/>
      <c r="AQ169" s="100"/>
      <c r="AR169" s="100"/>
      <c r="AV169" s="100"/>
      <c r="AW169" s="100"/>
      <c r="BA169" s="100"/>
      <c r="BB169" s="100"/>
      <c r="BD169" s="154"/>
      <c r="BE169" s="154"/>
      <c r="BF169" s="100"/>
      <c r="BG169" s="100"/>
    </row>
    <row r="170" spans="2:59" x14ac:dyDescent="0.2">
      <c r="B170" s="100"/>
      <c r="C170" s="100"/>
      <c r="D170" s="100"/>
      <c r="H170" s="100"/>
      <c r="I170" s="100"/>
      <c r="M170" s="100"/>
      <c r="N170" s="100"/>
      <c r="R170" s="100"/>
      <c r="S170" s="100"/>
      <c r="W170" s="100"/>
      <c r="X170" s="100"/>
      <c r="AB170" s="100"/>
      <c r="AC170" s="100"/>
      <c r="AG170" s="100"/>
      <c r="AH170" s="100"/>
      <c r="AL170" s="100"/>
      <c r="AM170" s="100"/>
      <c r="AQ170" s="100"/>
      <c r="AR170" s="100"/>
      <c r="AV170" s="100"/>
      <c r="AW170" s="100"/>
      <c r="BA170" s="100"/>
      <c r="BB170" s="100"/>
      <c r="BD170" s="154"/>
      <c r="BE170" s="154"/>
      <c r="BF170" s="100"/>
      <c r="BG170" s="100"/>
    </row>
    <row r="171" spans="2:59" x14ac:dyDescent="0.2">
      <c r="B171" s="100"/>
      <c r="C171" s="100"/>
      <c r="D171" s="100"/>
      <c r="H171" s="100"/>
      <c r="I171" s="100"/>
      <c r="M171" s="100"/>
      <c r="N171" s="100"/>
      <c r="R171" s="100"/>
      <c r="S171" s="100"/>
      <c r="W171" s="100"/>
      <c r="X171" s="100"/>
      <c r="AB171" s="100"/>
      <c r="AC171" s="100"/>
      <c r="AG171" s="100"/>
      <c r="AH171" s="100"/>
      <c r="AL171" s="100"/>
      <c r="AM171" s="100"/>
      <c r="AQ171" s="100"/>
      <c r="AR171" s="100"/>
      <c r="AV171" s="100"/>
      <c r="AW171" s="100"/>
      <c r="BA171" s="100"/>
      <c r="BB171" s="100"/>
      <c r="BD171" s="154"/>
      <c r="BE171" s="154"/>
      <c r="BF171" s="100"/>
      <c r="BG171" s="100"/>
    </row>
    <row r="172" spans="2:59" x14ac:dyDescent="0.2">
      <c r="B172" s="100"/>
      <c r="C172" s="100"/>
      <c r="D172" s="100"/>
      <c r="H172" s="100"/>
      <c r="I172" s="100"/>
      <c r="M172" s="100"/>
      <c r="N172" s="100"/>
      <c r="R172" s="100"/>
      <c r="S172" s="100"/>
      <c r="W172" s="100"/>
      <c r="X172" s="100"/>
      <c r="AB172" s="100"/>
      <c r="AC172" s="100"/>
      <c r="AG172" s="100"/>
      <c r="AH172" s="100"/>
      <c r="AL172" s="100"/>
      <c r="AM172" s="100"/>
      <c r="AQ172" s="100"/>
      <c r="AR172" s="100"/>
      <c r="AV172" s="100"/>
      <c r="AW172" s="100"/>
      <c r="BA172" s="100"/>
      <c r="BB172" s="100"/>
      <c r="BD172" s="154"/>
      <c r="BE172" s="154"/>
      <c r="BF172" s="100"/>
      <c r="BG172" s="100"/>
    </row>
    <row r="173" spans="2:59" x14ac:dyDescent="0.2">
      <c r="B173" s="100"/>
      <c r="C173" s="100"/>
      <c r="D173" s="100"/>
      <c r="H173" s="100"/>
      <c r="I173" s="100"/>
      <c r="M173" s="100"/>
      <c r="N173" s="100"/>
      <c r="R173" s="100"/>
      <c r="S173" s="100"/>
      <c r="W173" s="100"/>
      <c r="X173" s="100"/>
      <c r="AB173" s="100"/>
      <c r="AC173" s="100"/>
      <c r="AG173" s="100"/>
      <c r="AH173" s="100"/>
      <c r="AL173" s="100"/>
      <c r="AM173" s="100"/>
      <c r="AQ173" s="100"/>
      <c r="AR173" s="100"/>
      <c r="AV173" s="100"/>
      <c r="AW173" s="100"/>
      <c r="BA173" s="100"/>
      <c r="BB173" s="100"/>
      <c r="BD173" s="154"/>
      <c r="BE173" s="154"/>
      <c r="BF173" s="100"/>
      <c r="BG173" s="100"/>
    </row>
    <row r="174" spans="2:59" x14ac:dyDescent="0.2">
      <c r="B174" s="100"/>
      <c r="C174" s="100"/>
      <c r="D174" s="100"/>
      <c r="H174" s="100"/>
      <c r="I174" s="100"/>
      <c r="M174" s="100"/>
      <c r="N174" s="100"/>
      <c r="R174" s="100"/>
      <c r="S174" s="100"/>
      <c r="W174" s="100"/>
      <c r="X174" s="100"/>
      <c r="AB174" s="100"/>
      <c r="AC174" s="100"/>
      <c r="AG174" s="100"/>
      <c r="AH174" s="100"/>
      <c r="AL174" s="100"/>
      <c r="AM174" s="100"/>
      <c r="AQ174" s="100"/>
      <c r="AR174" s="100"/>
      <c r="AV174" s="100"/>
      <c r="AW174" s="100"/>
      <c r="BA174" s="100"/>
      <c r="BB174" s="100"/>
      <c r="BD174" s="154"/>
      <c r="BE174" s="154"/>
      <c r="BF174" s="100"/>
      <c r="BG174" s="100"/>
    </row>
    <row r="175" spans="2:59" x14ac:dyDescent="0.2">
      <c r="B175" s="100"/>
      <c r="C175" s="100"/>
      <c r="D175" s="100"/>
      <c r="H175" s="100"/>
      <c r="I175" s="100"/>
      <c r="M175" s="100"/>
      <c r="N175" s="100"/>
      <c r="R175" s="100"/>
      <c r="S175" s="100"/>
      <c r="W175" s="100"/>
      <c r="X175" s="100"/>
      <c r="AB175" s="100"/>
      <c r="AC175" s="100"/>
      <c r="AG175" s="100"/>
      <c r="AH175" s="100"/>
      <c r="AL175" s="100"/>
      <c r="AM175" s="100"/>
      <c r="AQ175" s="100"/>
      <c r="AR175" s="100"/>
      <c r="AV175" s="100"/>
      <c r="AW175" s="100"/>
      <c r="BA175" s="100"/>
      <c r="BB175" s="100"/>
      <c r="BD175" s="154"/>
      <c r="BE175" s="154"/>
      <c r="BF175" s="100"/>
      <c r="BG175" s="100"/>
    </row>
    <row r="176" spans="2:59" x14ac:dyDescent="0.2">
      <c r="B176" s="100"/>
      <c r="C176" s="100"/>
      <c r="D176" s="100"/>
      <c r="H176" s="100"/>
      <c r="I176" s="100"/>
      <c r="M176" s="100"/>
      <c r="N176" s="100"/>
      <c r="R176" s="100"/>
      <c r="S176" s="100"/>
      <c r="W176" s="100"/>
      <c r="X176" s="100"/>
      <c r="AB176" s="100"/>
      <c r="AC176" s="100"/>
      <c r="AG176" s="100"/>
      <c r="AH176" s="100"/>
      <c r="AL176" s="100"/>
      <c r="AM176" s="100"/>
      <c r="AQ176" s="100"/>
      <c r="AR176" s="100"/>
      <c r="AV176" s="100"/>
      <c r="AW176" s="100"/>
      <c r="BA176" s="100"/>
      <c r="BB176" s="100"/>
      <c r="BD176" s="154"/>
      <c r="BE176" s="154"/>
      <c r="BF176" s="100"/>
      <c r="BG176" s="100"/>
    </row>
    <row r="177" spans="2:59" x14ac:dyDescent="0.2">
      <c r="B177" s="100"/>
      <c r="C177" s="100"/>
      <c r="D177" s="100"/>
      <c r="H177" s="100"/>
      <c r="I177" s="100"/>
      <c r="M177" s="100"/>
      <c r="N177" s="100"/>
      <c r="R177" s="100"/>
      <c r="S177" s="100"/>
      <c r="W177" s="100"/>
      <c r="X177" s="100"/>
      <c r="AB177" s="100"/>
      <c r="AC177" s="100"/>
      <c r="AG177" s="100"/>
      <c r="AH177" s="100"/>
      <c r="AL177" s="100"/>
      <c r="AM177" s="100"/>
      <c r="AQ177" s="100"/>
      <c r="AR177" s="100"/>
      <c r="AV177" s="100"/>
      <c r="AW177" s="100"/>
      <c r="BA177" s="100"/>
      <c r="BB177" s="100"/>
      <c r="BD177" s="154"/>
      <c r="BE177" s="154"/>
      <c r="BF177" s="100"/>
      <c r="BG177" s="100"/>
    </row>
    <row r="178" spans="2:59" x14ac:dyDescent="0.2">
      <c r="B178" s="100"/>
      <c r="C178" s="100"/>
      <c r="D178" s="100"/>
      <c r="H178" s="100"/>
      <c r="I178" s="100"/>
      <c r="M178" s="100"/>
      <c r="N178" s="100"/>
      <c r="R178" s="100"/>
      <c r="S178" s="100"/>
      <c r="W178" s="100"/>
      <c r="X178" s="100"/>
      <c r="AB178" s="100"/>
      <c r="AC178" s="100"/>
      <c r="AG178" s="100"/>
      <c r="AH178" s="100"/>
      <c r="AL178" s="100"/>
      <c r="AM178" s="100"/>
      <c r="AQ178" s="100"/>
      <c r="AR178" s="100"/>
      <c r="AV178" s="100"/>
      <c r="AW178" s="100"/>
      <c r="BA178" s="100"/>
      <c r="BB178" s="100"/>
      <c r="BD178" s="154"/>
      <c r="BE178" s="154"/>
      <c r="BF178" s="100"/>
      <c r="BG178" s="100"/>
    </row>
    <row r="179" spans="2:59" x14ac:dyDescent="0.2">
      <c r="B179" s="100"/>
      <c r="C179" s="100"/>
      <c r="D179" s="100"/>
      <c r="H179" s="100"/>
      <c r="I179" s="100"/>
      <c r="M179" s="100"/>
      <c r="N179" s="100"/>
      <c r="R179" s="100"/>
      <c r="S179" s="100"/>
      <c r="W179" s="100"/>
      <c r="X179" s="100"/>
      <c r="AB179" s="100"/>
      <c r="AC179" s="100"/>
      <c r="AG179" s="100"/>
      <c r="AH179" s="100"/>
      <c r="AL179" s="100"/>
      <c r="AM179" s="100"/>
      <c r="AQ179" s="100"/>
      <c r="AR179" s="100"/>
      <c r="AV179" s="100"/>
      <c r="AW179" s="100"/>
      <c r="BA179" s="100"/>
      <c r="BB179" s="100"/>
      <c r="BD179" s="154"/>
      <c r="BE179" s="154"/>
      <c r="BF179" s="100"/>
      <c r="BG179" s="100"/>
    </row>
    <row r="180" spans="2:59" x14ac:dyDescent="0.2">
      <c r="B180" s="100"/>
      <c r="C180" s="100"/>
      <c r="D180" s="100"/>
      <c r="H180" s="100"/>
      <c r="I180" s="100"/>
      <c r="M180" s="100"/>
      <c r="N180" s="100"/>
      <c r="R180" s="100"/>
      <c r="S180" s="100"/>
      <c r="W180" s="100"/>
      <c r="X180" s="100"/>
      <c r="AB180" s="100"/>
      <c r="AC180" s="100"/>
      <c r="AG180" s="100"/>
      <c r="AH180" s="100"/>
      <c r="AL180" s="100"/>
      <c r="AM180" s="100"/>
      <c r="AQ180" s="100"/>
      <c r="AR180" s="100"/>
      <c r="AV180" s="100"/>
      <c r="AW180" s="100"/>
      <c r="BA180" s="100"/>
      <c r="BB180" s="100"/>
      <c r="BD180" s="154"/>
      <c r="BE180" s="154"/>
      <c r="BF180" s="100"/>
      <c r="BG180" s="100"/>
    </row>
    <row r="181" spans="2:59" x14ac:dyDescent="0.2">
      <c r="B181" s="100"/>
      <c r="C181" s="100"/>
      <c r="D181" s="100"/>
      <c r="H181" s="100"/>
      <c r="I181" s="100"/>
      <c r="M181" s="100"/>
      <c r="N181" s="100"/>
      <c r="R181" s="100"/>
      <c r="S181" s="100"/>
      <c r="W181" s="100"/>
      <c r="X181" s="100"/>
      <c r="AB181" s="100"/>
      <c r="AC181" s="100"/>
      <c r="AG181" s="100"/>
      <c r="AH181" s="100"/>
      <c r="AL181" s="100"/>
      <c r="AM181" s="100"/>
      <c r="AQ181" s="100"/>
      <c r="AR181" s="100"/>
      <c r="AV181" s="100"/>
      <c r="AW181" s="100"/>
      <c r="BA181" s="100"/>
      <c r="BB181" s="100"/>
      <c r="BD181" s="154"/>
      <c r="BE181" s="154"/>
      <c r="BF181" s="100"/>
      <c r="BG181" s="100"/>
    </row>
    <row r="182" spans="2:59" x14ac:dyDescent="0.2">
      <c r="B182" s="100"/>
      <c r="C182" s="100"/>
      <c r="D182" s="100"/>
      <c r="H182" s="100"/>
      <c r="I182" s="100"/>
      <c r="M182" s="100"/>
      <c r="N182" s="100"/>
      <c r="R182" s="100"/>
      <c r="S182" s="100"/>
      <c r="W182" s="100"/>
      <c r="X182" s="100"/>
      <c r="AB182" s="100"/>
      <c r="AC182" s="100"/>
      <c r="AG182" s="100"/>
      <c r="AH182" s="100"/>
      <c r="AL182" s="100"/>
      <c r="AM182" s="100"/>
      <c r="AQ182" s="100"/>
      <c r="AR182" s="100"/>
      <c r="AV182" s="100"/>
      <c r="AW182" s="100"/>
      <c r="BA182" s="100"/>
      <c r="BB182" s="100"/>
      <c r="BD182" s="154"/>
      <c r="BE182" s="154"/>
      <c r="BF182" s="100"/>
      <c r="BG182" s="100"/>
    </row>
    <row r="183" spans="2:59" x14ac:dyDescent="0.2">
      <c r="B183" s="100"/>
      <c r="C183" s="100"/>
      <c r="D183" s="100"/>
      <c r="H183" s="100"/>
      <c r="I183" s="100"/>
      <c r="M183" s="100"/>
      <c r="N183" s="100"/>
      <c r="R183" s="100"/>
      <c r="S183" s="100"/>
      <c r="W183" s="100"/>
      <c r="X183" s="100"/>
      <c r="AB183" s="100"/>
      <c r="AC183" s="100"/>
      <c r="AG183" s="100"/>
      <c r="AH183" s="100"/>
      <c r="AL183" s="100"/>
      <c r="AM183" s="100"/>
      <c r="AQ183" s="100"/>
      <c r="AR183" s="100"/>
      <c r="AV183" s="100"/>
      <c r="AW183" s="100"/>
      <c r="BA183" s="100"/>
      <c r="BB183" s="100"/>
      <c r="BD183" s="154"/>
      <c r="BE183" s="154"/>
      <c r="BF183" s="100"/>
      <c r="BG183" s="100"/>
    </row>
    <row r="184" spans="2:59" x14ac:dyDescent="0.2">
      <c r="B184" s="100"/>
      <c r="C184" s="100"/>
      <c r="D184" s="100"/>
      <c r="H184" s="100"/>
      <c r="I184" s="100"/>
      <c r="M184" s="100"/>
      <c r="N184" s="100"/>
      <c r="R184" s="100"/>
      <c r="S184" s="100"/>
      <c r="W184" s="100"/>
      <c r="X184" s="100"/>
      <c r="AB184" s="100"/>
      <c r="AC184" s="100"/>
      <c r="AG184" s="100"/>
      <c r="AH184" s="100"/>
      <c r="AL184" s="100"/>
      <c r="AM184" s="100"/>
      <c r="AQ184" s="100"/>
      <c r="AR184" s="100"/>
      <c r="AV184" s="100"/>
      <c r="AW184" s="100"/>
      <c r="BA184" s="100"/>
      <c r="BB184" s="100"/>
      <c r="BD184" s="154"/>
      <c r="BE184" s="154"/>
      <c r="BF184" s="100"/>
      <c r="BG184" s="100"/>
    </row>
    <row r="185" spans="2:59" x14ac:dyDescent="0.2">
      <c r="B185" s="100"/>
      <c r="C185" s="100"/>
      <c r="D185" s="100"/>
      <c r="H185" s="100"/>
      <c r="I185" s="100"/>
      <c r="M185" s="100"/>
      <c r="N185" s="100"/>
      <c r="R185" s="100"/>
      <c r="S185" s="100"/>
      <c r="W185" s="100"/>
      <c r="X185" s="100"/>
      <c r="AB185" s="100"/>
      <c r="AC185" s="100"/>
      <c r="AG185" s="100"/>
      <c r="AH185" s="100"/>
      <c r="AL185" s="100"/>
      <c r="AM185" s="100"/>
      <c r="AQ185" s="100"/>
      <c r="AR185" s="100"/>
      <c r="AV185" s="100"/>
      <c r="AW185" s="100"/>
      <c r="BA185" s="100"/>
      <c r="BB185" s="100"/>
      <c r="BD185" s="154"/>
      <c r="BE185" s="154"/>
      <c r="BF185" s="100"/>
      <c r="BG185" s="100"/>
    </row>
    <row r="186" spans="2:59" x14ac:dyDescent="0.2">
      <c r="B186" s="100"/>
      <c r="C186" s="100"/>
      <c r="D186" s="100"/>
      <c r="H186" s="100"/>
      <c r="I186" s="100"/>
      <c r="M186" s="100"/>
      <c r="N186" s="100"/>
      <c r="R186" s="100"/>
      <c r="S186" s="100"/>
      <c r="W186" s="100"/>
      <c r="X186" s="100"/>
      <c r="AB186" s="100"/>
      <c r="AC186" s="100"/>
      <c r="AG186" s="100"/>
      <c r="AH186" s="100"/>
      <c r="AL186" s="100"/>
      <c r="AM186" s="100"/>
      <c r="AQ186" s="100"/>
      <c r="AR186" s="100"/>
      <c r="AV186" s="100"/>
      <c r="AW186" s="100"/>
      <c r="BA186" s="100"/>
      <c r="BB186" s="100"/>
      <c r="BD186" s="154"/>
      <c r="BE186" s="154"/>
      <c r="BF186" s="100"/>
      <c r="BG186" s="100"/>
    </row>
    <row r="187" spans="2:59" x14ac:dyDescent="0.2">
      <c r="B187" s="100"/>
      <c r="C187" s="100"/>
      <c r="D187" s="100"/>
      <c r="H187" s="100"/>
      <c r="I187" s="100"/>
      <c r="M187" s="100"/>
      <c r="N187" s="100"/>
      <c r="R187" s="100"/>
      <c r="S187" s="100"/>
      <c r="W187" s="100"/>
      <c r="X187" s="100"/>
      <c r="AB187" s="100"/>
      <c r="AC187" s="100"/>
      <c r="AG187" s="100"/>
      <c r="AH187" s="100"/>
      <c r="AL187" s="100"/>
      <c r="AM187" s="100"/>
      <c r="AQ187" s="100"/>
      <c r="AR187" s="100"/>
      <c r="AV187" s="100"/>
      <c r="AW187" s="100"/>
      <c r="BA187" s="100"/>
      <c r="BB187" s="100"/>
      <c r="BD187" s="154"/>
      <c r="BE187" s="154"/>
      <c r="BF187" s="100"/>
      <c r="BG187" s="100"/>
    </row>
    <row r="188" spans="2:59" x14ac:dyDescent="0.2">
      <c r="B188" s="100"/>
      <c r="C188" s="100"/>
      <c r="D188" s="100"/>
      <c r="H188" s="100"/>
      <c r="I188" s="100"/>
      <c r="M188" s="100"/>
      <c r="N188" s="100"/>
      <c r="R188" s="100"/>
      <c r="S188" s="100"/>
      <c r="W188" s="100"/>
      <c r="X188" s="100"/>
      <c r="AB188" s="100"/>
      <c r="AC188" s="100"/>
      <c r="AG188" s="100"/>
      <c r="AH188" s="100"/>
      <c r="AL188" s="100"/>
      <c r="AM188" s="100"/>
      <c r="AQ188" s="100"/>
      <c r="AR188" s="100"/>
      <c r="AV188" s="100"/>
      <c r="AW188" s="100"/>
      <c r="BA188" s="100"/>
      <c r="BB188" s="100"/>
      <c r="BD188" s="154"/>
      <c r="BE188" s="154"/>
      <c r="BF188" s="100"/>
      <c r="BG188" s="100"/>
    </row>
    <row r="189" spans="2:59" x14ac:dyDescent="0.2">
      <c r="B189" s="100"/>
      <c r="C189" s="100"/>
      <c r="D189" s="100"/>
      <c r="H189" s="100"/>
      <c r="I189" s="100"/>
      <c r="M189" s="100"/>
      <c r="N189" s="100"/>
      <c r="R189" s="100"/>
      <c r="S189" s="100"/>
      <c r="W189" s="100"/>
      <c r="X189" s="100"/>
      <c r="AB189" s="100"/>
      <c r="AC189" s="100"/>
      <c r="AG189" s="100"/>
      <c r="AH189" s="100"/>
      <c r="AL189" s="100"/>
      <c r="AM189" s="100"/>
      <c r="AQ189" s="100"/>
      <c r="AR189" s="100"/>
      <c r="AV189" s="100"/>
      <c r="AW189" s="100"/>
      <c r="BA189" s="100"/>
      <c r="BB189" s="100"/>
      <c r="BD189" s="154"/>
      <c r="BE189" s="154"/>
      <c r="BF189" s="100"/>
      <c r="BG189" s="100"/>
    </row>
    <row r="190" spans="2:59" x14ac:dyDescent="0.2">
      <c r="B190" s="100"/>
      <c r="C190" s="100"/>
      <c r="D190" s="100"/>
      <c r="H190" s="100"/>
      <c r="I190" s="100"/>
      <c r="M190" s="100"/>
      <c r="N190" s="100"/>
      <c r="R190" s="100"/>
      <c r="S190" s="100"/>
      <c r="W190" s="100"/>
      <c r="X190" s="100"/>
      <c r="AB190" s="100"/>
      <c r="AC190" s="100"/>
      <c r="AG190" s="100"/>
      <c r="AH190" s="100"/>
      <c r="AL190" s="100"/>
      <c r="AM190" s="100"/>
      <c r="AQ190" s="100"/>
      <c r="AR190" s="100"/>
      <c r="AV190" s="100"/>
      <c r="AW190" s="100"/>
      <c r="BA190" s="100"/>
      <c r="BB190" s="100"/>
      <c r="BD190" s="154"/>
      <c r="BE190" s="154"/>
      <c r="BF190" s="100"/>
      <c r="BG190" s="100"/>
    </row>
    <row r="191" spans="2:59" x14ac:dyDescent="0.2">
      <c r="B191" s="100"/>
      <c r="C191" s="100"/>
      <c r="D191" s="100"/>
      <c r="H191" s="100"/>
      <c r="I191" s="100"/>
      <c r="M191" s="100"/>
      <c r="N191" s="100"/>
      <c r="R191" s="100"/>
      <c r="S191" s="100"/>
      <c r="W191" s="100"/>
      <c r="X191" s="100"/>
      <c r="AB191" s="100"/>
      <c r="AC191" s="100"/>
      <c r="AG191" s="100"/>
      <c r="AH191" s="100"/>
      <c r="AL191" s="100"/>
      <c r="AM191" s="100"/>
      <c r="AQ191" s="100"/>
      <c r="AR191" s="100"/>
      <c r="AV191" s="100"/>
      <c r="AW191" s="100"/>
      <c r="BA191" s="100"/>
      <c r="BB191" s="100"/>
      <c r="BD191" s="154"/>
      <c r="BE191" s="154"/>
      <c r="BF191" s="100"/>
      <c r="BG191" s="100"/>
    </row>
    <row r="192" spans="2:59" x14ac:dyDescent="0.2">
      <c r="B192" s="100"/>
      <c r="C192" s="100"/>
      <c r="D192" s="100"/>
      <c r="H192" s="100"/>
      <c r="I192" s="100"/>
      <c r="M192" s="100"/>
      <c r="N192" s="100"/>
      <c r="R192" s="100"/>
      <c r="S192" s="100"/>
      <c r="W192" s="100"/>
      <c r="X192" s="100"/>
      <c r="AB192" s="100"/>
      <c r="AC192" s="100"/>
      <c r="AG192" s="100"/>
      <c r="AH192" s="100"/>
      <c r="AL192" s="100"/>
      <c r="AM192" s="100"/>
      <c r="AQ192" s="100"/>
      <c r="AR192" s="100"/>
      <c r="AV192" s="100"/>
      <c r="AW192" s="100"/>
      <c r="BA192" s="100"/>
      <c r="BB192" s="100"/>
      <c r="BD192" s="154"/>
      <c r="BE192" s="154"/>
      <c r="BF192" s="100"/>
      <c r="BG192" s="100"/>
    </row>
    <row r="193" spans="2:59" x14ac:dyDescent="0.2">
      <c r="B193" s="100"/>
      <c r="C193" s="100"/>
      <c r="D193" s="100"/>
      <c r="H193" s="100"/>
      <c r="I193" s="100"/>
      <c r="M193" s="100"/>
      <c r="N193" s="100"/>
      <c r="R193" s="100"/>
      <c r="S193" s="100"/>
      <c r="W193" s="100"/>
      <c r="X193" s="100"/>
      <c r="AB193" s="100"/>
      <c r="AC193" s="100"/>
      <c r="AG193" s="100"/>
      <c r="AH193" s="100"/>
      <c r="AL193" s="100"/>
      <c r="AM193" s="100"/>
      <c r="AQ193" s="100"/>
      <c r="AR193" s="100"/>
      <c r="AV193" s="100"/>
      <c r="AW193" s="100"/>
      <c r="BA193" s="100"/>
      <c r="BB193" s="100"/>
      <c r="BD193" s="154"/>
      <c r="BE193" s="154"/>
      <c r="BF193" s="100"/>
      <c r="BG193" s="100"/>
    </row>
    <row r="194" spans="2:59" x14ac:dyDescent="0.2">
      <c r="B194" s="100"/>
      <c r="C194" s="100"/>
      <c r="D194" s="100"/>
      <c r="H194" s="100"/>
      <c r="I194" s="100"/>
      <c r="M194" s="100"/>
      <c r="N194" s="100"/>
      <c r="R194" s="100"/>
      <c r="S194" s="100"/>
      <c r="W194" s="100"/>
      <c r="X194" s="100"/>
      <c r="AB194" s="100"/>
      <c r="AC194" s="100"/>
      <c r="AG194" s="100"/>
      <c r="AH194" s="100"/>
      <c r="AL194" s="100"/>
      <c r="AM194" s="100"/>
      <c r="AQ194" s="100"/>
      <c r="AR194" s="100"/>
      <c r="AV194" s="100"/>
      <c r="AW194" s="100"/>
      <c r="BA194" s="100"/>
      <c r="BB194" s="100"/>
      <c r="BD194" s="154"/>
      <c r="BE194" s="154"/>
      <c r="BF194" s="100"/>
      <c r="BG194" s="100"/>
    </row>
    <row r="195" spans="2:59" x14ac:dyDescent="0.2">
      <c r="B195" s="100"/>
      <c r="C195" s="100"/>
      <c r="D195" s="100"/>
      <c r="H195" s="100"/>
      <c r="I195" s="100"/>
      <c r="M195" s="100"/>
      <c r="N195" s="100"/>
      <c r="R195" s="100"/>
      <c r="S195" s="100"/>
      <c r="W195" s="100"/>
      <c r="X195" s="100"/>
      <c r="AB195" s="100"/>
      <c r="AC195" s="100"/>
      <c r="AG195" s="100"/>
      <c r="AH195" s="100"/>
      <c r="AL195" s="100"/>
      <c r="AM195" s="100"/>
      <c r="AQ195" s="100"/>
      <c r="AR195" s="100"/>
      <c r="AV195" s="100"/>
      <c r="AW195" s="100"/>
      <c r="BA195" s="100"/>
      <c r="BB195" s="100"/>
      <c r="BD195" s="154"/>
      <c r="BE195" s="154"/>
      <c r="BF195" s="100"/>
      <c r="BG195" s="100"/>
    </row>
    <row r="196" spans="2:59" x14ac:dyDescent="0.2">
      <c r="B196" s="100"/>
      <c r="C196" s="100"/>
      <c r="D196" s="100"/>
      <c r="H196" s="100"/>
      <c r="I196" s="100"/>
      <c r="M196" s="100"/>
      <c r="N196" s="100"/>
      <c r="R196" s="100"/>
      <c r="S196" s="100"/>
      <c r="W196" s="100"/>
      <c r="X196" s="100"/>
      <c r="AB196" s="100"/>
      <c r="AC196" s="100"/>
      <c r="AG196" s="100"/>
      <c r="AH196" s="100"/>
      <c r="AL196" s="100"/>
      <c r="AM196" s="100"/>
      <c r="AQ196" s="100"/>
      <c r="AR196" s="100"/>
      <c r="AV196" s="100"/>
      <c r="AW196" s="100"/>
      <c r="BA196" s="100"/>
      <c r="BB196" s="100"/>
      <c r="BD196" s="154"/>
      <c r="BE196" s="154"/>
      <c r="BF196" s="100"/>
      <c r="BG196" s="100"/>
    </row>
    <row r="197" spans="2:59" x14ac:dyDescent="0.2">
      <c r="B197" s="100"/>
      <c r="C197" s="100"/>
      <c r="D197" s="100"/>
      <c r="H197" s="100"/>
      <c r="I197" s="100"/>
      <c r="M197" s="100"/>
      <c r="N197" s="100"/>
      <c r="R197" s="100"/>
      <c r="S197" s="100"/>
      <c r="W197" s="100"/>
      <c r="X197" s="100"/>
      <c r="AB197" s="100"/>
      <c r="AC197" s="100"/>
      <c r="AG197" s="100"/>
      <c r="AH197" s="100"/>
      <c r="AL197" s="100"/>
      <c r="AM197" s="100"/>
      <c r="AQ197" s="100"/>
      <c r="AR197" s="100"/>
      <c r="AV197" s="100"/>
      <c r="AW197" s="100"/>
      <c r="BA197" s="100"/>
      <c r="BB197" s="100"/>
      <c r="BD197" s="154"/>
      <c r="BE197" s="154"/>
      <c r="BF197" s="100"/>
      <c r="BG197" s="100"/>
    </row>
    <row r="198" spans="2:59" x14ac:dyDescent="0.2">
      <c r="B198" s="100"/>
      <c r="C198" s="100"/>
      <c r="D198" s="100"/>
      <c r="H198" s="100"/>
      <c r="I198" s="100"/>
      <c r="M198" s="100"/>
      <c r="N198" s="100"/>
      <c r="R198" s="100"/>
      <c r="S198" s="100"/>
      <c r="W198" s="100"/>
      <c r="X198" s="100"/>
      <c r="AB198" s="100"/>
      <c r="AC198" s="100"/>
      <c r="AG198" s="100"/>
      <c r="AH198" s="100"/>
      <c r="AL198" s="100"/>
      <c r="AM198" s="100"/>
      <c r="AQ198" s="100"/>
      <c r="AR198" s="100"/>
      <c r="AV198" s="100"/>
      <c r="AW198" s="100"/>
      <c r="BA198" s="100"/>
      <c r="BB198" s="100"/>
      <c r="BD198" s="154"/>
      <c r="BE198" s="154"/>
      <c r="BF198" s="100"/>
      <c r="BG198" s="100"/>
    </row>
    <row r="199" spans="2:59" x14ac:dyDescent="0.2">
      <c r="B199" s="100"/>
      <c r="C199" s="100"/>
      <c r="D199" s="100"/>
      <c r="H199" s="100"/>
      <c r="I199" s="100"/>
      <c r="M199" s="100"/>
      <c r="N199" s="100"/>
      <c r="R199" s="100"/>
      <c r="S199" s="100"/>
      <c r="W199" s="100"/>
      <c r="X199" s="100"/>
      <c r="AB199" s="100"/>
      <c r="AC199" s="100"/>
      <c r="AG199" s="100"/>
      <c r="AH199" s="100"/>
      <c r="AL199" s="100"/>
      <c r="AM199" s="100"/>
      <c r="AQ199" s="100"/>
      <c r="AR199" s="100"/>
      <c r="AV199" s="100"/>
      <c r="AW199" s="100"/>
      <c r="BA199" s="100"/>
      <c r="BB199" s="100"/>
      <c r="BD199" s="154"/>
      <c r="BE199" s="154"/>
      <c r="BF199" s="100"/>
      <c r="BG199" s="100"/>
    </row>
    <row r="200" spans="2:59" x14ac:dyDescent="0.2">
      <c r="B200" s="100"/>
      <c r="C200" s="100"/>
      <c r="D200" s="100"/>
      <c r="H200" s="100"/>
      <c r="I200" s="100"/>
      <c r="M200" s="100"/>
      <c r="N200" s="100"/>
      <c r="R200" s="100"/>
      <c r="S200" s="100"/>
      <c r="W200" s="100"/>
      <c r="X200" s="100"/>
      <c r="AB200" s="100"/>
      <c r="AC200" s="100"/>
      <c r="AG200" s="100"/>
      <c r="AH200" s="100"/>
      <c r="AL200" s="100"/>
      <c r="AM200" s="100"/>
      <c r="AQ200" s="100"/>
      <c r="AR200" s="100"/>
      <c r="AV200" s="100"/>
      <c r="AW200" s="100"/>
      <c r="BA200" s="100"/>
      <c r="BB200" s="100"/>
      <c r="BD200" s="154"/>
      <c r="BE200" s="154"/>
      <c r="BF200" s="100"/>
      <c r="BG200" s="100"/>
    </row>
    <row r="201" spans="2:59" x14ac:dyDescent="0.2">
      <c r="B201" s="100"/>
      <c r="C201" s="100"/>
      <c r="D201" s="100"/>
      <c r="H201" s="100"/>
      <c r="I201" s="100"/>
      <c r="M201" s="100"/>
      <c r="N201" s="100"/>
      <c r="R201" s="100"/>
      <c r="S201" s="100"/>
      <c r="W201" s="100"/>
      <c r="X201" s="100"/>
      <c r="AB201" s="100"/>
      <c r="AC201" s="100"/>
      <c r="AG201" s="100"/>
      <c r="AH201" s="100"/>
      <c r="AL201" s="100"/>
      <c r="AM201" s="100"/>
      <c r="AQ201" s="100"/>
      <c r="AR201" s="100"/>
      <c r="AV201" s="100"/>
      <c r="AW201" s="100"/>
      <c r="BA201" s="100"/>
      <c r="BB201" s="100"/>
      <c r="BD201" s="154"/>
      <c r="BE201" s="154"/>
      <c r="BF201" s="100"/>
      <c r="BG201" s="100"/>
    </row>
    <row r="202" spans="2:59" x14ac:dyDescent="0.2">
      <c r="B202" s="100"/>
      <c r="C202" s="100"/>
      <c r="D202" s="100"/>
      <c r="H202" s="100"/>
      <c r="I202" s="100"/>
      <c r="M202" s="100"/>
      <c r="N202" s="100"/>
      <c r="R202" s="100"/>
      <c r="S202" s="100"/>
      <c r="W202" s="100"/>
      <c r="X202" s="100"/>
      <c r="AB202" s="100"/>
      <c r="AC202" s="100"/>
      <c r="AG202" s="100"/>
      <c r="AH202" s="100"/>
      <c r="AL202" s="100"/>
      <c r="AM202" s="100"/>
      <c r="AQ202" s="100"/>
      <c r="AR202" s="100"/>
      <c r="AV202" s="100"/>
      <c r="AW202" s="100"/>
      <c r="BA202" s="100"/>
      <c r="BB202" s="100"/>
      <c r="BD202" s="154"/>
      <c r="BE202" s="154"/>
      <c r="BF202" s="100"/>
      <c r="BG202" s="100"/>
    </row>
    <row r="203" spans="2:59" x14ac:dyDescent="0.2">
      <c r="B203" s="100"/>
      <c r="C203" s="100"/>
      <c r="D203" s="100"/>
      <c r="H203" s="100"/>
      <c r="I203" s="100"/>
      <c r="M203" s="100"/>
      <c r="N203" s="100"/>
      <c r="R203" s="100"/>
      <c r="S203" s="100"/>
      <c r="W203" s="100"/>
      <c r="X203" s="100"/>
      <c r="AB203" s="100"/>
      <c r="AC203" s="100"/>
      <c r="AG203" s="100"/>
      <c r="AH203" s="100"/>
      <c r="AL203" s="100"/>
      <c r="AM203" s="100"/>
      <c r="AQ203" s="100"/>
      <c r="AR203" s="100"/>
      <c r="AV203" s="100"/>
      <c r="AW203" s="100"/>
      <c r="BA203" s="100"/>
      <c r="BB203" s="100"/>
      <c r="BD203" s="154"/>
      <c r="BE203" s="154"/>
      <c r="BF203" s="100"/>
      <c r="BG203" s="100"/>
    </row>
    <row r="204" spans="2:59" x14ac:dyDescent="0.2">
      <c r="B204" s="100"/>
      <c r="C204" s="100"/>
      <c r="D204" s="100"/>
      <c r="H204" s="100"/>
      <c r="I204" s="100"/>
      <c r="M204" s="100"/>
      <c r="N204" s="100"/>
      <c r="R204" s="100"/>
      <c r="S204" s="100"/>
      <c r="W204" s="100"/>
      <c r="X204" s="100"/>
      <c r="AB204" s="100"/>
      <c r="AC204" s="100"/>
      <c r="AG204" s="100"/>
      <c r="AH204" s="100"/>
      <c r="AL204" s="100"/>
      <c r="AM204" s="100"/>
      <c r="AQ204" s="100"/>
      <c r="AR204" s="100"/>
      <c r="AV204" s="100"/>
      <c r="AW204" s="100"/>
      <c r="BA204" s="100"/>
      <c r="BB204" s="100"/>
      <c r="BD204" s="154"/>
      <c r="BE204" s="154"/>
      <c r="BF204" s="100"/>
      <c r="BG204" s="100"/>
    </row>
    <row r="205" spans="2:59" x14ac:dyDescent="0.2">
      <c r="B205" s="100"/>
      <c r="C205" s="100"/>
      <c r="D205" s="100"/>
      <c r="H205" s="100"/>
      <c r="I205" s="100"/>
      <c r="M205" s="100"/>
      <c r="N205" s="100"/>
      <c r="R205" s="100"/>
      <c r="S205" s="100"/>
      <c r="W205" s="100"/>
      <c r="X205" s="100"/>
      <c r="AB205" s="100"/>
      <c r="AC205" s="100"/>
      <c r="AG205" s="100"/>
      <c r="AH205" s="100"/>
      <c r="AL205" s="100"/>
      <c r="AM205" s="100"/>
      <c r="AQ205" s="100"/>
      <c r="AR205" s="100"/>
      <c r="AV205" s="100"/>
      <c r="AW205" s="100"/>
      <c r="BA205" s="100"/>
      <c r="BB205" s="100"/>
      <c r="BD205" s="154"/>
      <c r="BE205" s="154"/>
      <c r="BF205" s="100"/>
      <c r="BG205" s="100"/>
    </row>
    <row r="206" spans="2:59" x14ac:dyDescent="0.2">
      <c r="B206" s="100"/>
      <c r="C206" s="100"/>
      <c r="D206" s="100"/>
      <c r="H206" s="100"/>
      <c r="I206" s="100"/>
      <c r="M206" s="100"/>
      <c r="N206" s="100"/>
      <c r="R206" s="100"/>
      <c r="S206" s="100"/>
      <c r="W206" s="100"/>
      <c r="X206" s="100"/>
      <c r="AB206" s="100"/>
      <c r="AC206" s="100"/>
      <c r="AG206" s="100"/>
      <c r="AH206" s="100"/>
      <c r="AL206" s="100"/>
      <c r="AM206" s="100"/>
      <c r="AQ206" s="100"/>
      <c r="AR206" s="100"/>
      <c r="AV206" s="100"/>
      <c r="AW206" s="100"/>
      <c r="BA206" s="100"/>
      <c r="BB206" s="100"/>
      <c r="BD206" s="154"/>
      <c r="BE206" s="154"/>
      <c r="BF206" s="100"/>
      <c r="BG206" s="100"/>
    </row>
    <row r="207" spans="2:59" x14ac:dyDescent="0.2">
      <c r="B207" s="100"/>
      <c r="C207" s="100"/>
      <c r="D207" s="100"/>
      <c r="H207" s="100"/>
      <c r="I207" s="100"/>
      <c r="M207" s="100"/>
      <c r="N207" s="100"/>
      <c r="R207" s="100"/>
      <c r="S207" s="100"/>
      <c r="W207" s="100"/>
      <c r="X207" s="100"/>
      <c r="AB207" s="100"/>
      <c r="AC207" s="100"/>
      <c r="AG207" s="100"/>
      <c r="AH207" s="100"/>
      <c r="AL207" s="100"/>
      <c r="AM207" s="100"/>
      <c r="AQ207" s="100"/>
      <c r="AR207" s="100"/>
      <c r="AV207" s="100"/>
      <c r="AW207" s="100"/>
      <c r="BA207" s="100"/>
      <c r="BB207" s="100"/>
      <c r="BD207" s="154"/>
      <c r="BE207" s="154"/>
      <c r="BF207" s="100"/>
      <c r="BG207" s="100"/>
    </row>
    <row r="208" spans="2:59" x14ac:dyDescent="0.2">
      <c r="B208" s="100"/>
      <c r="C208" s="100"/>
      <c r="D208" s="100"/>
      <c r="H208" s="100"/>
      <c r="I208" s="100"/>
      <c r="M208" s="100"/>
      <c r="N208" s="100"/>
      <c r="R208" s="100"/>
      <c r="S208" s="100"/>
      <c r="W208" s="100"/>
      <c r="X208" s="100"/>
      <c r="AB208" s="100"/>
      <c r="AC208" s="100"/>
      <c r="AG208" s="100"/>
      <c r="AH208" s="100"/>
      <c r="AL208" s="100"/>
      <c r="AM208" s="100"/>
      <c r="AQ208" s="100"/>
      <c r="AR208" s="100"/>
      <c r="AV208" s="100"/>
      <c r="AW208" s="100"/>
      <c r="BA208" s="100"/>
      <c r="BB208" s="100"/>
      <c r="BD208" s="154"/>
      <c r="BE208" s="154"/>
      <c r="BF208" s="100"/>
      <c r="BG208" s="100"/>
    </row>
    <row r="209" spans="2:59" x14ac:dyDescent="0.2">
      <c r="B209" s="100"/>
      <c r="C209" s="100"/>
      <c r="D209" s="100"/>
      <c r="H209" s="100"/>
      <c r="I209" s="100"/>
      <c r="M209" s="100"/>
      <c r="N209" s="100"/>
      <c r="R209" s="100"/>
      <c r="S209" s="100"/>
      <c r="W209" s="100"/>
      <c r="X209" s="100"/>
      <c r="AB209" s="100"/>
      <c r="AC209" s="100"/>
      <c r="AG209" s="100"/>
      <c r="AH209" s="100"/>
      <c r="AL209" s="100"/>
      <c r="AM209" s="100"/>
      <c r="AQ209" s="100"/>
      <c r="AR209" s="100"/>
      <c r="AV209" s="100"/>
      <c r="AW209" s="100"/>
      <c r="BA209" s="100"/>
      <c r="BB209" s="100"/>
      <c r="BD209" s="154"/>
      <c r="BE209" s="154"/>
      <c r="BF209" s="100"/>
      <c r="BG209" s="100"/>
    </row>
    <row r="210" spans="2:59" x14ac:dyDescent="0.2">
      <c r="B210" s="100"/>
      <c r="C210" s="100"/>
      <c r="D210" s="100"/>
      <c r="H210" s="100"/>
      <c r="I210" s="100"/>
      <c r="M210" s="100"/>
      <c r="N210" s="100"/>
      <c r="R210" s="100"/>
      <c r="S210" s="100"/>
      <c r="W210" s="100"/>
      <c r="X210" s="100"/>
      <c r="AB210" s="100"/>
      <c r="AC210" s="100"/>
      <c r="AG210" s="100"/>
      <c r="AH210" s="100"/>
      <c r="AL210" s="100"/>
      <c r="AM210" s="100"/>
      <c r="AQ210" s="100"/>
      <c r="AR210" s="100"/>
      <c r="AV210" s="100"/>
      <c r="AW210" s="100"/>
      <c r="BA210" s="100"/>
      <c r="BB210" s="100"/>
      <c r="BD210" s="154"/>
      <c r="BE210" s="154"/>
      <c r="BF210" s="100"/>
      <c r="BG210" s="100"/>
    </row>
    <row r="211" spans="2:59" x14ac:dyDescent="0.2">
      <c r="B211" s="100"/>
      <c r="C211" s="100"/>
      <c r="D211" s="100"/>
      <c r="H211" s="100"/>
      <c r="I211" s="100"/>
      <c r="M211" s="100"/>
      <c r="N211" s="100"/>
      <c r="R211" s="100"/>
      <c r="S211" s="100"/>
      <c r="W211" s="100"/>
      <c r="X211" s="100"/>
      <c r="AB211" s="100"/>
      <c r="AC211" s="100"/>
      <c r="AG211" s="100"/>
      <c r="AH211" s="100"/>
      <c r="AL211" s="100"/>
      <c r="AM211" s="100"/>
      <c r="AQ211" s="100"/>
      <c r="AR211" s="100"/>
      <c r="AV211" s="100"/>
      <c r="AW211" s="100"/>
      <c r="BA211" s="100"/>
      <c r="BB211" s="100"/>
      <c r="BD211" s="154"/>
      <c r="BE211" s="154"/>
      <c r="BF211" s="100"/>
      <c r="BG211" s="100"/>
    </row>
    <row r="212" spans="2:59" x14ac:dyDescent="0.2">
      <c r="B212" s="100"/>
      <c r="C212" s="100"/>
      <c r="D212" s="100"/>
      <c r="H212" s="100"/>
      <c r="I212" s="100"/>
      <c r="M212" s="100"/>
      <c r="N212" s="100"/>
      <c r="R212" s="100"/>
      <c r="S212" s="100"/>
      <c r="W212" s="100"/>
      <c r="X212" s="100"/>
      <c r="AB212" s="100"/>
      <c r="AC212" s="100"/>
      <c r="AG212" s="100"/>
      <c r="AH212" s="100"/>
      <c r="AL212" s="100"/>
      <c r="AM212" s="100"/>
      <c r="AQ212" s="100"/>
      <c r="AR212" s="100"/>
      <c r="AV212" s="100"/>
      <c r="AW212" s="100"/>
      <c r="BA212" s="100"/>
      <c r="BB212" s="100"/>
      <c r="BD212" s="154"/>
      <c r="BE212" s="154"/>
      <c r="BF212" s="100"/>
      <c r="BG212" s="100"/>
    </row>
    <row r="213" spans="2:59" x14ac:dyDescent="0.2">
      <c r="B213" s="100"/>
      <c r="C213" s="100"/>
      <c r="D213" s="100"/>
      <c r="H213" s="100"/>
      <c r="I213" s="100"/>
      <c r="M213" s="100"/>
      <c r="N213" s="100"/>
      <c r="R213" s="100"/>
      <c r="S213" s="100"/>
      <c r="W213" s="100"/>
      <c r="X213" s="100"/>
      <c r="AB213" s="100"/>
      <c r="AC213" s="100"/>
      <c r="AG213" s="100"/>
      <c r="AH213" s="100"/>
      <c r="AL213" s="100"/>
      <c r="AM213" s="100"/>
      <c r="AQ213" s="100"/>
      <c r="AR213" s="100"/>
      <c r="AV213" s="100"/>
      <c r="AW213" s="100"/>
      <c r="BA213" s="100"/>
      <c r="BB213" s="100"/>
      <c r="BD213" s="154"/>
      <c r="BE213" s="154"/>
      <c r="BF213" s="100"/>
      <c r="BG213" s="100"/>
    </row>
    <row r="214" spans="2:59" x14ac:dyDescent="0.2">
      <c r="B214" s="100"/>
      <c r="C214" s="100"/>
      <c r="D214" s="100"/>
      <c r="H214" s="100"/>
      <c r="I214" s="100"/>
      <c r="M214" s="100"/>
      <c r="N214" s="100"/>
      <c r="R214" s="100"/>
      <c r="S214" s="100"/>
      <c r="W214" s="100"/>
      <c r="X214" s="100"/>
      <c r="AB214" s="100"/>
      <c r="AC214" s="100"/>
      <c r="AG214" s="100"/>
      <c r="AH214" s="100"/>
      <c r="AL214" s="100"/>
      <c r="AM214" s="100"/>
      <c r="AQ214" s="100"/>
      <c r="AR214" s="100"/>
      <c r="AV214" s="100"/>
      <c r="AW214" s="100"/>
      <c r="BA214" s="100"/>
      <c r="BB214" s="100"/>
      <c r="BD214" s="154"/>
      <c r="BE214" s="154"/>
      <c r="BF214" s="100"/>
      <c r="BG214" s="100"/>
    </row>
    <row r="215" spans="2:59" x14ac:dyDescent="0.2">
      <c r="B215" s="100"/>
      <c r="C215" s="100"/>
      <c r="D215" s="100"/>
      <c r="H215" s="100"/>
      <c r="I215" s="100"/>
      <c r="M215" s="100"/>
      <c r="N215" s="100"/>
      <c r="R215" s="100"/>
      <c r="S215" s="100"/>
      <c r="W215" s="100"/>
      <c r="X215" s="100"/>
      <c r="AB215" s="100"/>
      <c r="AC215" s="100"/>
      <c r="AG215" s="100"/>
      <c r="AH215" s="100"/>
      <c r="AL215" s="100"/>
      <c r="AM215" s="100"/>
      <c r="AQ215" s="100"/>
      <c r="AR215" s="100"/>
      <c r="AV215" s="100"/>
      <c r="AW215" s="100"/>
      <c r="BA215" s="100"/>
      <c r="BB215" s="100"/>
      <c r="BD215" s="154"/>
      <c r="BE215" s="154"/>
      <c r="BF215" s="100"/>
      <c r="BG215" s="100"/>
    </row>
    <row r="216" spans="2:59" x14ac:dyDescent="0.2">
      <c r="B216" s="100"/>
      <c r="C216" s="100"/>
      <c r="D216" s="100"/>
      <c r="H216" s="100"/>
      <c r="I216" s="100"/>
      <c r="M216" s="100"/>
      <c r="N216" s="100"/>
      <c r="R216" s="100"/>
      <c r="S216" s="100"/>
      <c r="W216" s="100"/>
      <c r="X216" s="100"/>
      <c r="AB216" s="100"/>
      <c r="AC216" s="100"/>
      <c r="AG216" s="100"/>
      <c r="AH216" s="100"/>
      <c r="AL216" s="100"/>
      <c r="AM216" s="100"/>
      <c r="AQ216" s="100"/>
      <c r="AR216" s="100"/>
      <c r="AV216" s="100"/>
      <c r="AW216" s="100"/>
      <c r="BA216" s="100"/>
      <c r="BB216" s="100"/>
      <c r="BD216" s="154"/>
      <c r="BE216" s="154"/>
      <c r="BF216" s="100"/>
      <c r="BG216" s="100"/>
    </row>
    <row r="217" spans="2:59" x14ac:dyDescent="0.2">
      <c r="B217" s="100"/>
      <c r="C217" s="100"/>
      <c r="D217" s="100"/>
      <c r="H217" s="100"/>
      <c r="I217" s="100"/>
      <c r="M217" s="100"/>
      <c r="N217" s="100"/>
      <c r="R217" s="100"/>
      <c r="S217" s="100"/>
      <c r="W217" s="100"/>
      <c r="X217" s="100"/>
      <c r="AB217" s="100"/>
      <c r="AC217" s="100"/>
      <c r="AG217" s="100"/>
      <c r="AH217" s="100"/>
      <c r="AL217" s="100"/>
      <c r="AM217" s="100"/>
      <c r="AQ217" s="100"/>
      <c r="AR217" s="100"/>
      <c r="AV217" s="100"/>
      <c r="AW217" s="100"/>
      <c r="BA217" s="100"/>
      <c r="BB217" s="100"/>
      <c r="BD217" s="154"/>
      <c r="BE217" s="154"/>
      <c r="BF217" s="100"/>
      <c r="BG217" s="100"/>
    </row>
    <row r="218" spans="2:59" x14ac:dyDescent="0.2">
      <c r="B218" s="100"/>
      <c r="C218" s="100"/>
      <c r="D218" s="100"/>
      <c r="H218" s="100"/>
      <c r="I218" s="100"/>
      <c r="M218" s="100"/>
      <c r="N218" s="100"/>
      <c r="R218" s="100"/>
      <c r="S218" s="100"/>
      <c r="W218" s="100"/>
      <c r="X218" s="100"/>
      <c r="AB218" s="100"/>
      <c r="AC218" s="100"/>
      <c r="AG218" s="100"/>
      <c r="AH218" s="100"/>
      <c r="AL218" s="100"/>
      <c r="AM218" s="100"/>
      <c r="AQ218" s="100"/>
      <c r="AR218" s="100"/>
      <c r="AV218" s="100"/>
      <c r="AW218" s="100"/>
      <c r="BA218" s="100"/>
      <c r="BB218" s="100"/>
      <c r="BD218" s="154"/>
      <c r="BE218" s="154"/>
      <c r="BF218" s="100"/>
      <c r="BG218" s="100"/>
    </row>
    <row r="219" spans="2:59" x14ac:dyDescent="0.2">
      <c r="B219" s="100"/>
      <c r="C219" s="100"/>
      <c r="D219" s="100"/>
      <c r="H219" s="100"/>
      <c r="I219" s="100"/>
      <c r="M219" s="100"/>
      <c r="N219" s="100"/>
      <c r="R219" s="100"/>
      <c r="S219" s="100"/>
      <c r="W219" s="100"/>
      <c r="X219" s="100"/>
      <c r="AB219" s="100"/>
      <c r="AC219" s="100"/>
      <c r="AG219" s="100"/>
      <c r="AH219" s="100"/>
      <c r="AL219" s="100"/>
      <c r="AM219" s="100"/>
      <c r="AQ219" s="100"/>
      <c r="AR219" s="100"/>
      <c r="AV219" s="100"/>
      <c r="AW219" s="100"/>
      <c r="BA219" s="100"/>
      <c r="BB219" s="100"/>
      <c r="BD219" s="154"/>
      <c r="BE219" s="154"/>
      <c r="BF219" s="100"/>
      <c r="BG219" s="100"/>
    </row>
    <row r="220" spans="2:59" x14ac:dyDescent="0.2">
      <c r="B220" s="100"/>
      <c r="C220" s="100"/>
      <c r="D220" s="100"/>
      <c r="H220" s="100"/>
      <c r="I220" s="100"/>
      <c r="M220" s="100"/>
      <c r="N220" s="100"/>
      <c r="R220" s="100"/>
      <c r="S220" s="100"/>
      <c r="W220" s="100"/>
      <c r="X220" s="100"/>
      <c r="AB220" s="100"/>
      <c r="AC220" s="100"/>
      <c r="AG220" s="100"/>
      <c r="AH220" s="100"/>
      <c r="AL220" s="100"/>
      <c r="AM220" s="100"/>
      <c r="AQ220" s="100"/>
      <c r="AR220" s="100"/>
      <c r="AV220" s="100"/>
      <c r="AW220" s="100"/>
      <c r="BA220" s="100"/>
      <c r="BB220" s="100"/>
      <c r="BD220" s="154"/>
      <c r="BE220" s="154"/>
      <c r="BF220" s="100"/>
      <c r="BG220" s="100"/>
    </row>
    <row r="221" spans="2:59" x14ac:dyDescent="0.2">
      <c r="B221" s="100"/>
      <c r="C221" s="100"/>
      <c r="D221" s="100"/>
      <c r="H221" s="100"/>
      <c r="I221" s="100"/>
      <c r="M221" s="100"/>
      <c r="N221" s="100"/>
      <c r="R221" s="100"/>
      <c r="S221" s="100"/>
      <c r="W221" s="100"/>
      <c r="X221" s="100"/>
      <c r="AB221" s="100"/>
      <c r="AC221" s="100"/>
      <c r="AG221" s="100"/>
      <c r="AH221" s="100"/>
      <c r="AL221" s="100"/>
      <c r="AM221" s="100"/>
      <c r="AQ221" s="100"/>
      <c r="AR221" s="100"/>
      <c r="AV221" s="100"/>
      <c r="AW221" s="100"/>
      <c r="BA221" s="100"/>
      <c r="BB221" s="100"/>
      <c r="BD221" s="154"/>
      <c r="BE221" s="154"/>
      <c r="BF221" s="100"/>
      <c r="BG221" s="100"/>
    </row>
    <row r="222" spans="2:59" x14ac:dyDescent="0.2">
      <c r="B222" s="100"/>
      <c r="C222" s="100"/>
      <c r="D222" s="100"/>
      <c r="H222" s="100"/>
      <c r="I222" s="100"/>
      <c r="M222" s="100"/>
      <c r="N222" s="100"/>
      <c r="R222" s="100"/>
      <c r="S222" s="100"/>
      <c r="W222" s="100"/>
      <c r="X222" s="100"/>
      <c r="AB222" s="100"/>
      <c r="AC222" s="100"/>
      <c r="AG222" s="100"/>
      <c r="AH222" s="100"/>
      <c r="AL222" s="100"/>
      <c r="AM222" s="100"/>
      <c r="AQ222" s="100"/>
      <c r="AR222" s="100"/>
      <c r="AV222" s="100"/>
      <c r="AW222" s="100"/>
      <c r="BA222" s="100"/>
      <c r="BB222" s="100"/>
      <c r="BD222" s="154"/>
      <c r="BE222" s="154"/>
      <c r="BF222" s="100"/>
      <c r="BG222" s="100"/>
    </row>
    <row r="223" spans="2:59" x14ac:dyDescent="0.2">
      <c r="B223" s="100"/>
      <c r="C223" s="100"/>
      <c r="D223" s="100"/>
      <c r="H223" s="100"/>
      <c r="I223" s="100"/>
      <c r="M223" s="100"/>
      <c r="N223" s="100"/>
      <c r="R223" s="100"/>
      <c r="S223" s="100"/>
      <c r="W223" s="100"/>
      <c r="X223" s="100"/>
      <c r="AB223" s="100"/>
      <c r="AC223" s="100"/>
      <c r="AG223" s="100"/>
      <c r="AH223" s="100"/>
      <c r="AL223" s="100"/>
      <c r="AM223" s="100"/>
      <c r="AQ223" s="100"/>
      <c r="AR223" s="100"/>
      <c r="AV223" s="100"/>
      <c r="AW223" s="100"/>
      <c r="BA223" s="100"/>
      <c r="BB223" s="100"/>
      <c r="BD223" s="154"/>
      <c r="BE223" s="154"/>
      <c r="BF223" s="100"/>
      <c r="BG223" s="100"/>
    </row>
    <row r="224" spans="2:59" x14ac:dyDescent="0.2">
      <c r="BB224" s="100"/>
    </row>
  </sheetData>
  <mergeCells count="24">
    <mergeCell ref="AC1:AD1"/>
    <mergeCell ref="A1:C1"/>
    <mergeCell ref="D1:E1"/>
    <mergeCell ref="F1:H1"/>
    <mergeCell ref="I1:J1"/>
    <mergeCell ref="K1:M1"/>
    <mergeCell ref="N1:O1"/>
    <mergeCell ref="P1:R1"/>
    <mergeCell ref="S1:T1"/>
    <mergeCell ref="U1:W1"/>
    <mergeCell ref="X1:Y1"/>
    <mergeCell ref="Z1:AB1"/>
    <mergeCell ref="BG1:BH1"/>
    <mergeCell ref="AE1:AG1"/>
    <mergeCell ref="AH1:AI1"/>
    <mergeCell ref="AJ1:AL1"/>
    <mergeCell ref="AM1:AN1"/>
    <mergeCell ref="AO1:AQ1"/>
    <mergeCell ref="AR1:AS1"/>
    <mergeCell ref="AT1:AV1"/>
    <mergeCell ref="AW1:AX1"/>
    <mergeCell ref="AY1:BA1"/>
    <mergeCell ref="BB1:BC1"/>
    <mergeCell ref="BD1:BF1"/>
  </mergeCells>
  <pageMargins left="0.51181102362204722" right="0.51181102362204722" top="0.57999999999999996" bottom="0.28999999999999998" header="0.31496062992125984" footer="0.17"/>
  <pageSetup paperSize="9" scale="81" orientation="landscape" r:id="rId1"/>
  <colBreaks count="1" manualBreakCount="1">
    <brk id="15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B4" sqref="B4"/>
    </sheetView>
  </sheetViews>
  <sheetFormatPr defaultRowHeight="12.75" x14ac:dyDescent="0.2"/>
  <cols>
    <col min="2" max="2" width="11.5703125" style="3" customWidth="1"/>
    <col min="5" max="5" width="11.5703125" style="3" customWidth="1"/>
    <col min="6" max="6" width="11.28515625" bestFit="1" customWidth="1"/>
    <col min="8" max="8" width="11.5703125" style="3" customWidth="1"/>
  </cols>
  <sheetData>
    <row r="2" spans="1:8" x14ac:dyDescent="0.2">
      <c r="A2" s="1000">
        <v>2019</v>
      </c>
      <c r="B2" s="1000"/>
      <c r="D2" s="1000">
        <v>2020</v>
      </c>
      <c r="E2" s="1000"/>
      <c r="G2" s="1000">
        <v>2021</v>
      </c>
      <c r="H2" s="1000"/>
    </row>
    <row r="3" spans="1:8" ht="29.25" customHeight="1" x14ac:dyDescent="0.2">
      <c r="A3" s="936" t="s">
        <v>459</v>
      </c>
      <c r="B3" s="935" t="s">
        <v>460</v>
      </c>
      <c r="D3" s="936" t="s">
        <v>459</v>
      </c>
      <c r="E3" s="935" t="s">
        <v>460</v>
      </c>
      <c r="G3" s="936" t="s">
        <v>459</v>
      </c>
      <c r="H3" s="935" t="s">
        <v>460</v>
      </c>
    </row>
    <row r="4" spans="1:8" x14ac:dyDescent="0.2">
      <c r="A4" s="932" t="s">
        <v>461</v>
      </c>
      <c r="B4" s="933">
        <f>'2019'!C34</f>
        <v>26.251612903225812</v>
      </c>
      <c r="D4" s="932" t="s">
        <v>461</v>
      </c>
      <c r="E4" s="933">
        <f>'2020'!C34</f>
        <v>22.909677419354839</v>
      </c>
      <c r="G4" s="932" t="s">
        <v>461</v>
      </c>
      <c r="H4" s="933">
        <f>'2021'!C34</f>
        <v>24.002903225806453</v>
      </c>
    </row>
    <row r="5" spans="1:8" x14ac:dyDescent="0.2">
      <c r="A5" s="932" t="s">
        <v>462</v>
      </c>
      <c r="B5" s="933">
        <f>'2019'!H32</f>
        <v>23.828571428571426</v>
      </c>
      <c r="D5" s="932" t="s">
        <v>462</v>
      </c>
      <c r="E5" s="933">
        <f>'2020'!H32</f>
        <v>21.779310344827586</v>
      </c>
      <c r="G5" s="932" t="s">
        <v>462</v>
      </c>
      <c r="H5" s="933">
        <f>'2021'!H32</f>
        <v>22.595357142857136</v>
      </c>
    </row>
    <row r="6" spans="1:8" x14ac:dyDescent="0.2">
      <c r="A6" s="932" t="s">
        <v>463</v>
      </c>
      <c r="B6" s="933">
        <f>'2019'!M34</f>
        <v>23.554838709677419</v>
      </c>
      <c r="D6" s="932" t="s">
        <v>463</v>
      </c>
      <c r="E6" s="933">
        <f>'2020'!M34</f>
        <v>21.445161290322584</v>
      </c>
      <c r="G6" s="932" t="s">
        <v>463</v>
      </c>
      <c r="H6" s="933">
        <f>'2021'!M34</f>
        <v>23.433225806451613</v>
      </c>
    </row>
    <row r="7" spans="1:8" x14ac:dyDescent="0.2">
      <c r="A7" s="932" t="s">
        <v>464</v>
      </c>
      <c r="B7" s="933">
        <f>'2019'!R33</f>
        <v>23.199999999999992</v>
      </c>
      <c r="D7" s="932" t="s">
        <v>464</v>
      </c>
      <c r="E7" s="933">
        <f>'2020'!R33</f>
        <v>20.09666666666666</v>
      </c>
      <c r="G7" s="932" t="s">
        <v>464</v>
      </c>
      <c r="H7" s="933">
        <f>'[1]2021'!$R$33</f>
        <v>20.473793103448276</v>
      </c>
    </row>
    <row r="8" spans="1:8" x14ac:dyDescent="0.2">
      <c r="A8" s="932" t="s">
        <v>465</v>
      </c>
      <c r="B8" s="933">
        <f>'2019'!W34</f>
        <v>21.235483870967741</v>
      </c>
      <c r="D8" s="932" t="s">
        <v>465</v>
      </c>
      <c r="E8" s="933">
        <f>'2020'!W33</f>
        <v>17.899999999999999</v>
      </c>
      <c r="G8" s="932" t="s">
        <v>465</v>
      </c>
      <c r="H8" s="933">
        <f>'[1]2021'!$W$34</f>
        <v>18.539677419354838</v>
      </c>
    </row>
    <row r="9" spans="1:8" x14ac:dyDescent="0.2">
      <c r="A9" s="932" t="s">
        <v>466</v>
      </c>
      <c r="B9" s="933">
        <f>'2019'!AB33</f>
        <v>19.908999999999999</v>
      </c>
      <c r="D9" s="932" t="s">
        <v>466</v>
      </c>
      <c r="E9" s="933">
        <f>'2020'!AB33</f>
        <v>25.396000000000001</v>
      </c>
      <c r="G9" s="932" t="s">
        <v>466</v>
      </c>
      <c r="H9" s="933">
        <f>'[1]2021'!$AB$33</f>
        <v>17.300999999999998</v>
      </c>
    </row>
    <row r="10" spans="1:8" x14ac:dyDescent="0.2">
      <c r="A10" s="932" t="s">
        <v>467</v>
      </c>
      <c r="B10" s="933">
        <f>'2019'!AG34</f>
        <v>17.28709677419355</v>
      </c>
      <c r="D10" s="932" t="s">
        <v>467</v>
      </c>
      <c r="E10" s="933">
        <f>'2020'!AG34</f>
        <v>17.996129032258061</v>
      </c>
      <c r="G10" s="932" t="s">
        <v>467</v>
      </c>
      <c r="H10" s="933">
        <f>'[1]2021'!$AG$34</f>
        <v>15.746451612903225</v>
      </c>
    </row>
    <row r="11" spans="1:8" x14ac:dyDescent="0.2">
      <c r="A11" s="932" t="s">
        <v>468</v>
      </c>
      <c r="B11" s="933">
        <f>'2019'!AL34</f>
        <v>17.509677419354837</v>
      </c>
      <c r="D11" s="932" t="s">
        <v>468</v>
      </c>
      <c r="E11" s="933">
        <f>'2020'!AL34</f>
        <v>17.574193548387097</v>
      </c>
      <c r="G11" s="932" t="s">
        <v>468</v>
      </c>
      <c r="H11" s="934"/>
    </row>
    <row r="12" spans="1:8" x14ac:dyDescent="0.2">
      <c r="A12" s="932" t="s">
        <v>469</v>
      </c>
      <c r="B12" s="933">
        <f>'2019'!AQ33</f>
        <v>19.89</v>
      </c>
      <c r="D12" s="932" t="s">
        <v>469</v>
      </c>
      <c r="E12" s="933">
        <f>'2020'!AQ33</f>
        <v>21.89266666666667</v>
      </c>
      <c r="G12" s="932" t="s">
        <v>469</v>
      </c>
      <c r="H12" s="934"/>
    </row>
    <row r="13" spans="1:8" x14ac:dyDescent="0.2">
      <c r="A13" s="932" t="s">
        <v>470</v>
      </c>
      <c r="B13" s="933">
        <f>'2019'!AV34</f>
        <v>22.141935483870967</v>
      </c>
      <c r="D13" s="932" t="s">
        <v>470</v>
      </c>
      <c r="E13" s="933">
        <f>'2020'!AV34</f>
        <v>21.558064516129029</v>
      </c>
      <c r="G13" s="932" t="s">
        <v>470</v>
      </c>
      <c r="H13" s="934"/>
    </row>
    <row r="14" spans="1:8" x14ac:dyDescent="0.2">
      <c r="A14" s="932" t="s">
        <v>471</v>
      </c>
      <c r="B14" s="933">
        <f>'2019'!BA33</f>
        <v>21.266666666666669</v>
      </c>
      <c r="D14" s="932" t="s">
        <v>471</v>
      </c>
      <c r="E14" s="933">
        <f>'2020'!BA33</f>
        <v>20.57266666666667</v>
      </c>
      <c r="G14" s="932" t="s">
        <v>471</v>
      </c>
      <c r="H14" s="934"/>
    </row>
    <row r="15" spans="1:8" x14ac:dyDescent="0.2">
      <c r="A15" s="932" t="s">
        <v>472</v>
      </c>
      <c r="B15" s="933">
        <f>'2019'!BF34</f>
        <v>22.451612903225808</v>
      </c>
      <c r="D15" s="932" t="s">
        <v>472</v>
      </c>
      <c r="E15" s="933">
        <f>'2020'!BF34</f>
        <v>22.581290322580646</v>
      </c>
      <c r="G15" s="932" t="s">
        <v>472</v>
      </c>
      <c r="H15" s="934"/>
    </row>
    <row r="19" spans="1:6" x14ac:dyDescent="0.2">
      <c r="A19" s="100" t="s">
        <v>473</v>
      </c>
      <c r="F19" s="928"/>
    </row>
    <row r="20" spans="1:6" x14ac:dyDescent="0.2">
      <c r="A20" t="s">
        <v>474</v>
      </c>
      <c r="F20" s="928"/>
    </row>
    <row r="21" spans="1:6" x14ac:dyDescent="0.2">
      <c r="F21" s="928"/>
    </row>
    <row r="22" spans="1:6" x14ac:dyDescent="0.2">
      <c r="F22" s="928"/>
    </row>
    <row r="24" spans="1:6" x14ac:dyDescent="0.2">
      <c r="F24" s="928"/>
    </row>
  </sheetData>
  <mergeCells count="3">
    <mergeCell ref="A2:B2"/>
    <mergeCell ref="D2:E2"/>
    <mergeCell ref="G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abSelected="1" workbookViewId="0">
      <selection activeCell="D7" sqref="D7"/>
    </sheetView>
  </sheetViews>
  <sheetFormatPr defaultRowHeight="12.75" x14ac:dyDescent="0.2"/>
  <cols>
    <col min="2" max="2" width="17" style="3" bestFit="1" customWidth="1"/>
  </cols>
  <sheetData>
    <row r="1" spans="1:2" x14ac:dyDescent="0.2">
      <c r="A1" s="100" t="s">
        <v>475</v>
      </c>
      <c r="B1" s="103" t="s">
        <v>476</v>
      </c>
    </row>
    <row r="2" spans="1:2" x14ac:dyDescent="0.2">
      <c r="A2" s="937">
        <v>40179</v>
      </c>
      <c r="B2" s="3">
        <v>24.341935483870969</v>
      </c>
    </row>
    <row r="3" spans="1:2" x14ac:dyDescent="0.2">
      <c r="A3" s="937">
        <v>40210</v>
      </c>
      <c r="B3" s="3">
        <v>25.867857142857137</v>
      </c>
    </row>
    <row r="4" spans="1:2" x14ac:dyDescent="0.2">
      <c r="A4" s="937">
        <v>40238</v>
      </c>
      <c r="B4" s="3">
        <v>24.196774193548389</v>
      </c>
    </row>
    <row r="5" spans="1:2" x14ac:dyDescent="0.2">
      <c r="A5" s="937">
        <v>40269</v>
      </c>
      <c r="B5" s="3">
        <v>22.116666666666667</v>
      </c>
    </row>
    <row r="6" spans="1:2" x14ac:dyDescent="0.2">
      <c r="A6" s="937">
        <v>40299</v>
      </c>
      <c r="B6" s="3">
        <v>19.899999999999995</v>
      </c>
    </row>
    <row r="7" spans="1:2" x14ac:dyDescent="0.2">
      <c r="A7" s="937">
        <v>40330</v>
      </c>
      <c r="B7" s="3">
        <v>18.123333333333335</v>
      </c>
    </row>
    <row r="8" spans="1:2" x14ac:dyDescent="0.2">
      <c r="A8" s="937">
        <v>40360</v>
      </c>
      <c r="B8" s="3">
        <v>19.961290322580648</v>
      </c>
    </row>
    <row r="9" spans="1:2" x14ac:dyDescent="0.2">
      <c r="A9" s="937">
        <v>40391</v>
      </c>
      <c r="B9" s="3">
        <v>19.20967741935484</v>
      </c>
    </row>
    <row r="10" spans="1:2" x14ac:dyDescent="0.2">
      <c r="A10" s="937">
        <v>40422</v>
      </c>
      <c r="B10" s="3">
        <v>21.333333333333329</v>
      </c>
    </row>
    <row r="11" spans="1:2" x14ac:dyDescent="0.2">
      <c r="A11" s="937">
        <v>40452</v>
      </c>
      <c r="B11" s="3">
        <v>19.829032258064515</v>
      </c>
    </row>
    <row r="12" spans="1:2" x14ac:dyDescent="0.2">
      <c r="A12" s="937">
        <v>40483</v>
      </c>
      <c r="B12" s="3">
        <v>22.326666666666664</v>
      </c>
    </row>
    <row r="13" spans="1:2" x14ac:dyDescent="0.2">
      <c r="A13" s="937">
        <v>40513</v>
      </c>
      <c r="B13" s="3">
        <v>23.967741935483875</v>
      </c>
    </row>
    <row r="14" spans="1:2" x14ac:dyDescent="0.2">
      <c r="A14" s="937">
        <v>40544</v>
      </c>
      <c r="B14" s="3">
        <v>24.593548387096778</v>
      </c>
    </row>
    <row r="15" spans="1:2" x14ac:dyDescent="0.2">
      <c r="A15" s="937">
        <v>40575</v>
      </c>
      <c r="B15" s="3">
        <v>25.600000000000005</v>
      </c>
    </row>
    <row r="16" spans="1:2" x14ac:dyDescent="0.2">
      <c r="A16" s="937">
        <v>40603</v>
      </c>
      <c r="B16" s="3">
        <v>22.793548387096774</v>
      </c>
    </row>
    <row r="17" spans="1:2" x14ac:dyDescent="0.2">
      <c r="A17" s="937">
        <v>40634</v>
      </c>
      <c r="B17" s="3">
        <v>22.768666666666665</v>
      </c>
    </row>
    <row r="18" spans="1:2" x14ac:dyDescent="0.2">
      <c r="A18" s="937">
        <v>40664</v>
      </c>
      <c r="B18" s="3">
        <v>19.28709677419354</v>
      </c>
    </row>
    <row r="19" spans="1:2" x14ac:dyDescent="0.2">
      <c r="A19" s="937">
        <v>40695</v>
      </c>
      <c r="B19" s="3">
        <v>17.443333333333332</v>
      </c>
    </row>
    <row r="20" spans="1:2" x14ac:dyDescent="0.2">
      <c r="A20" s="937">
        <v>40725</v>
      </c>
      <c r="B20" s="3">
        <v>18.938709677419364</v>
      </c>
    </row>
    <row r="21" spans="1:2" x14ac:dyDescent="0.2">
      <c r="A21" s="937">
        <v>40756</v>
      </c>
      <c r="B21" s="3">
        <v>19.667741935483871</v>
      </c>
    </row>
    <row r="22" spans="1:2" x14ac:dyDescent="0.2">
      <c r="A22" s="937">
        <v>40787</v>
      </c>
      <c r="B22" s="3">
        <v>20.059999999999999</v>
      </c>
    </row>
    <row r="23" spans="1:2" x14ac:dyDescent="0.2">
      <c r="A23" s="937">
        <v>40817</v>
      </c>
      <c r="B23" s="3">
        <v>21.419354838709669</v>
      </c>
    </row>
    <row r="24" spans="1:2" x14ac:dyDescent="0.2">
      <c r="A24" s="937">
        <v>40848</v>
      </c>
      <c r="B24" s="3">
        <v>21.243333333333336</v>
      </c>
    </row>
    <row r="25" spans="1:2" x14ac:dyDescent="0.2">
      <c r="A25" s="937">
        <v>40878</v>
      </c>
      <c r="B25" s="3">
        <v>23.091935483870969</v>
      </c>
    </row>
    <row r="26" spans="1:2" x14ac:dyDescent="0.2">
      <c r="A26" s="937">
        <v>40909</v>
      </c>
      <c r="B26" s="3">
        <v>22.274193548387096</v>
      </c>
    </row>
    <row r="27" spans="1:2" x14ac:dyDescent="0.2">
      <c r="A27" s="937">
        <v>40940</v>
      </c>
      <c r="B27" s="3">
        <v>25.53793103448276</v>
      </c>
    </row>
    <row r="28" spans="1:2" x14ac:dyDescent="0.2">
      <c r="A28" s="937">
        <v>40969</v>
      </c>
      <c r="B28" s="3">
        <v>23.945161290322584</v>
      </c>
    </row>
    <row r="29" spans="1:2" x14ac:dyDescent="0.2">
      <c r="A29" s="937">
        <v>41000</v>
      </c>
      <c r="B29" s="3">
        <v>22.913333333333334</v>
      </c>
    </row>
    <row r="30" spans="1:2" x14ac:dyDescent="0.2">
      <c r="A30" s="937">
        <v>41030</v>
      </c>
      <c r="B30" s="3">
        <v>19.319354838709682</v>
      </c>
    </row>
    <row r="31" spans="1:2" x14ac:dyDescent="0.2">
      <c r="A31" s="937">
        <v>41061</v>
      </c>
      <c r="B31" s="3">
        <v>18.639999999999997</v>
      </c>
    </row>
    <row r="32" spans="1:2" x14ac:dyDescent="0.2">
      <c r="A32" s="937">
        <v>41091</v>
      </c>
      <c r="B32" s="3">
        <v>19.009677419354837</v>
      </c>
    </row>
    <row r="33" spans="1:2" x14ac:dyDescent="0.2">
      <c r="A33" s="937">
        <v>41122</v>
      </c>
      <c r="B33" s="3">
        <v>20.658064516129027</v>
      </c>
    </row>
    <row r="34" spans="1:2" x14ac:dyDescent="0.2">
      <c r="A34" s="937">
        <v>41153</v>
      </c>
      <c r="B34" s="3">
        <v>21.573333333333327</v>
      </c>
    </row>
    <row r="35" spans="1:2" x14ac:dyDescent="0.2">
      <c r="A35" s="937">
        <v>41183</v>
      </c>
      <c r="B35" s="3">
        <v>23.361290322580647</v>
      </c>
    </row>
    <row r="36" spans="1:2" x14ac:dyDescent="0.2">
      <c r="A36" s="937">
        <v>41214</v>
      </c>
      <c r="B36" s="3">
        <v>22.306666666666672</v>
      </c>
    </row>
    <row r="37" spans="1:2" x14ac:dyDescent="0.2">
      <c r="A37" s="937">
        <v>41244</v>
      </c>
      <c r="B37" s="3">
        <v>25.554838709677412</v>
      </c>
    </row>
    <row r="38" spans="1:2" x14ac:dyDescent="0.2">
      <c r="A38" s="937">
        <v>41275</v>
      </c>
      <c r="B38" s="3">
        <v>22.967741935483875</v>
      </c>
    </row>
    <row r="39" spans="1:2" x14ac:dyDescent="0.2">
      <c r="A39" s="937">
        <v>41306</v>
      </c>
      <c r="B39" s="3">
        <v>24.370370370370367</v>
      </c>
    </row>
    <row r="40" spans="1:2" x14ac:dyDescent="0.2">
      <c r="A40" s="937">
        <v>41334</v>
      </c>
      <c r="B40" s="3">
        <v>23.122580645161285</v>
      </c>
    </row>
    <row r="41" spans="1:2" x14ac:dyDescent="0.2">
      <c r="A41" s="937">
        <v>41365</v>
      </c>
      <c r="B41" s="3">
        <v>21.461666666666666</v>
      </c>
    </row>
    <row r="42" spans="1:2" x14ac:dyDescent="0.2">
      <c r="A42" s="937">
        <v>41395</v>
      </c>
      <c r="B42" s="3">
        <v>20.125806451612902</v>
      </c>
    </row>
    <row r="43" spans="1:2" x14ac:dyDescent="0.2">
      <c r="A43" s="937">
        <v>41426</v>
      </c>
      <c r="B43" s="3">
        <v>19.290333333333333</v>
      </c>
    </row>
    <row r="44" spans="1:2" x14ac:dyDescent="0.2">
      <c r="A44" s="937">
        <v>41456</v>
      </c>
      <c r="B44" s="3">
        <v>17.764516129032259</v>
      </c>
    </row>
    <row r="45" spans="1:2" x14ac:dyDescent="0.2">
      <c r="A45" s="937">
        <v>41487</v>
      </c>
      <c r="B45" s="3">
        <v>19.608064516129033</v>
      </c>
    </row>
    <row r="46" spans="1:2" x14ac:dyDescent="0.2">
      <c r="A46" s="937">
        <v>41518</v>
      </c>
      <c r="B46" s="3">
        <v>20.563333333333336</v>
      </c>
    </row>
    <row r="47" spans="1:2" x14ac:dyDescent="0.2">
      <c r="A47" s="937">
        <v>41548</v>
      </c>
      <c r="B47" s="3">
        <v>20.77096774193549</v>
      </c>
    </row>
    <row r="48" spans="1:2" x14ac:dyDescent="0.2">
      <c r="A48" s="937">
        <v>41579</v>
      </c>
      <c r="B48" s="3">
        <v>22.756666666666664</v>
      </c>
    </row>
    <row r="49" spans="1:2" x14ac:dyDescent="0.2">
      <c r="A49" s="937">
        <v>41609</v>
      </c>
      <c r="B49" s="3">
        <v>24.941935483870967</v>
      </c>
    </row>
    <row r="50" spans="1:2" x14ac:dyDescent="0.2">
      <c r="A50" s="937">
        <v>41640</v>
      </c>
      <c r="B50" s="3">
        <v>26.680645161290315</v>
      </c>
    </row>
    <row r="51" spans="1:2" x14ac:dyDescent="0.2">
      <c r="A51" s="937">
        <v>41671</v>
      </c>
      <c r="B51" s="3">
        <v>26.974074074074071</v>
      </c>
    </row>
    <row r="52" spans="1:2" x14ac:dyDescent="0.2">
      <c r="A52" s="937">
        <v>41699</v>
      </c>
      <c r="B52" s="3">
        <v>24.232258064516131</v>
      </c>
    </row>
    <row r="53" spans="1:2" x14ac:dyDescent="0.2">
      <c r="A53" s="937">
        <v>41730</v>
      </c>
      <c r="B53" s="3">
        <v>22.549999999999997</v>
      </c>
    </row>
    <row r="54" spans="1:2" x14ac:dyDescent="0.2">
      <c r="A54" s="937">
        <v>41760</v>
      </c>
      <c r="B54" s="3">
        <v>20.106451612903228</v>
      </c>
    </row>
    <row r="55" spans="1:2" x14ac:dyDescent="0.2">
      <c r="A55" s="937">
        <v>41791</v>
      </c>
      <c r="B55" s="3">
        <v>19.966666666666672</v>
      </c>
    </row>
    <row r="56" spans="1:2" x14ac:dyDescent="0.2">
      <c r="A56" s="937">
        <v>41821</v>
      </c>
      <c r="B56" s="3">
        <v>18.461290322580648</v>
      </c>
    </row>
    <row r="57" spans="1:2" x14ac:dyDescent="0.2">
      <c r="A57" s="937">
        <v>41852</v>
      </c>
      <c r="B57" s="3">
        <v>20.093548387096771</v>
      </c>
    </row>
    <row r="58" spans="1:2" x14ac:dyDescent="0.2">
      <c r="A58" s="937">
        <v>41883</v>
      </c>
      <c r="B58" s="3">
        <v>21.703333333333337</v>
      </c>
    </row>
    <row r="59" spans="1:2" x14ac:dyDescent="0.2">
      <c r="A59" s="937">
        <v>41913</v>
      </c>
      <c r="B59" s="3">
        <v>23.106451612903232</v>
      </c>
    </row>
    <row r="60" spans="1:2" x14ac:dyDescent="0.2">
      <c r="A60" s="937">
        <v>41944</v>
      </c>
      <c r="B60" s="3">
        <v>22.786666666666665</v>
      </c>
    </row>
    <row r="61" spans="1:2" x14ac:dyDescent="0.2">
      <c r="A61" s="937">
        <v>41974</v>
      </c>
      <c r="B61" s="3">
        <v>24.35161290322581</v>
      </c>
    </row>
    <row r="62" spans="1:2" x14ac:dyDescent="0.2">
      <c r="A62" s="937">
        <v>42005</v>
      </c>
      <c r="B62" s="3">
        <v>26.445161290322581</v>
      </c>
    </row>
    <row r="63" spans="1:2" x14ac:dyDescent="0.2">
      <c r="A63" s="937">
        <v>42036</v>
      </c>
      <c r="B63" s="3">
        <v>24.5</v>
      </c>
    </row>
    <row r="64" spans="1:2" x14ac:dyDescent="0.2">
      <c r="A64" s="937">
        <v>42064</v>
      </c>
      <c r="B64" s="3">
        <v>23.019354838709681</v>
      </c>
    </row>
    <row r="65" spans="1:2" x14ac:dyDescent="0.2">
      <c r="A65" s="937">
        <v>42095</v>
      </c>
      <c r="B65" s="3">
        <v>21.493333333333329</v>
      </c>
    </row>
    <row r="66" spans="1:2" x14ac:dyDescent="0.2">
      <c r="A66" s="937">
        <v>42125</v>
      </c>
      <c r="B66" s="3">
        <v>19.641935483870967</v>
      </c>
    </row>
    <row r="67" spans="1:2" x14ac:dyDescent="0.2">
      <c r="A67" s="937">
        <v>42156</v>
      </c>
      <c r="B67" s="3">
        <v>19.423333333333336</v>
      </c>
    </row>
    <row r="68" spans="1:2" x14ac:dyDescent="0.2">
      <c r="A68" s="937">
        <v>42186</v>
      </c>
      <c r="B68" s="3">
        <v>19.167741935483871</v>
      </c>
    </row>
    <row r="69" spans="1:2" x14ac:dyDescent="0.2">
      <c r="A69" s="937">
        <v>42217</v>
      </c>
      <c r="B69" s="3">
        <v>21.835483870967742</v>
      </c>
    </row>
    <row r="70" spans="1:2" x14ac:dyDescent="0.2">
      <c r="A70" s="937">
        <v>42248</v>
      </c>
      <c r="B70" s="3">
        <v>22.236666666666672</v>
      </c>
    </row>
    <row r="71" spans="1:2" x14ac:dyDescent="0.2">
      <c r="A71" s="937">
        <v>42278</v>
      </c>
      <c r="B71" s="3">
        <v>23.322580645161288</v>
      </c>
    </row>
    <row r="72" spans="1:2" x14ac:dyDescent="0.2">
      <c r="A72" s="937">
        <v>42309</v>
      </c>
      <c r="B72" s="3">
        <v>23.386666666666663</v>
      </c>
    </row>
    <row r="73" spans="1:2" x14ac:dyDescent="0.2">
      <c r="A73" s="937">
        <v>42339</v>
      </c>
      <c r="B73" s="3">
        <v>24.629032258064512</v>
      </c>
    </row>
    <row r="74" spans="1:2" x14ac:dyDescent="0.2">
      <c r="A74" s="937">
        <v>42370</v>
      </c>
      <c r="B74" s="3">
        <v>24.287096774193554</v>
      </c>
    </row>
    <row r="75" spans="1:2" x14ac:dyDescent="0.2">
      <c r="A75" s="937">
        <v>42401</v>
      </c>
      <c r="B75" s="3">
        <v>25.658620689655169</v>
      </c>
    </row>
    <row r="76" spans="1:2" x14ac:dyDescent="0.2">
      <c r="A76" s="937">
        <v>42430</v>
      </c>
      <c r="B76" s="3">
        <v>24.364516129032271</v>
      </c>
    </row>
    <row r="77" spans="1:2" x14ac:dyDescent="0.2">
      <c r="A77" s="937">
        <v>42461</v>
      </c>
      <c r="B77" s="3">
        <v>25.710000000000004</v>
      </c>
    </row>
    <row r="78" spans="1:2" x14ac:dyDescent="0.2">
      <c r="A78" s="937">
        <v>42491</v>
      </c>
      <c r="B78" s="3">
        <v>19.474193548387099</v>
      </c>
    </row>
    <row r="79" spans="1:2" x14ac:dyDescent="0.2">
      <c r="A79" s="937">
        <v>42522</v>
      </c>
      <c r="B79" s="3">
        <v>16.946666666666665</v>
      </c>
    </row>
    <row r="80" spans="1:2" x14ac:dyDescent="0.2">
      <c r="A80" s="937">
        <v>42552</v>
      </c>
      <c r="B80" s="3">
        <v>19.4258064516129</v>
      </c>
    </row>
    <row r="81" spans="1:2" x14ac:dyDescent="0.2">
      <c r="A81" s="937">
        <v>42583</v>
      </c>
      <c r="B81" s="3">
        <v>19.258064516129032</v>
      </c>
    </row>
    <row r="82" spans="1:2" x14ac:dyDescent="0.2">
      <c r="A82" s="937">
        <v>42614</v>
      </c>
      <c r="B82" s="3">
        <v>20.046666666666667</v>
      </c>
    </row>
    <row r="83" spans="1:2" x14ac:dyDescent="0.2">
      <c r="A83" s="937">
        <v>42644</v>
      </c>
      <c r="B83" s="3">
        <v>21.812903225806444</v>
      </c>
    </row>
    <row r="84" spans="1:2" x14ac:dyDescent="0.2">
      <c r="A84" s="937">
        <v>42675</v>
      </c>
      <c r="B84" s="3">
        <v>22.173333333333328</v>
      </c>
    </row>
    <row r="85" spans="1:2" x14ac:dyDescent="0.2">
      <c r="A85" s="937">
        <v>42705</v>
      </c>
      <c r="B85" s="3">
        <v>24.693548387096776</v>
      </c>
    </row>
    <row r="86" spans="1:2" x14ac:dyDescent="0.2">
      <c r="A86" s="937">
        <v>42736</v>
      </c>
      <c r="B86" s="3">
        <v>24.632258064516133</v>
      </c>
    </row>
    <row r="87" spans="1:2" x14ac:dyDescent="0.2">
      <c r="A87" s="937">
        <v>42767</v>
      </c>
      <c r="B87" s="3">
        <v>25.910714285714281</v>
      </c>
    </row>
    <row r="88" spans="1:2" x14ac:dyDescent="0.2">
      <c r="A88" s="937">
        <v>42795</v>
      </c>
      <c r="B88" s="3">
        <v>23.864516129032257</v>
      </c>
    </row>
    <row r="89" spans="1:2" x14ac:dyDescent="0.2">
      <c r="A89" s="937">
        <v>42826</v>
      </c>
      <c r="B89" s="3">
        <v>21.686666666666667</v>
      </c>
    </row>
    <row r="90" spans="1:2" x14ac:dyDescent="0.2">
      <c r="A90" s="937">
        <v>42856</v>
      </c>
      <c r="B90" s="3">
        <v>20.338709677419352</v>
      </c>
    </row>
    <row r="91" spans="1:2" x14ac:dyDescent="0.2">
      <c r="A91" s="937">
        <v>42887</v>
      </c>
      <c r="B91" s="3">
        <v>19.29</v>
      </c>
    </row>
    <row r="92" spans="1:2" x14ac:dyDescent="0.2">
      <c r="A92" s="937">
        <v>42917</v>
      </c>
      <c r="B92" s="3">
        <v>18.374193548387101</v>
      </c>
    </row>
    <row r="93" spans="1:2" x14ac:dyDescent="0.2">
      <c r="A93" s="937">
        <v>42948</v>
      </c>
      <c r="B93" s="3">
        <v>18.851612903225806</v>
      </c>
    </row>
    <row r="94" spans="1:2" x14ac:dyDescent="0.2">
      <c r="A94" s="937">
        <v>42979</v>
      </c>
      <c r="B94" s="3">
        <v>21.083333333333329</v>
      </c>
    </row>
    <row r="95" spans="1:2" x14ac:dyDescent="0.2">
      <c r="A95" s="937">
        <v>43009</v>
      </c>
      <c r="B95" s="3">
        <v>21.790322580645164</v>
      </c>
    </row>
    <row r="96" spans="1:2" x14ac:dyDescent="0.2">
      <c r="A96" s="937">
        <v>43040</v>
      </c>
      <c r="B96" s="3">
        <v>22.333333333333332</v>
      </c>
    </row>
    <row r="97" spans="1:2" x14ac:dyDescent="0.2">
      <c r="A97" s="937">
        <v>43070</v>
      </c>
      <c r="B97" s="3">
        <v>24.041935483870972</v>
      </c>
    </row>
    <row r="98" spans="1:2" x14ac:dyDescent="0.2">
      <c r="A98" s="937">
        <v>43101</v>
      </c>
      <c r="B98" s="3">
        <v>24.341935483870969</v>
      </c>
    </row>
    <row r="99" spans="1:2" x14ac:dyDescent="0.2">
      <c r="A99" s="937">
        <v>43132</v>
      </c>
      <c r="B99" s="3">
        <v>23.970370370370372</v>
      </c>
    </row>
    <row r="100" spans="1:2" x14ac:dyDescent="0.2">
      <c r="A100" s="937">
        <v>43160</v>
      </c>
      <c r="B100" s="3">
        <v>25.045161290322582</v>
      </c>
    </row>
    <row r="101" spans="1:2" x14ac:dyDescent="0.2">
      <c r="A101" s="937">
        <v>43191</v>
      </c>
      <c r="B101" s="3">
        <v>23.1</v>
      </c>
    </row>
    <row r="102" spans="1:2" x14ac:dyDescent="0.2">
      <c r="A102" s="937">
        <v>43221</v>
      </c>
      <c r="B102" s="3">
        <v>20.92903225806452</v>
      </c>
    </row>
    <row r="103" spans="1:2" x14ac:dyDescent="0.2">
      <c r="A103" s="937">
        <v>43252</v>
      </c>
      <c r="B103" s="3">
        <v>19.866666666666667</v>
      </c>
    </row>
    <row r="104" spans="1:2" x14ac:dyDescent="0.2">
      <c r="A104" s="937">
        <v>43282</v>
      </c>
      <c r="B104" s="3">
        <v>20.425806451612903</v>
      </c>
    </row>
    <row r="105" spans="1:2" x14ac:dyDescent="0.2">
      <c r="A105" s="937">
        <v>43313</v>
      </c>
      <c r="B105" s="3">
        <v>18.429032258064513</v>
      </c>
    </row>
    <row r="106" spans="1:2" x14ac:dyDescent="0.2">
      <c r="A106" s="937">
        <v>43344</v>
      </c>
      <c r="B106" s="3">
        <v>19.689999999999998</v>
      </c>
    </row>
    <row r="107" spans="1:2" x14ac:dyDescent="0.2">
      <c r="A107" s="937">
        <v>43374</v>
      </c>
      <c r="B107" s="3">
        <v>20.193548387096779</v>
      </c>
    </row>
    <row r="108" spans="1:2" x14ac:dyDescent="0.2">
      <c r="A108" s="937">
        <v>43405</v>
      </c>
      <c r="B108" s="3">
        <v>22.29666666666667</v>
      </c>
    </row>
    <row r="109" spans="1:2" x14ac:dyDescent="0.2">
      <c r="A109" s="937">
        <v>43435</v>
      </c>
      <c r="B109" s="3">
        <v>24.945161290322588</v>
      </c>
    </row>
    <row r="110" spans="1:2" x14ac:dyDescent="0.2">
      <c r="A110" s="937">
        <v>43466</v>
      </c>
      <c r="B110" s="3">
        <v>26.251612903225812</v>
      </c>
    </row>
    <row r="111" spans="1:2" x14ac:dyDescent="0.2">
      <c r="A111" s="937">
        <v>43497</v>
      </c>
      <c r="B111" s="3">
        <v>23.828571428571426</v>
      </c>
    </row>
    <row r="112" spans="1:2" x14ac:dyDescent="0.2">
      <c r="A112" s="937">
        <v>43525</v>
      </c>
      <c r="B112" s="3">
        <v>23.554838709677419</v>
      </c>
    </row>
    <row r="113" spans="1:2" x14ac:dyDescent="0.2">
      <c r="A113" s="937">
        <v>43556</v>
      </c>
      <c r="B113" s="3">
        <v>23.199999999999992</v>
      </c>
    </row>
    <row r="114" spans="1:2" x14ac:dyDescent="0.2">
      <c r="A114" s="937">
        <v>43586</v>
      </c>
      <c r="B114" s="3">
        <v>21.235483870967741</v>
      </c>
    </row>
    <row r="115" spans="1:2" x14ac:dyDescent="0.2">
      <c r="A115" s="937">
        <v>43617</v>
      </c>
      <c r="B115" s="3">
        <v>19.908999999999999</v>
      </c>
    </row>
    <row r="116" spans="1:2" x14ac:dyDescent="0.2">
      <c r="A116" s="937">
        <v>43647</v>
      </c>
      <c r="B116" s="3">
        <v>17.28709677419355</v>
      </c>
    </row>
    <row r="117" spans="1:2" x14ac:dyDescent="0.2">
      <c r="A117" s="937">
        <v>43678</v>
      </c>
      <c r="B117" s="3">
        <v>17.509677419354837</v>
      </c>
    </row>
    <row r="118" spans="1:2" x14ac:dyDescent="0.2">
      <c r="A118" s="937">
        <v>43709</v>
      </c>
      <c r="B118" s="3">
        <v>19.89</v>
      </c>
    </row>
    <row r="119" spans="1:2" x14ac:dyDescent="0.2">
      <c r="A119" s="937">
        <v>43739</v>
      </c>
      <c r="B119" s="3">
        <v>22.141935483870967</v>
      </c>
    </row>
    <row r="120" spans="1:2" x14ac:dyDescent="0.2">
      <c r="A120" s="937">
        <v>43770</v>
      </c>
      <c r="B120" s="3">
        <v>21.266666666666669</v>
      </c>
    </row>
    <row r="121" spans="1:2" x14ac:dyDescent="0.2">
      <c r="A121" s="937">
        <v>43800</v>
      </c>
      <c r="B121" s="3">
        <v>22.451612903225808</v>
      </c>
    </row>
    <row r="122" spans="1:2" x14ac:dyDescent="0.2">
      <c r="A122" s="937">
        <v>43831</v>
      </c>
      <c r="B122" s="3">
        <v>22.909677419354839</v>
      </c>
    </row>
    <row r="123" spans="1:2" x14ac:dyDescent="0.2">
      <c r="A123" s="937">
        <v>43862</v>
      </c>
      <c r="B123" s="3">
        <v>21.779310344827586</v>
      </c>
    </row>
    <row r="124" spans="1:2" x14ac:dyDescent="0.2">
      <c r="A124" s="937">
        <v>43891</v>
      </c>
      <c r="B124" s="3">
        <v>21.445161290322584</v>
      </c>
    </row>
    <row r="125" spans="1:2" x14ac:dyDescent="0.2">
      <c r="A125" s="937">
        <v>43922</v>
      </c>
      <c r="B125" s="3">
        <v>20.09666666666666</v>
      </c>
    </row>
    <row r="126" spans="1:2" x14ac:dyDescent="0.2">
      <c r="A126" s="937">
        <v>43952</v>
      </c>
      <c r="B126" s="3">
        <v>17.899999999999999</v>
      </c>
    </row>
    <row r="127" spans="1:2" x14ac:dyDescent="0.2">
      <c r="A127" s="937">
        <v>43983</v>
      </c>
      <c r="B127" s="3">
        <v>25.396000000000001</v>
      </c>
    </row>
    <row r="128" spans="1:2" x14ac:dyDescent="0.2">
      <c r="A128" s="937">
        <v>44013</v>
      </c>
      <c r="B128" s="3">
        <v>17.996129032258061</v>
      </c>
    </row>
    <row r="129" spans="1:2" x14ac:dyDescent="0.2">
      <c r="A129" s="937">
        <v>44044</v>
      </c>
      <c r="B129" s="3">
        <v>17.574193548387097</v>
      </c>
    </row>
    <row r="130" spans="1:2" x14ac:dyDescent="0.2">
      <c r="A130" s="937">
        <v>44075</v>
      </c>
      <c r="B130" s="3">
        <v>21.89266666666667</v>
      </c>
    </row>
    <row r="131" spans="1:2" x14ac:dyDescent="0.2">
      <c r="A131" s="937">
        <v>44105</v>
      </c>
      <c r="B131" s="3">
        <v>21.558064516129029</v>
      </c>
    </row>
    <row r="132" spans="1:2" x14ac:dyDescent="0.2">
      <c r="A132" s="937">
        <v>44136</v>
      </c>
      <c r="B132" s="3">
        <v>20.57266666666667</v>
      </c>
    </row>
    <row r="133" spans="1:2" x14ac:dyDescent="0.2">
      <c r="A133" s="937">
        <v>44166</v>
      </c>
      <c r="B133" s="3">
        <v>22.581290322580646</v>
      </c>
    </row>
    <row r="134" spans="1:2" x14ac:dyDescent="0.2">
      <c r="A134" s="937">
        <v>44197</v>
      </c>
      <c r="B134" s="3">
        <v>24.002903225806453</v>
      </c>
    </row>
    <row r="135" spans="1:2" x14ac:dyDescent="0.2">
      <c r="A135" s="937">
        <v>44228</v>
      </c>
      <c r="B135" s="3">
        <v>22.595357142857136</v>
      </c>
    </row>
    <row r="136" spans="1:2" x14ac:dyDescent="0.2">
      <c r="A136" s="937">
        <v>44256</v>
      </c>
      <c r="B136" s="3">
        <v>23.433225806451613</v>
      </c>
    </row>
    <row r="137" spans="1:2" x14ac:dyDescent="0.2">
      <c r="A137" s="937">
        <v>44287</v>
      </c>
      <c r="B137" s="3">
        <v>20.473793103448276</v>
      </c>
    </row>
    <row r="138" spans="1:2" x14ac:dyDescent="0.2">
      <c r="A138" s="937">
        <v>44317</v>
      </c>
      <c r="B138" s="3">
        <v>18.539677419354838</v>
      </c>
    </row>
    <row r="139" spans="1:2" x14ac:dyDescent="0.2">
      <c r="A139" s="937">
        <v>44348</v>
      </c>
      <c r="B139" s="3">
        <v>17.300999999999998</v>
      </c>
    </row>
    <row r="140" spans="1:2" x14ac:dyDescent="0.2">
      <c r="A140" s="937">
        <v>44378</v>
      </c>
      <c r="B140" s="3">
        <v>15.746451612903225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89"/>
  <sheetViews>
    <sheetView zoomScale="80" workbookViewId="0">
      <selection activeCell="AG34" sqref="AG34"/>
    </sheetView>
  </sheetViews>
  <sheetFormatPr defaultRowHeight="12.75" x14ac:dyDescent="0.2"/>
  <cols>
    <col min="1" max="1" width="10.85546875" style="100" bestFit="1" customWidth="1"/>
    <col min="2" max="5" width="9.140625" style="100"/>
    <col min="6" max="6" width="10.85546875" style="100" bestFit="1" customWidth="1"/>
    <col min="7" max="10" width="9.140625" style="100"/>
    <col min="11" max="11" width="10.85546875" style="100" bestFit="1" customWidth="1"/>
    <col min="12" max="15" width="9.140625" style="100"/>
    <col min="16" max="16" width="10.85546875" style="100" bestFit="1" customWidth="1"/>
    <col min="17" max="20" width="9.140625" style="100"/>
    <col min="21" max="21" width="10.85546875" style="100" bestFit="1" customWidth="1"/>
    <col min="22" max="24" width="9.5703125" style="100" bestFit="1" customWidth="1"/>
    <col min="25" max="25" width="6.42578125" style="100" customWidth="1"/>
    <col min="26" max="26" width="10.85546875" style="100" bestFit="1" customWidth="1"/>
    <col min="27" max="30" width="9.140625" style="100"/>
    <col min="31" max="31" width="5.5703125" style="100" customWidth="1"/>
    <col min="32" max="32" width="10.85546875" style="103" bestFit="1" customWidth="1"/>
    <col min="33" max="35" width="9.140625" style="103"/>
    <col min="36" max="36" width="9.140625" style="100"/>
    <col min="37" max="37" width="10.85546875" style="100" bestFit="1" customWidth="1"/>
    <col min="38" max="41" width="9.140625" style="100"/>
    <col min="42" max="42" width="10.85546875" style="100" bestFit="1" customWidth="1"/>
    <col min="43" max="46" width="9.140625" style="100"/>
    <col min="47" max="47" width="11.5703125" style="100" customWidth="1"/>
    <col min="48" max="51" width="9.140625" style="100"/>
    <col min="52" max="52" width="22" style="100" bestFit="1" customWidth="1"/>
    <col min="53" max="56" width="9.140625" style="100"/>
    <col min="57" max="57" width="10.85546875" style="100" bestFit="1" customWidth="1"/>
    <col min="58" max="16384" width="9.140625" style="100"/>
  </cols>
  <sheetData>
    <row r="1" spans="1:60" ht="18" customHeight="1" x14ac:dyDescent="0.2">
      <c r="A1" s="953">
        <v>37257</v>
      </c>
      <c r="B1" s="954"/>
      <c r="C1" s="954"/>
      <c r="D1" s="955"/>
      <c r="F1" s="947" t="s">
        <v>27</v>
      </c>
      <c r="G1" s="948"/>
      <c r="H1" s="948"/>
      <c r="I1" s="949"/>
      <c r="K1" s="950" t="s">
        <v>28</v>
      </c>
      <c r="L1" s="951"/>
      <c r="M1" s="951"/>
      <c r="N1" s="952"/>
      <c r="P1" s="941" t="s">
        <v>29</v>
      </c>
      <c r="Q1" s="942"/>
      <c r="R1" s="942"/>
      <c r="S1" s="943"/>
      <c r="U1" s="944" t="s">
        <v>30</v>
      </c>
      <c r="V1" s="945"/>
      <c r="W1" s="945"/>
      <c r="X1" s="946"/>
      <c r="Z1" s="941" t="s">
        <v>31</v>
      </c>
      <c r="AA1" s="942"/>
      <c r="AB1" s="942"/>
      <c r="AC1" s="943"/>
      <c r="AF1" s="947" t="s">
        <v>32</v>
      </c>
      <c r="AG1" s="948"/>
      <c r="AH1" s="948"/>
      <c r="AI1" s="949"/>
      <c r="AK1" s="950" t="s">
        <v>33</v>
      </c>
      <c r="AL1" s="951"/>
      <c r="AM1" s="951"/>
      <c r="AN1" s="952"/>
      <c r="AP1" s="941" t="s">
        <v>38</v>
      </c>
      <c r="AQ1" s="942"/>
      <c r="AR1" s="942"/>
      <c r="AS1" s="943"/>
      <c r="AU1" s="944" t="s">
        <v>39</v>
      </c>
      <c r="AV1" s="945"/>
      <c r="AW1" s="945"/>
      <c r="AX1" s="946"/>
      <c r="AZ1" s="941" t="s">
        <v>48</v>
      </c>
      <c r="BA1" s="942"/>
      <c r="BB1" s="942"/>
      <c r="BC1" s="943"/>
      <c r="BE1" s="947" t="s">
        <v>50</v>
      </c>
      <c r="BF1" s="948"/>
      <c r="BG1" s="948"/>
      <c r="BH1" s="949"/>
    </row>
    <row r="2" spans="1:60" x14ac:dyDescent="0.2">
      <c r="A2" s="27" t="s">
        <v>0</v>
      </c>
      <c r="B2" s="28" t="s">
        <v>1</v>
      </c>
      <c r="C2" s="28" t="s">
        <v>2</v>
      </c>
      <c r="D2" s="29" t="s">
        <v>3</v>
      </c>
      <c r="F2" s="89" t="s">
        <v>0</v>
      </c>
      <c r="G2" s="90" t="s">
        <v>1</v>
      </c>
      <c r="H2" s="90" t="s">
        <v>2</v>
      </c>
      <c r="I2" s="91" t="s">
        <v>3</v>
      </c>
      <c r="K2" s="34" t="s">
        <v>0</v>
      </c>
      <c r="L2" s="35" t="s">
        <v>1</v>
      </c>
      <c r="M2" s="35" t="s">
        <v>2</v>
      </c>
      <c r="N2" s="37" t="s">
        <v>3</v>
      </c>
      <c r="P2" s="27" t="s">
        <v>0</v>
      </c>
      <c r="Q2" s="28" t="s">
        <v>1</v>
      </c>
      <c r="R2" s="28" t="s">
        <v>2</v>
      </c>
      <c r="S2" s="29" t="s">
        <v>3</v>
      </c>
      <c r="U2" s="30" t="s">
        <v>0</v>
      </c>
      <c r="V2" s="31" t="s">
        <v>1</v>
      </c>
      <c r="W2" s="31" t="s">
        <v>2</v>
      </c>
      <c r="X2" s="32" t="s">
        <v>3</v>
      </c>
      <c r="Z2" s="27" t="s">
        <v>0</v>
      </c>
      <c r="AA2" s="28" t="s">
        <v>1</v>
      </c>
      <c r="AB2" s="28" t="s">
        <v>2</v>
      </c>
      <c r="AC2" s="29" t="s">
        <v>3</v>
      </c>
      <c r="AF2" s="89" t="s">
        <v>0</v>
      </c>
      <c r="AG2" s="90" t="s">
        <v>1</v>
      </c>
      <c r="AH2" s="90" t="s">
        <v>2</v>
      </c>
      <c r="AI2" s="91" t="s">
        <v>3</v>
      </c>
      <c r="AK2" s="34" t="s">
        <v>0</v>
      </c>
      <c r="AL2" s="35" t="s">
        <v>1</v>
      </c>
      <c r="AM2" s="35" t="s">
        <v>2</v>
      </c>
      <c r="AN2" s="37" t="s">
        <v>3</v>
      </c>
      <c r="AP2" s="27" t="s">
        <v>34</v>
      </c>
      <c r="AQ2" s="95" t="s">
        <v>35</v>
      </c>
      <c r="AR2" s="95" t="s">
        <v>36</v>
      </c>
      <c r="AS2" s="96" t="s">
        <v>37</v>
      </c>
      <c r="AU2" s="30" t="s">
        <v>34</v>
      </c>
      <c r="AV2" s="104" t="s">
        <v>35</v>
      </c>
      <c r="AW2" s="104" t="s">
        <v>36</v>
      </c>
      <c r="AX2" s="105" t="s">
        <v>37</v>
      </c>
      <c r="AZ2" s="27" t="s">
        <v>34</v>
      </c>
      <c r="BA2" s="95" t="s">
        <v>35</v>
      </c>
      <c r="BB2" s="95" t="s">
        <v>36</v>
      </c>
      <c r="BC2" s="96" t="s">
        <v>37</v>
      </c>
      <c r="BE2" s="89" t="s">
        <v>34</v>
      </c>
      <c r="BF2" s="125" t="s">
        <v>35</v>
      </c>
      <c r="BG2" s="125" t="s">
        <v>36</v>
      </c>
      <c r="BH2" s="126" t="s">
        <v>37</v>
      </c>
    </row>
    <row r="3" spans="1:60" x14ac:dyDescent="0.2">
      <c r="A3" s="97" t="e">
        <f>#REF!</f>
        <v>#REF!</v>
      </c>
      <c r="B3" s="106">
        <v>19.91</v>
      </c>
      <c r="C3" s="106">
        <v>22.73</v>
      </c>
      <c r="D3" s="107">
        <v>28.45</v>
      </c>
      <c r="F3" s="108">
        <v>37288</v>
      </c>
      <c r="G3" s="109">
        <v>21.41</v>
      </c>
      <c r="H3" s="109">
        <v>23.29</v>
      </c>
      <c r="I3" s="110">
        <v>27.7</v>
      </c>
      <c r="K3" s="111">
        <v>37316</v>
      </c>
      <c r="L3" s="112">
        <v>17.04</v>
      </c>
      <c r="M3" s="112">
        <v>23.95</v>
      </c>
      <c r="N3" s="113">
        <v>30.91</v>
      </c>
      <c r="P3" s="97">
        <v>37347</v>
      </c>
      <c r="Q3" s="106">
        <v>21.25</v>
      </c>
      <c r="R3" s="106">
        <v>26.42</v>
      </c>
      <c r="S3" s="107">
        <v>31.41</v>
      </c>
      <c r="U3" s="114">
        <v>37377</v>
      </c>
      <c r="V3" s="115">
        <v>18.579999999999998</v>
      </c>
      <c r="W3" s="115">
        <v>20.99</v>
      </c>
      <c r="X3" s="116">
        <v>25.79</v>
      </c>
      <c r="Z3" s="85">
        <v>37408</v>
      </c>
      <c r="AA3" s="86">
        <v>16.2</v>
      </c>
      <c r="AB3" s="86">
        <v>18.8</v>
      </c>
      <c r="AC3" s="87">
        <v>23.08</v>
      </c>
      <c r="AD3" s="103"/>
      <c r="AE3" s="103"/>
      <c r="AF3" s="108">
        <v>37438</v>
      </c>
      <c r="AG3" s="117">
        <v>15.16</v>
      </c>
      <c r="AH3" s="117">
        <v>18.75</v>
      </c>
      <c r="AI3" s="118">
        <v>25.91</v>
      </c>
      <c r="AJ3" s="103"/>
      <c r="AK3" s="111">
        <v>37469</v>
      </c>
      <c r="AL3" s="119">
        <v>13.75</v>
      </c>
      <c r="AM3" s="119">
        <v>16.559999999999999</v>
      </c>
      <c r="AN3" s="120">
        <v>20.58</v>
      </c>
      <c r="AO3" s="103"/>
      <c r="AP3" s="97">
        <v>37500</v>
      </c>
      <c r="AQ3" s="121">
        <v>13.25</v>
      </c>
      <c r="AR3" s="121">
        <v>17.329999999999998</v>
      </c>
      <c r="AS3" s="122">
        <v>27.87</v>
      </c>
      <c r="AT3" s="103"/>
      <c r="AU3" s="114">
        <v>37530</v>
      </c>
      <c r="AV3" s="94">
        <v>17.5</v>
      </c>
      <c r="AW3" s="94">
        <v>19.68</v>
      </c>
      <c r="AX3" s="93">
        <v>21.79</v>
      </c>
      <c r="AZ3" s="97">
        <v>37561</v>
      </c>
      <c r="BA3" s="98">
        <v>20</v>
      </c>
      <c r="BB3" s="98">
        <v>24</v>
      </c>
      <c r="BC3" s="99">
        <v>30</v>
      </c>
      <c r="BE3" s="55">
        <v>37591</v>
      </c>
      <c r="BF3" s="79">
        <v>24.16</v>
      </c>
      <c r="BG3" s="79">
        <v>27.69</v>
      </c>
      <c r="BH3" s="80">
        <v>33.409999999999997</v>
      </c>
    </row>
    <row r="4" spans="1:60" x14ac:dyDescent="0.2">
      <c r="A4" s="97">
        <v>37258</v>
      </c>
      <c r="B4" s="106">
        <v>18.75</v>
      </c>
      <c r="C4" s="106">
        <v>23.97</v>
      </c>
      <c r="D4" s="107">
        <v>30.7</v>
      </c>
      <c r="F4" s="108">
        <v>37289</v>
      </c>
      <c r="G4" s="109">
        <v>18.66</v>
      </c>
      <c r="H4" s="109">
        <v>21.46</v>
      </c>
      <c r="I4" s="110">
        <v>26.62</v>
      </c>
      <c r="K4" s="111">
        <v>37317</v>
      </c>
      <c r="L4" s="112">
        <v>19.79</v>
      </c>
      <c r="M4" s="112">
        <v>22.72</v>
      </c>
      <c r="N4" s="113">
        <v>29.62</v>
      </c>
      <c r="P4" s="97">
        <v>37348</v>
      </c>
      <c r="Q4" s="106">
        <v>21.54</v>
      </c>
      <c r="R4" s="106">
        <v>25.84</v>
      </c>
      <c r="S4" s="107">
        <v>31.95</v>
      </c>
      <c r="U4" s="114">
        <v>37378</v>
      </c>
      <c r="V4" s="115">
        <v>17.16</v>
      </c>
      <c r="W4" s="115">
        <v>21.95</v>
      </c>
      <c r="X4" s="116">
        <v>28.29</v>
      </c>
      <c r="Z4" s="85">
        <v>37409</v>
      </c>
      <c r="AA4" s="86">
        <v>16.5</v>
      </c>
      <c r="AB4" s="86">
        <v>20.45</v>
      </c>
      <c r="AC4" s="87">
        <v>25.87</v>
      </c>
      <c r="AD4" s="103"/>
      <c r="AE4" s="103"/>
      <c r="AF4" s="108">
        <v>37439</v>
      </c>
      <c r="AG4" s="117">
        <v>15.75</v>
      </c>
      <c r="AH4" s="117">
        <v>18.14</v>
      </c>
      <c r="AI4" s="118">
        <v>22.58</v>
      </c>
      <c r="AJ4" s="103"/>
      <c r="AK4" s="111">
        <v>37470</v>
      </c>
      <c r="AL4" s="119">
        <v>13</v>
      </c>
      <c r="AM4" s="119">
        <v>14.17</v>
      </c>
      <c r="AN4" s="120">
        <v>15.7</v>
      </c>
      <c r="AO4" s="103"/>
      <c r="AP4" s="97">
        <v>37501</v>
      </c>
      <c r="AQ4" s="121">
        <v>8.6999999999999993</v>
      </c>
      <c r="AR4" s="121">
        <v>13.68</v>
      </c>
      <c r="AS4" s="122">
        <v>25</v>
      </c>
      <c r="AT4" s="103"/>
      <c r="AU4" s="114">
        <v>37531</v>
      </c>
      <c r="AV4" s="94">
        <v>17</v>
      </c>
      <c r="AW4" s="94">
        <v>20.37</v>
      </c>
      <c r="AX4" s="93">
        <v>28.25</v>
      </c>
      <c r="AZ4" s="97">
        <v>37562</v>
      </c>
      <c r="BA4" s="98">
        <v>20</v>
      </c>
      <c r="BB4" s="98">
        <v>24</v>
      </c>
      <c r="BC4" s="99">
        <v>30</v>
      </c>
      <c r="BE4" s="55">
        <v>37592</v>
      </c>
      <c r="BF4" s="79">
        <v>23.37</v>
      </c>
      <c r="BG4" s="79">
        <v>26.74</v>
      </c>
      <c r="BH4" s="80">
        <v>30.7</v>
      </c>
    </row>
    <row r="5" spans="1:60" x14ac:dyDescent="0.2">
      <c r="A5" s="97">
        <v>37259</v>
      </c>
      <c r="B5" s="106">
        <v>19.5</v>
      </c>
      <c r="C5" s="106">
        <v>24.92</v>
      </c>
      <c r="D5" s="107">
        <v>31.62</v>
      </c>
      <c r="F5" s="108">
        <v>37290</v>
      </c>
      <c r="G5" s="109">
        <v>17.04</v>
      </c>
      <c r="H5" s="109">
        <v>19.399999999999999</v>
      </c>
      <c r="I5" s="110">
        <v>23.75</v>
      </c>
      <c r="K5" s="111">
        <v>37318</v>
      </c>
      <c r="L5" s="112">
        <v>18.829999999999998</v>
      </c>
      <c r="M5" s="112">
        <v>22.11</v>
      </c>
      <c r="N5" s="113">
        <v>29.75</v>
      </c>
      <c r="P5" s="97">
        <v>37349</v>
      </c>
      <c r="Q5" s="106">
        <v>20.91</v>
      </c>
      <c r="R5" s="106">
        <v>23.43</v>
      </c>
      <c r="S5" s="107">
        <v>29.08</v>
      </c>
      <c r="U5" s="114">
        <v>37379</v>
      </c>
      <c r="V5" s="115">
        <v>17</v>
      </c>
      <c r="W5" s="115">
        <v>20.440000000000001</v>
      </c>
      <c r="X5" s="116">
        <v>25.29</v>
      </c>
      <c r="Z5" s="85">
        <v>37410</v>
      </c>
      <c r="AA5" s="86">
        <v>15.58</v>
      </c>
      <c r="AB5" s="86">
        <v>20.16</v>
      </c>
      <c r="AC5" s="87">
        <v>25.25</v>
      </c>
      <c r="AD5" s="103"/>
      <c r="AE5" s="103"/>
      <c r="AF5" s="108">
        <v>37440</v>
      </c>
      <c r="AG5" s="117">
        <v>14.54</v>
      </c>
      <c r="AH5" s="117">
        <v>17.66</v>
      </c>
      <c r="AI5" s="118">
        <v>22.7</v>
      </c>
      <c r="AJ5" s="103"/>
      <c r="AK5" s="111">
        <v>37471</v>
      </c>
      <c r="AL5" s="119">
        <v>14.04</v>
      </c>
      <c r="AM5" s="119">
        <v>15.62</v>
      </c>
      <c r="AN5" s="120">
        <v>18.12</v>
      </c>
      <c r="AO5" s="103"/>
      <c r="AP5" s="97">
        <v>37502</v>
      </c>
      <c r="AQ5" s="121">
        <v>6.75</v>
      </c>
      <c r="AR5" s="121">
        <v>14.85</v>
      </c>
      <c r="AS5" s="122">
        <v>25.75</v>
      </c>
      <c r="AT5" s="103"/>
      <c r="AU5" s="114">
        <v>37532</v>
      </c>
      <c r="AV5" s="94">
        <v>16</v>
      </c>
      <c r="AW5" s="94">
        <v>21.67</v>
      </c>
      <c r="AX5" s="93">
        <v>29.62</v>
      </c>
      <c r="AZ5" s="97">
        <v>37563</v>
      </c>
      <c r="BA5" s="98">
        <v>19</v>
      </c>
      <c r="BB5" s="98">
        <v>25</v>
      </c>
      <c r="BC5" s="99">
        <v>34</v>
      </c>
      <c r="BE5" s="55">
        <v>37593</v>
      </c>
      <c r="BF5" s="79">
        <v>25.37</v>
      </c>
      <c r="BG5" s="79">
        <v>27.33</v>
      </c>
      <c r="BH5" s="80">
        <v>30.58</v>
      </c>
    </row>
    <row r="6" spans="1:60" x14ac:dyDescent="0.2">
      <c r="A6" s="97">
        <v>37260</v>
      </c>
      <c r="B6" s="106">
        <v>19.829999999999998</v>
      </c>
      <c r="C6" s="106">
        <v>24.11</v>
      </c>
      <c r="D6" s="107">
        <v>30.12</v>
      </c>
      <c r="F6" s="108">
        <v>37291</v>
      </c>
      <c r="G6" s="109">
        <v>16.41</v>
      </c>
      <c r="H6" s="109">
        <v>21.05</v>
      </c>
      <c r="I6" s="110">
        <v>27.33</v>
      </c>
      <c r="K6" s="111">
        <v>37319</v>
      </c>
      <c r="L6" s="112">
        <v>17.75</v>
      </c>
      <c r="M6" s="112">
        <v>21.68</v>
      </c>
      <c r="N6" s="113">
        <v>29.87</v>
      </c>
      <c r="P6" s="97">
        <v>37350</v>
      </c>
      <c r="Q6" s="106">
        <v>19.54</v>
      </c>
      <c r="R6" s="106">
        <v>22.51</v>
      </c>
      <c r="S6" s="107">
        <v>27.75</v>
      </c>
      <c r="U6" s="114">
        <v>37380</v>
      </c>
      <c r="V6" s="115">
        <v>19</v>
      </c>
      <c r="W6" s="115">
        <v>21.1</v>
      </c>
      <c r="X6" s="116">
        <v>26.16</v>
      </c>
      <c r="Z6" s="85">
        <v>37411</v>
      </c>
      <c r="AA6" s="86">
        <v>15.12</v>
      </c>
      <c r="AB6" s="86">
        <v>20.34</v>
      </c>
      <c r="AC6" s="87">
        <v>26.08</v>
      </c>
      <c r="AD6" s="103"/>
      <c r="AE6" s="103"/>
      <c r="AF6" s="108">
        <v>37441</v>
      </c>
      <c r="AG6" s="117">
        <v>14.16</v>
      </c>
      <c r="AH6" s="117">
        <v>18.32</v>
      </c>
      <c r="AI6" s="118">
        <v>24.37</v>
      </c>
      <c r="AJ6" s="103"/>
      <c r="AK6" s="111">
        <v>37472</v>
      </c>
      <c r="AL6" s="119">
        <v>13.25</v>
      </c>
      <c r="AM6" s="119">
        <v>18.43</v>
      </c>
      <c r="AN6" s="120">
        <v>24.16</v>
      </c>
      <c r="AO6" s="103"/>
      <c r="AP6" s="97">
        <v>37503</v>
      </c>
      <c r="AQ6" s="121">
        <v>11.41</v>
      </c>
      <c r="AR6" s="121">
        <v>16.62</v>
      </c>
      <c r="AS6" s="122">
        <v>24.45</v>
      </c>
      <c r="AT6" s="103"/>
      <c r="AU6" s="114">
        <v>37533</v>
      </c>
      <c r="AV6" s="94">
        <v>18.87</v>
      </c>
      <c r="AW6" s="94">
        <v>22.51</v>
      </c>
      <c r="AX6" s="93">
        <v>29.87</v>
      </c>
      <c r="AZ6" s="97">
        <v>37564</v>
      </c>
      <c r="BA6" s="98">
        <v>21</v>
      </c>
      <c r="BB6" s="98">
        <v>25</v>
      </c>
      <c r="BC6" s="99">
        <v>30</v>
      </c>
      <c r="BE6" s="55">
        <v>37594</v>
      </c>
      <c r="BF6" s="79">
        <v>25.91</v>
      </c>
      <c r="BG6" s="79">
        <v>30.5</v>
      </c>
      <c r="BH6" s="80">
        <v>37.869999999999997</v>
      </c>
    </row>
    <row r="7" spans="1:60" x14ac:dyDescent="0.2">
      <c r="A7" s="97">
        <v>37261</v>
      </c>
      <c r="B7" s="106">
        <v>19.45</v>
      </c>
      <c r="C7" s="106">
        <v>24.37</v>
      </c>
      <c r="D7" s="107">
        <v>32.33</v>
      </c>
      <c r="F7" s="108">
        <v>37292</v>
      </c>
      <c r="G7" s="109">
        <v>16.37</v>
      </c>
      <c r="H7" s="109">
        <v>21.58</v>
      </c>
      <c r="I7" s="110">
        <v>29.66</v>
      </c>
      <c r="K7" s="111">
        <v>37320</v>
      </c>
      <c r="L7" s="112">
        <v>18.95</v>
      </c>
      <c r="M7" s="112">
        <v>24.65</v>
      </c>
      <c r="N7" s="113">
        <v>31.2</v>
      </c>
      <c r="P7" s="97">
        <v>37351</v>
      </c>
      <c r="Q7" s="106">
        <v>19.45</v>
      </c>
      <c r="R7" s="106">
        <v>22.44</v>
      </c>
      <c r="S7" s="107">
        <v>28.04</v>
      </c>
      <c r="U7" s="114">
        <v>37381</v>
      </c>
      <c r="V7" s="115">
        <v>17.7</v>
      </c>
      <c r="W7" s="115">
        <v>20.29</v>
      </c>
      <c r="X7" s="116">
        <v>25</v>
      </c>
      <c r="Z7" s="85">
        <v>37412</v>
      </c>
      <c r="AA7" s="86">
        <v>15.25</v>
      </c>
      <c r="AB7" s="86">
        <v>20.72</v>
      </c>
      <c r="AC7" s="87">
        <v>26.29</v>
      </c>
      <c r="AD7" s="103"/>
      <c r="AE7" s="103"/>
      <c r="AF7" s="108">
        <v>37442</v>
      </c>
      <c r="AG7" s="117">
        <v>15.04</v>
      </c>
      <c r="AH7" s="117">
        <v>18.690000000000001</v>
      </c>
      <c r="AI7" s="118">
        <v>23.66</v>
      </c>
      <c r="AJ7" s="103"/>
      <c r="AK7" s="111">
        <v>37473</v>
      </c>
      <c r="AL7" s="119">
        <v>15.91</v>
      </c>
      <c r="AM7" s="119">
        <v>20.89</v>
      </c>
      <c r="AN7" s="120">
        <v>27.91</v>
      </c>
      <c r="AO7" s="103"/>
      <c r="AP7" s="97">
        <v>37504</v>
      </c>
      <c r="AQ7" s="121">
        <v>12.79</v>
      </c>
      <c r="AR7" s="121">
        <v>18.21</v>
      </c>
      <c r="AS7" s="122">
        <v>25.54</v>
      </c>
      <c r="AT7" s="103"/>
      <c r="AU7" s="114">
        <v>37534</v>
      </c>
      <c r="AV7" s="94">
        <v>18.5</v>
      </c>
      <c r="AW7" s="94">
        <v>24.6</v>
      </c>
      <c r="AX7" s="93">
        <v>34.450000000000003</v>
      </c>
      <c r="AZ7" s="97">
        <v>37565</v>
      </c>
      <c r="BA7" s="98">
        <v>18</v>
      </c>
      <c r="BB7" s="98">
        <v>20</v>
      </c>
      <c r="BC7" s="99">
        <v>22</v>
      </c>
      <c r="BE7" s="55">
        <v>37595</v>
      </c>
      <c r="BF7" s="79">
        <v>30.83</v>
      </c>
      <c r="BG7" s="79">
        <v>34.18</v>
      </c>
      <c r="BH7" s="80">
        <v>38.08</v>
      </c>
    </row>
    <row r="8" spans="1:60" x14ac:dyDescent="0.2">
      <c r="A8" s="97">
        <v>37262</v>
      </c>
      <c r="B8" s="106">
        <v>20.54</v>
      </c>
      <c r="C8" s="106">
        <v>25.66</v>
      </c>
      <c r="D8" s="107">
        <v>32.58</v>
      </c>
      <c r="F8" s="108">
        <v>37293</v>
      </c>
      <c r="G8" s="109">
        <v>17.12</v>
      </c>
      <c r="H8" s="109">
        <v>22.09</v>
      </c>
      <c r="I8" s="110">
        <v>28.95</v>
      </c>
      <c r="K8" s="111">
        <v>37321</v>
      </c>
      <c r="L8" s="112">
        <v>20.95</v>
      </c>
      <c r="M8" s="112">
        <v>25.71</v>
      </c>
      <c r="N8" s="113">
        <v>31.83</v>
      </c>
      <c r="P8" s="97">
        <v>37352</v>
      </c>
      <c r="Q8" s="106">
        <v>16.29</v>
      </c>
      <c r="R8" s="106">
        <v>20.93</v>
      </c>
      <c r="S8" s="107">
        <v>28.54</v>
      </c>
      <c r="U8" s="114">
        <v>37382</v>
      </c>
      <c r="V8" s="115">
        <v>18.66</v>
      </c>
      <c r="W8" s="115">
        <v>20.73</v>
      </c>
      <c r="X8" s="116">
        <v>25.45</v>
      </c>
      <c r="Z8" s="85">
        <v>37413</v>
      </c>
      <c r="AA8" s="86">
        <v>16.54</v>
      </c>
      <c r="AB8" s="86">
        <v>20.65</v>
      </c>
      <c r="AC8" s="87">
        <v>25.62</v>
      </c>
      <c r="AD8" s="103"/>
      <c r="AE8" s="103"/>
      <c r="AF8" s="108">
        <v>37443</v>
      </c>
      <c r="AG8" s="117">
        <v>14.75</v>
      </c>
      <c r="AH8" s="117">
        <v>19.12</v>
      </c>
      <c r="AI8" s="118">
        <v>23.5</v>
      </c>
      <c r="AJ8" s="103"/>
      <c r="AK8" s="111">
        <v>37474</v>
      </c>
      <c r="AL8" s="119">
        <v>15.25</v>
      </c>
      <c r="AM8" s="119">
        <v>19.23</v>
      </c>
      <c r="AN8" s="120">
        <v>25.45</v>
      </c>
      <c r="AO8" s="103"/>
      <c r="AP8" s="97">
        <v>37505</v>
      </c>
      <c r="AQ8" s="121">
        <v>16.5</v>
      </c>
      <c r="AR8" s="121">
        <v>23.23</v>
      </c>
      <c r="AS8" s="122">
        <v>30.04</v>
      </c>
      <c r="AT8" s="103"/>
      <c r="AU8" s="114">
        <v>37535</v>
      </c>
      <c r="AV8" s="94">
        <v>18.62</v>
      </c>
      <c r="AW8" s="94">
        <v>24.98</v>
      </c>
      <c r="AX8" s="93">
        <v>32.83</v>
      </c>
      <c r="AZ8" s="97">
        <v>37566</v>
      </c>
      <c r="BA8" s="98">
        <v>16</v>
      </c>
      <c r="BB8" s="98">
        <v>18</v>
      </c>
      <c r="BC8" s="99">
        <v>21</v>
      </c>
      <c r="BE8" s="55">
        <v>37596</v>
      </c>
      <c r="BF8" s="79">
        <v>31.66</v>
      </c>
      <c r="BG8" s="79">
        <v>35.71</v>
      </c>
      <c r="BH8" s="80">
        <v>39.25</v>
      </c>
    </row>
    <row r="9" spans="1:60" x14ac:dyDescent="0.2">
      <c r="A9" s="97">
        <v>37263</v>
      </c>
      <c r="B9" s="106">
        <v>21</v>
      </c>
      <c r="C9" s="106">
        <v>22.42</v>
      </c>
      <c r="D9" s="107">
        <v>24.66</v>
      </c>
      <c r="F9" s="108">
        <v>37294</v>
      </c>
      <c r="G9" s="109">
        <v>18.66</v>
      </c>
      <c r="H9" s="109">
        <v>20.39</v>
      </c>
      <c r="I9" s="110">
        <v>23.12</v>
      </c>
      <c r="K9" s="111">
        <v>37322</v>
      </c>
      <c r="L9" s="112">
        <v>21.08</v>
      </c>
      <c r="M9" s="112">
        <v>25.98</v>
      </c>
      <c r="N9" s="113">
        <v>33.33</v>
      </c>
      <c r="P9" s="97">
        <v>37353</v>
      </c>
      <c r="Q9" s="106">
        <v>17.66</v>
      </c>
      <c r="R9" s="106">
        <v>20.100000000000001</v>
      </c>
      <c r="S9" s="107">
        <v>25.7</v>
      </c>
      <c r="U9" s="114">
        <v>37383</v>
      </c>
      <c r="V9" s="115">
        <v>17.75</v>
      </c>
      <c r="W9" s="115">
        <v>20.84</v>
      </c>
      <c r="X9" s="116">
        <v>25.87</v>
      </c>
      <c r="Z9" s="85">
        <v>37414</v>
      </c>
      <c r="AA9" s="86">
        <v>15.79</v>
      </c>
      <c r="AB9" s="86">
        <v>20.9</v>
      </c>
      <c r="AC9" s="87">
        <v>25.66</v>
      </c>
      <c r="AD9" s="103"/>
      <c r="AE9" s="103"/>
      <c r="AF9" s="108">
        <v>37444</v>
      </c>
      <c r="AG9" s="117">
        <v>11.79</v>
      </c>
      <c r="AH9" s="117">
        <v>16.239999999999998</v>
      </c>
      <c r="AI9" s="118">
        <v>20.329999999999998</v>
      </c>
      <c r="AJ9" s="103"/>
      <c r="AK9" s="111">
        <v>37475</v>
      </c>
      <c r="AL9" s="119">
        <v>15.37</v>
      </c>
      <c r="AM9" s="119">
        <v>21.13</v>
      </c>
      <c r="AN9" s="120">
        <v>28.2</v>
      </c>
      <c r="AO9" s="103"/>
      <c r="AP9" s="97">
        <v>37506</v>
      </c>
      <c r="AQ9" s="121">
        <v>13.12</v>
      </c>
      <c r="AR9" s="121">
        <v>17.149999999999999</v>
      </c>
      <c r="AS9" s="122">
        <v>23.16</v>
      </c>
      <c r="AT9" s="103"/>
      <c r="AU9" s="114">
        <v>37536</v>
      </c>
      <c r="AV9" s="94">
        <v>23.29</v>
      </c>
      <c r="AW9" s="94">
        <v>27.84</v>
      </c>
      <c r="AX9" s="93">
        <v>34</v>
      </c>
      <c r="AZ9" s="97">
        <v>37567</v>
      </c>
      <c r="BA9" s="98">
        <v>16</v>
      </c>
      <c r="BB9" s="98">
        <v>18</v>
      </c>
      <c r="BC9" s="99">
        <v>22</v>
      </c>
      <c r="BE9" s="55">
        <v>37597</v>
      </c>
      <c r="BF9" s="79">
        <v>30.75</v>
      </c>
      <c r="BG9" s="79">
        <v>35.11</v>
      </c>
      <c r="BH9" s="80">
        <v>38.909999999999997</v>
      </c>
    </row>
    <row r="10" spans="1:60" x14ac:dyDescent="0.2">
      <c r="A10" s="97">
        <v>37264</v>
      </c>
      <c r="B10" s="106">
        <v>18.16</v>
      </c>
      <c r="C10" s="106">
        <v>21.79</v>
      </c>
      <c r="D10" s="107">
        <v>29.08</v>
      </c>
      <c r="F10" s="108">
        <v>37295</v>
      </c>
      <c r="G10" s="109">
        <v>18.7</v>
      </c>
      <c r="H10" s="109">
        <v>21.34</v>
      </c>
      <c r="I10" s="110">
        <v>26.41</v>
      </c>
      <c r="K10" s="111">
        <v>37323</v>
      </c>
      <c r="L10" s="112">
        <v>21.45</v>
      </c>
      <c r="M10" s="112">
        <v>24.8</v>
      </c>
      <c r="N10" s="113">
        <v>33.58</v>
      </c>
      <c r="P10" s="97">
        <v>37354</v>
      </c>
      <c r="Q10" s="106">
        <v>17.579999999999998</v>
      </c>
      <c r="R10" s="106">
        <v>20.079999999999998</v>
      </c>
      <c r="S10" s="107">
        <v>25.08</v>
      </c>
      <c r="U10" s="114">
        <v>37384</v>
      </c>
      <c r="V10" s="115">
        <v>17.91</v>
      </c>
      <c r="W10" s="115">
        <v>21.46</v>
      </c>
      <c r="X10" s="116">
        <v>25.87</v>
      </c>
      <c r="Z10" s="85">
        <v>37415</v>
      </c>
      <c r="AA10" s="86">
        <v>17.04</v>
      </c>
      <c r="AB10" s="86">
        <v>21.34</v>
      </c>
      <c r="AC10" s="87">
        <v>26.7</v>
      </c>
      <c r="AD10" s="103"/>
      <c r="AE10" s="103"/>
      <c r="AF10" s="108">
        <v>37445</v>
      </c>
      <c r="AG10" s="117">
        <v>8.3699999999999992</v>
      </c>
      <c r="AH10" s="117">
        <v>11.94</v>
      </c>
      <c r="AI10" s="118">
        <v>16.16</v>
      </c>
      <c r="AJ10" s="103"/>
      <c r="AK10" s="111">
        <v>37476</v>
      </c>
      <c r="AL10" s="119">
        <v>16.75</v>
      </c>
      <c r="AM10" s="119">
        <v>21.93</v>
      </c>
      <c r="AN10" s="120">
        <v>29.25</v>
      </c>
      <c r="AO10" s="103"/>
      <c r="AP10" s="97">
        <v>37507</v>
      </c>
      <c r="AQ10" s="121">
        <v>12.62</v>
      </c>
      <c r="AR10" s="121">
        <v>13.76</v>
      </c>
      <c r="AS10" s="122">
        <v>16.079999999999998</v>
      </c>
      <c r="AT10" s="103"/>
      <c r="AU10" s="114">
        <v>37537</v>
      </c>
      <c r="AV10" s="94">
        <v>22.83</v>
      </c>
      <c r="AW10" s="94">
        <v>27.57</v>
      </c>
      <c r="AX10" s="93">
        <v>36.450000000000003</v>
      </c>
      <c r="AZ10" s="97">
        <v>37568</v>
      </c>
      <c r="BA10" s="98">
        <v>16</v>
      </c>
      <c r="BB10" s="98">
        <v>21</v>
      </c>
      <c r="BC10" s="99">
        <v>26</v>
      </c>
      <c r="BE10" s="55">
        <v>37598</v>
      </c>
      <c r="BF10" s="79">
        <v>29.66</v>
      </c>
      <c r="BG10" s="79">
        <v>31.63</v>
      </c>
      <c r="BH10" s="80">
        <v>34.369999999999997</v>
      </c>
    </row>
    <row r="11" spans="1:60" x14ac:dyDescent="0.2">
      <c r="A11" s="97">
        <v>37265</v>
      </c>
      <c r="B11" s="106">
        <v>18.12</v>
      </c>
      <c r="C11" s="106">
        <v>21.2</v>
      </c>
      <c r="D11" s="107">
        <v>26.16</v>
      </c>
      <c r="F11" s="108">
        <v>37296</v>
      </c>
      <c r="G11" s="109">
        <v>18.7</v>
      </c>
      <c r="H11" s="109">
        <v>19.57</v>
      </c>
      <c r="I11" s="110">
        <v>20.75</v>
      </c>
      <c r="K11" s="111">
        <v>37324</v>
      </c>
      <c r="L11" s="112">
        <v>20.04</v>
      </c>
      <c r="M11" s="112">
        <v>25.17</v>
      </c>
      <c r="N11" s="113">
        <v>32.29</v>
      </c>
      <c r="P11" s="97">
        <v>37355</v>
      </c>
      <c r="Q11" s="106">
        <v>19.12</v>
      </c>
      <c r="R11" s="106">
        <v>19.850000000000001</v>
      </c>
      <c r="S11" s="107">
        <v>20.75</v>
      </c>
      <c r="U11" s="114">
        <v>37385</v>
      </c>
      <c r="V11" s="115">
        <v>17.87</v>
      </c>
      <c r="W11" s="115">
        <v>19.73</v>
      </c>
      <c r="X11" s="116">
        <v>23.25</v>
      </c>
      <c r="Z11" s="85">
        <v>37416</v>
      </c>
      <c r="AA11" s="86">
        <v>16.25</v>
      </c>
      <c r="AB11" s="86">
        <v>21.17</v>
      </c>
      <c r="AC11" s="87">
        <v>26.5</v>
      </c>
      <c r="AD11" s="103"/>
      <c r="AE11" s="103"/>
      <c r="AF11" s="108">
        <v>37446</v>
      </c>
      <c r="AG11" s="117">
        <v>9.16</v>
      </c>
      <c r="AH11" s="117">
        <v>12.33</v>
      </c>
      <c r="AI11" s="118">
        <v>17.62</v>
      </c>
      <c r="AJ11" s="103"/>
      <c r="AK11" s="111">
        <v>37477</v>
      </c>
      <c r="AL11" s="119">
        <v>18.25</v>
      </c>
      <c r="AM11" s="119">
        <v>22.78</v>
      </c>
      <c r="AN11" s="120">
        <v>27.54</v>
      </c>
      <c r="AO11" s="103"/>
      <c r="AP11" s="97">
        <v>37508</v>
      </c>
      <c r="AQ11" s="121">
        <v>13</v>
      </c>
      <c r="AR11" s="121">
        <v>16.29</v>
      </c>
      <c r="AS11" s="122">
        <v>23.66</v>
      </c>
      <c r="AT11" s="103"/>
      <c r="AU11" s="114">
        <v>37538</v>
      </c>
      <c r="AV11" s="94">
        <v>21.16</v>
      </c>
      <c r="AW11" s="94">
        <v>25.71</v>
      </c>
      <c r="AX11" s="93">
        <v>32.909999999999997</v>
      </c>
      <c r="AZ11" s="97">
        <v>37569</v>
      </c>
      <c r="BA11" s="98">
        <v>16</v>
      </c>
      <c r="BB11" s="98">
        <v>22</v>
      </c>
      <c r="BC11" s="99">
        <v>30</v>
      </c>
      <c r="BE11" s="55">
        <v>37599</v>
      </c>
      <c r="BF11" s="79">
        <v>26.79</v>
      </c>
      <c r="BG11" s="79">
        <v>28.82</v>
      </c>
      <c r="BH11" s="80">
        <v>31.16</v>
      </c>
    </row>
    <row r="12" spans="1:60" x14ac:dyDescent="0.2">
      <c r="A12" s="97">
        <v>37266</v>
      </c>
      <c r="B12" s="106">
        <v>19.54</v>
      </c>
      <c r="C12" s="106">
        <v>22.68</v>
      </c>
      <c r="D12" s="107">
        <v>27.58</v>
      </c>
      <c r="F12" s="108">
        <v>37297</v>
      </c>
      <c r="G12" s="109">
        <v>17.37</v>
      </c>
      <c r="H12" s="109">
        <v>21.85</v>
      </c>
      <c r="I12" s="110">
        <v>28.41</v>
      </c>
      <c r="K12" s="111">
        <v>37325</v>
      </c>
      <c r="L12" s="112">
        <v>20.41</v>
      </c>
      <c r="M12" s="112">
        <v>25.55</v>
      </c>
      <c r="N12" s="113">
        <v>33.659999999999997</v>
      </c>
      <c r="P12" s="97">
        <v>37356</v>
      </c>
      <c r="Q12" s="106">
        <v>17.79</v>
      </c>
      <c r="R12" s="106">
        <v>21.8</v>
      </c>
      <c r="S12" s="107">
        <v>28.25</v>
      </c>
      <c r="U12" s="114">
        <v>37386</v>
      </c>
      <c r="V12" s="115">
        <v>16.41</v>
      </c>
      <c r="W12" s="115">
        <v>19.82</v>
      </c>
      <c r="X12" s="116">
        <v>24.83</v>
      </c>
      <c r="Z12" s="85">
        <v>37417</v>
      </c>
      <c r="AA12" s="86">
        <v>18.829999999999998</v>
      </c>
      <c r="AB12" s="86">
        <v>21.23</v>
      </c>
      <c r="AC12" s="87">
        <v>27.16</v>
      </c>
      <c r="AD12" s="103"/>
      <c r="AE12" s="103"/>
      <c r="AF12" s="108">
        <v>37447</v>
      </c>
      <c r="AG12" s="117">
        <v>11.75</v>
      </c>
      <c r="AH12" s="117">
        <v>14.46</v>
      </c>
      <c r="AI12" s="118">
        <v>19.91</v>
      </c>
      <c r="AJ12" s="103"/>
      <c r="AK12" s="111">
        <v>37478</v>
      </c>
      <c r="AL12" s="119">
        <v>13.62</v>
      </c>
      <c r="AM12" s="119">
        <v>16.66</v>
      </c>
      <c r="AN12" s="120">
        <v>22.16</v>
      </c>
      <c r="AO12" s="103"/>
      <c r="AP12" s="97">
        <v>37509</v>
      </c>
      <c r="AQ12" s="121">
        <v>14.75</v>
      </c>
      <c r="AR12" s="121">
        <v>17.96</v>
      </c>
      <c r="AS12" s="122">
        <v>24.75</v>
      </c>
      <c r="AT12" s="103"/>
      <c r="AU12" s="114">
        <v>37539</v>
      </c>
      <c r="AV12" s="94">
        <v>20.5</v>
      </c>
      <c r="AW12" s="94">
        <v>26.9</v>
      </c>
      <c r="AX12" s="93">
        <v>35.909999999999997</v>
      </c>
      <c r="AZ12" s="97">
        <v>37570</v>
      </c>
      <c r="BA12" s="98">
        <v>22</v>
      </c>
      <c r="BB12" s="98">
        <v>26</v>
      </c>
      <c r="BC12" s="99">
        <v>31</v>
      </c>
      <c r="BE12" s="55">
        <v>37600</v>
      </c>
      <c r="BF12" s="79">
        <v>25</v>
      </c>
      <c r="BG12" s="79">
        <v>27.96</v>
      </c>
      <c r="BH12" s="80">
        <v>31.29</v>
      </c>
    </row>
    <row r="13" spans="1:60" x14ac:dyDescent="0.2">
      <c r="A13" s="97">
        <v>37267</v>
      </c>
      <c r="B13" s="106">
        <v>19.45</v>
      </c>
      <c r="C13" s="106">
        <v>22.06</v>
      </c>
      <c r="D13" s="107">
        <v>27.75</v>
      </c>
      <c r="F13" s="108">
        <v>37298</v>
      </c>
      <c r="G13" s="109">
        <v>19</v>
      </c>
      <c r="H13" s="109">
        <v>23.46</v>
      </c>
      <c r="I13" s="110">
        <v>30.7</v>
      </c>
      <c r="K13" s="111">
        <v>37326</v>
      </c>
      <c r="L13" s="112">
        <v>20.58</v>
      </c>
      <c r="M13" s="112">
        <v>25.39</v>
      </c>
      <c r="N13" s="113">
        <v>32.869999999999997</v>
      </c>
      <c r="P13" s="97">
        <v>37357</v>
      </c>
      <c r="Q13" s="106">
        <v>17.7</v>
      </c>
      <c r="R13" s="106">
        <v>23.51</v>
      </c>
      <c r="S13" s="107">
        <v>29.83</v>
      </c>
      <c r="U13" s="114">
        <v>37387</v>
      </c>
      <c r="V13" s="115">
        <v>17.87</v>
      </c>
      <c r="W13" s="115">
        <v>21.18</v>
      </c>
      <c r="X13" s="116">
        <v>26.45</v>
      </c>
      <c r="Z13" s="85">
        <v>37418</v>
      </c>
      <c r="AA13" s="86">
        <v>18.37</v>
      </c>
      <c r="AB13" s="86">
        <v>21.58</v>
      </c>
      <c r="AC13" s="87">
        <v>26.29</v>
      </c>
      <c r="AD13" s="103"/>
      <c r="AE13" s="103"/>
      <c r="AF13" s="108">
        <v>37448</v>
      </c>
      <c r="AG13" s="117">
        <v>12.25</v>
      </c>
      <c r="AH13" s="117">
        <v>13.83</v>
      </c>
      <c r="AI13" s="118">
        <v>17.37</v>
      </c>
      <c r="AJ13" s="103"/>
      <c r="AK13" s="111">
        <v>37479</v>
      </c>
      <c r="AL13" s="119">
        <v>14.16</v>
      </c>
      <c r="AM13" s="119">
        <v>19.440000000000001</v>
      </c>
      <c r="AN13" s="120">
        <v>26.91</v>
      </c>
      <c r="AO13" s="103"/>
      <c r="AP13" s="97">
        <v>37510</v>
      </c>
      <c r="AQ13" s="121">
        <v>16.41</v>
      </c>
      <c r="AR13" s="121">
        <v>20.74</v>
      </c>
      <c r="AS13" s="122">
        <v>28.83</v>
      </c>
      <c r="AT13" s="103"/>
      <c r="AU13" s="114">
        <v>37540</v>
      </c>
      <c r="AV13" s="94">
        <v>21.41</v>
      </c>
      <c r="AW13" s="94">
        <v>28.59</v>
      </c>
      <c r="AX13" s="93">
        <v>37.5</v>
      </c>
      <c r="AZ13" s="97">
        <v>37571</v>
      </c>
      <c r="BA13" s="98">
        <v>21</v>
      </c>
      <c r="BB13" s="98">
        <v>24</v>
      </c>
      <c r="BC13" s="99">
        <v>26</v>
      </c>
      <c r="BE13" s="55">
        <v>37601</v>
      </c>
      <c r="BF13" s="79">
        <v>20.91</v>
      </c>
      <c r="BG13" s="79">
        <v>25.16</v>
      </c>
      <c r="BH13" s="80">
        <v>28.83</v>
      </c>
    </row>
    <row r="14" spans="1:60" x14ac:dyDescent="0.2">
      <c r="A14" s="97">
        <v>37268</v>
      </c>
      <c r="B14" s="106">
        <v>19.29</v>
      </c>
      <c r="C14" s="106">
        <v>20.55</v>
      </c>
      <c r="D14" s="107">
        <v>23.79</v>
      </c>
      <c r="F14" s="108">
        <v>37299</v>
      </c>
      <c r="G14" s="109">
        <v>18.41</v>
      </c>
      <c r="H14" s="109">
        <v>23.56</v>
      </c>
      <c r="I14" s="110">
        <v>31.87</v>
      </c>
      <c r="K14" s="111">
        <v>37327</v>
      </c>
      <c r="L14" s="112">
        <v>21.79</v>
      </c>
      <c r="M14" s="112">
        <v>26.02</v>
      </c>
      <c r="N14" s="113">
        <v>31.04</v>
      </c>
      <c r="P14" s="97">
        <v>37358</v>
      </c>
      <c r="Q14" s="106">
        <v>19.16</v>
      </c>
      <c r="R14" s="106">
        <v>24.68</v>
      </c>
      <c r="S14" s="107">
        <v>31.83</v>
      </c>
      <c r="U14" s="114">
        <v>37388</v>
      </c>
      <c r="V14" s="115">
        <v>18.2</v>
      </c>
      <c r="W14" s="115">
        <v>21.82</v>
      </c>
      <c r="X14" s="116">
        <v>27.2</v>
      </c>
      <c r="Z14" s="85">
        <v>37419</v>
      </c>
      <c r="AA14" s="86">
        <v>17.329999999999998</v>
      </c>
      <c r="AB14" s="86">
        <v>21.04</v>
      </c>
      <c r="AC14" s="87">
        <v>26.79</v>
      </c>
      <c r="AD14" s="103"/>
      <c r="AE14" s="103"/>
      <c r="AF14" s="108">
        <v>37449</v>
      </c>
      <c r="AG14" s="117">
        <v>11.79</v>
      </c>
      <c r="AH14" s="117">
        <v>13.41</v>
      </c>
      <c r="AI14" s="118">
        <v>15.45</v>
      </c>
      <c r="AJ14" s="103"/>
      <c r="AK14" s="111">
        <v>37480</v>
      </c>
      <c r="AL14" s="119">
        <v>15.75</v>
      </c>
      <c r="AM14" s="119">
        <v>21.85</v>
      </c>
      <c r="AN14" s="120">
        <v>28.33</v>
      </c>
      <c r="AO14" s="103"/>
      <c r="AP14" s="97">
        <v>37511</v>
      </c>
      <c r="AQ14" s="121">
        <v>16</v>
      </c>
      <c r="AR14" s="121">
        <v>22.11</v>
      </c>
      <c r="AS14" s="122">
        <v>29.29</v>
      </c>
      <c r="AT14" s="103"/>
      <c r="AU14" s="114">
        <v>37541</v>
      </c>
      <c r="AV14" s="94">
        <v>21.04</v>
      </c>
      <c r="AW14" s="94">
        <v>26.78</v>
      </c>
      <c r="AX14" s="93">
        <v>36.950000000000003</v>
      </c>
      <c r="AZ14" s="97">
        <v>37572</v>
      </c>
      <c r="BA14" s="98">
        <v>18</v>
      </c>
      <c r="BB14" s="98">
        <v>21</v>
      </c>
      <c r="BC14" s="99">
        <v>24</v>
      </c>
      <c r="BE14" s="55">
        <v>37602</v>
      </c>
      <c r="BF14" s="79">
        <v>20</v>
      </c>
      <c r="BG14" s="79">
        <v>23.54</v>
      </c>
      <c r="BH14" s="80">
        <v>29.37</v>
      </c>
    </row>
    <row r="15" spans="1:60" x14ac:dyDescent="0.2">
      <c r="A15" s="97">
        <v>37269</v>
      </c>
      <c r="B15" s="106">
        <v>18.66</v>
      </c>
      <c r="C15" s="106">
        <v>19.510000000000002</v>
      </c>
      <c r="D15" s="107">
        <v>20.62</v>
      </c>
      <c r="F15" s="108">
        <v>37300</v>
      </c>
      <c r="G15" s="109">
        <v>17.829999999999998</v>
      </c>
      <c r="H15" s="109">
        <v>22.62</v>
      </c>
      <c r="I15" s="110">
        <v>30.45</v>
      </c>
      <c r="K15" s="111">
        <v>37328</v>
      </c>
      <c r="L15" s="112">
        <v>21.95</v>
      </c>
      <c r="M15" s="112">
        <v>26.87</v>
      </c>
      <c r="N15" s="113">
        <v>33.29</v>
      </c>
      <c r="P15" s="97">
        <v>37359</v>
      </c>
      <c r="Q15" s="106">
        <v>21</v>
      </c>
      <c r="R15" s="106">
        <v>22.76</v>
      </c>
      <c r="S15" s="107">
        <v>26.29</v>
      </c>
      <c r="U15" s="114">
        <v>37389</v>
      </c>
      <c r="V15" s="115">
        <v>17.54</v>
      </c>
      <c r="W15" s="115">
        <v>21.46</v>
      </c>
      <c r="X15" s="116">
        <v>27.62</v>
      </c>
      <c r="Z15" s="85">
        <v>37420</v>
      </c>
      <c r="AA15" s="86">
        <v>16.829999999999998</v>
      </c>
      <c r="AB15" s="86">
        <v>21.53</v>
      </c>
      <c r="AC15" s="87">
        <v>27</v>
      </c>
      <c r="AD15" s="103"/>
      <c r="AE15" s="103"/>
      <c r="AF15" s="108">
        <v>37450</v>
      </c>
      <c r="AG15" s="117">
        <v>10.91</v>
      </c>
      <c r="AH15" s="117">
        <v>13.1</v>
      </c>
      <c r="AI15" s="118">
        <v>16.87</v>
      </c>
      <c r="AJ15" s="103"/>
      <c r="AK15" s="111">
        <v>37481</v>
      </c>
      <c r="AL15" s="119">
        <v>16.91</v>
      </c>
      <c r="AM15" s="119">
        <v>22.93</v>
      </c>
      <c r="AN15" s="120">
        <v>28.45</v>
      </c>
      <c r="AO15" s="103"/>
      <c r="AP15" s="97">
        <v>37512</v>
      </c>
      <c r="AQ15" s="121">
        <v>19.25</v>
      </c>
      <c r="AR15" s="121">
        <v>21.25</v>
      </c>
      <c r="AS15" s="122">
        <v>23.79</v>
      </c>
      <c r="AT15" s="103"/>
      <c r="AU15" s="114">
        <v>37542</v>
      </c>
      <c r="AV15" s="115">
        <v>1.58</v>
      </c>
      <c r="AW15" s="115">
        <v>25.03</v>
      </c>
      <c r="AX15" s="93">
        <v>35.450000000000003</v>
      </c>
      <c r="AZ15" s="97">
        <v>37573</v>
      </c>
      <c r="BA15" s="98">
        <v>18</v>
      </c>
      <c r="BB15" s="98">
        <v>19</v>
      </c>
      <c r="BC15" s="99">
        <v>20</v>
      </c>
      <c r="BE15" s="55">
        <v>37603</v>
      </c>
      <c r="BF15" s="79">
        <v>20.37</v>
      </c>
      <c r="BG15" s="79">
        <v>23.52</v>
      </c>
      <c r="BH15" s="80">
        <v>29.91</v>
      </c>
    </row>
    <row r="16" spans="1:60" x14ac:dyDescent="0.2">
      <c r="A16" s="97">
        <v>37270</v>
      </c>
      <c r="B16" s="106">
        <v>19.579999999999998</v>
      </c>
      <c r="C16" s="106">
        <v>21.64</v>
      </c>
      <c r="D16" s="107">
        <v>27.7</v>
      </c>
      <c r="F16" s="108">
        <v>37301</v>
      </c>
      <c r="G16" s="109">
        <v>17.95</v>
      </c>
      <c r="H16" s="109">
        <v>19.489999999999998</v>
      </c>
      <c r="I16" s="110">
        <v>22.25</v>
      </c>
      <c r="K16" s="111">
        <v>37329</v>
      </c>
      <c r="L16" s="112">
        <v>20.58</v>
      </c>
      <c r="M16" s="112">
        <v>23.21</v>
      </c>
      <c r="N16" s="113">
        <v>26.29</v>
      </c>
      <c r="P16" s="97">
        <v>37360</v>
      </c>
      <c r="Q16" s="106">
        <v>19.579999999999998</v>
      </c>
      <c r="R16" s="106">
        <v>22.65</v>
      </c>
      <c r="S16" s="107">
        <v>28.04</v>
      </c>
      <c r="U16" s="114">
        <v>37390</v>
      </c>
      <c r="V16" s="115">
        <v>16.95</v>
      </c>
      <c r="W16" s="115">
        <v>21.96</v>
      </c>
      <c r="X16" s="116">
        <v>27.66</v>
      </c>
      <c r="Z16" s="85">
        <v>37421</v>
      </c>
      <c r="AA16" s="86">
        <v>16.95</v>
      </c>
      <c r="AB16" s="86">
        <v>20.28</v>
      </c>
      <c r="AC16" s="87">
        <v>27.12</v>
      </c>
      <c r="AD16" s="103"/>
      <c r="AE16" s="103"/>
      <c r="AF16" s="108">
        <v>37451</v>
      </c>
      <c r="AG16" s="117">
        <v>7.95</v>
      </c>
      <c r="AH16" s="117">
        <v>12.24</v>
      </c>
      <c r="AI16" s="118">
        <v>18.54</v>
      </c>
      <c r="AJ16" s="103"/>
      <c r="AK16" s="111">
        <v>37482</v>
      </c>
      <c r="AL16" s="119">
        <v>16.95</v>
      </c>
      <c r="AM16" s="119">
        <v>20.67</v>
      </c>
      <c r="AN16" s="120">
        <v>27.41</v>
      </c>
      <c r="AO16" s="103"/>
      <c r="AP16" s="97">
        <v>37513</v>
      </c>
      <c r="AQ16" s="121">
        <v>15.37</v>
      </c>
      <c r="AR16" s="121">
        <v>17.96</v>
      </c>
      <c r="AS16" s="122">
        <v>21.16</v>
      </c>
      <c r="AT16" s="103"/>
      <c r="AU16" s="114">
        <v>37543</v>
      </c>
      <c r="AV16" s="94">
        <v>0</v>
      </c>
      <c r="AW16" s="94">
        <v>22</v>
      </c>
      <c r="AX16" s="93" t="s">
        <v>42</v>
      </c>
      <c r="AZ16" s="97">
        <v>37574</v>
      </c>
      <c r="BA16" s="98">
        <v>17</v>
      </c>
      <c r="BB16" s="98">
        <v>23</v>
      </c>
      <c r="BC16" s="99">
        <v>27</v>
      </c>
      <c r="BE16" s="55">
        <v>37604</v>
      </c>
      <c r="BF16" s="79">
        <v>19.66</v>
      </c>
      <c r="BG16" s="79">
        <v>23.68</v>
      </c>
      <c r="BH16" s="80">
        <v>29.87</v>
      </c>
    </row>
    <row r="17" spans="1:60" x14ac:dyDescent="0.2">
      <c r="A17" s="97">
        <v>37271</v>
      </c>
      <c r="B17" s="106">
        <v>18.75</v>
      </c>
      <c r="C17" s="106">
        <v>20.51</v>
      </c>
      <c r="D17" s="107">
        <v>24.04</v>
      </c>
      <c r="F17" s="108">
        <v>37302</v>
      </c>
      <c r="G17" s="109">
        <v>17.79</v>
      </c>
      <c r="H17" s="109">
        <v>22.8</v>
      </c>
      <c r="I17" s="110">
        <v>29.5</v>
      </c>
      <c r="K17" s="111">
        <v>37330</v>
      </c>
      <c r="L17" s="112">
        <v>19.579999999999998</v>
      </c>
      <c r="M17" s="112">
        <v>23.31</v>
      </c>
      <c r="N17" s="113">
        <v>31.33</v>
      </c>
      <c r="P17" s="97">
        <v>37361</v>
      </c>
      <c r="Q17" s="106">
        <v>19.079999999999998</v>
      </c>
      <c r="R17" s="106">
        <v>23.2</v>
      </c>
      <c r="S17" s="107">
        <v>29.5</v>
      </c>
      <c r="U17" s="114">
        <v>37391</v>
      </c>
      <c r="V17" s="115">
        <v>16.95</v>
      </c>
      <c r="W17" s="115">
        <v>22.53</v>
      </c>
      <c r="X17" s="116">
        <v>28.08</v>
      </c>
      <c r="Z17" s="85">
        <v>37422</v>
      </c>
      <c r="AA17" s="86">
        <v>15.12</v>
      </c>
      <c r="AB17" s="86">
        <v>17.2</v>
      </c>
      <c r="AC17" s="87">
        <v>19.079999999999998</v>
      </c>
      <c r="AD17" s="103"/>
      <c r="AE17" s="103"/>
      <c r="AF17" s="108">
        <v>37452</v>
      </c>
      <c r="AG17" s="117">
        <v>8.2899999999999991</v>
      </c>
      <c r="AH17" s="117">
        <v>12.8</v>
      </c>
      <c r="AI17" s="118">
        <v>20.16</v>
      </c>
      <c r="AJ17" s="103"/>
      <c r="AK17" s="111">
        <v>37483</v>
      </c>
      <c r="AL17" s="119">
        <v>16.5</v>
      </c>
      <c r="AM17" s="119">
        <v>18.940000000000001</v>
      </c>
      <c r="AN17" s="120">
        <v>25.45</v>
      </c>
      <c r="AO17" s="103"/>
      <c r="AP17" s="97">
        <v>37514</v>
      </c>
      <c r="AQ17" s="121">
        <v>15.5</v>
      </c>
      <c r="AR17" s="121">
        <v>18.41</v>
      </c>
      <c r="AS17" s="122">
        <v>26.2</v>
      </c>
      <c r="AT17" s="103"/>
      <c r="AU17" s="114">
        <v>37544</v>
      </c>
      <c r="AV17" s="94" t="s">
        <v>40</v>
      </c>
      <c r="AW17" s="94">
        <v>18</v>
      </c>
      <c r="AX17" s="93" t="s">
        <v>43</v>
      </c>
      <c r="AZ17" s="97">
        <v>37575</v>
      </c>
      <c r="BA17" s="98">
        <v>21</v>
      </c>
      <c r="BB17" s="98">
        <v>25</v>
      </c>
      <c r="BC17" s="99">
        <v>30</v>
      </c>
      <c r="BE17" s="55">
        <v>37605</v>
      </c>
      <c r="BF17" s="79">
        <v>19.79</v>
      </c>
      <c r="BG17" s="79">
        <v>23.37</v>
      </c>
      <c r="BH17" s="80">
        <v>28.45</v>
      </c>
    </row>
    <row r="18" spans="1:60" x14ac:dyDescent="0.2">
      <c r="A18" s="97">
        <v>37272</v>
      </c>
      <c r="B18" s="106">
        <v>15.75</v>
      </c>
      <c r="C18" s="106">
        <v>17.62</v>
      </c>
      <c r="D18" s="107">
        <v>19.66</v>
      </c>
      <c r="F18" s="108">
        <v>37303</v>
      </c>
      <c r="G18" s="109">
        <v>18.29</v>
      </c>
      <c r="H18" s="109">
        <v>22.03</v>
      </c>
      <c r="I18" s="110">
        <v>27.33</v>
      </c>
      <c r="K18" s="111">
        <v>37331</v>
      </c>
      <c r="L18" s="112">
        <v>19.5</v>
      </c>
      <c r="M18" s="112">
        <v>23.96</v>
      </c>
      <c r="N18" s="113">
        <v>29.45</v>
      </c>
      <c r="P18" s="97">
        <v>37362</v>
      </c>
      <c r="Q18" s="106">
        <v>18.16</v>
      </c>
      <c r="R18" s="106">
        <v>23.39</v>
      </c>
      <c r="S18" s="107">
        <v>29.87</v>
      </c>
      <c r="U18" s="114">
        <v>37392</v>
      </c>
      <c r="V18" s="115">
        <v>18.66</v>
      </c>
      <c r="W18" s="115">
        <v>20.59</v>
      </c>
      <c r="X18" s="116">
        <v>23.12</v>
      </c>
      <c r="Z18" s="85">
        <v>37423</v>
      </c>
      <c r="AA18" s="86">
        <v>15.25</v>
      </c>
      <c r="AB18" s="86">
        <v>18.350000000000001</v>
      </c>
      <c r="AC18" s="87">
        <v>23.83</v>
      </c>
      <c r="AD18" s="103"/>
      <c r="AE18" s="103"/>
      <c r="AF18" s="108">
        <v>37453</v>
      </c>
      <c r="AG18" s="117">
        <v>11.7</v>
      </c>
      <c r="AH18" s="117">
        <v>15.93</v>
      </c>
      <c r="AI18" s="118">
        <v>22.54</v>
      </c>
      <c r="AJ18" s="103"/>
      <c r="AK18" s="111">
        <v>37484</v>
      </c>
      <c r="AL18" s="119">
        <v>16.5</v>
      </c>
      <c r="AM18" s="119">
        <v>19.55</v>
      </c>
      <c r="AN18" s="120">
        <v>26.5</v>
      </c>
      <c r="AO18" s="103"/>
      <c r="AP18" s="97">
        <v>37515</v>
      </c>
      <c r="AQ18" s="121">
        <v>16</v>
      </c>
      <c r="AR18" s="121">
        <v>18.25</v>
      </c>
      <c r="AS18" s="122">
        <v>21.5</v>
      </c>
      <c r="AT18" s="103"/>
      <c r="AU18" s="114">
        <v>37545</v>
      </c>
      <c r="AV18" s="94" t="s">
        <v>41</v>
      </c>
      <c r="AW18" s="94">
        <v>27</v>
      </c>
      <c r="AX18" s="93" t="s">
        <v>44</v>
      </c>
      <c r="AZ18" s="97">
        <v>37576</v>
      </c>
      <c r="BA18" s="98">
        <v>21</v>
      </c>
      <c r="BB18" s="98">
        <v>25</v>
      </c>
      <c r="BC18" s="99">
        <v>31</v>
      </c>
      <c r="BE18" s="55">
        <v>37606</v>
      </c>
      <c r="BF18" s="79">
        <v>19.41</v>
      </c>
      <c r="BG18" s="79">
        <v>22.31</v>
      </c>
      <c r="BH18" s="80">
        <v>27.41</v>
      </c>
    </row>
    <row r="19" spans="1:60" x14ac:dyDescent="0.2">
      <c r="A19" s="97">
        <v>37273</v>
      </c>
      <c r="B19" s="106">
        <v>14</v>
      </c>
      <c r="C19" s="106">
        <v>18.600000000000001</v>
      </c>
      <c r="D19" s="107">
        <v>23.7</v>
      </c>
      <c r="F19" s="108">
        <v>37304</v>
      </c>
      <c r="G19" s="109">
        <v>19.079999999999998</v>
      </c>
      <c r="H19" s="109">
        <v>21.76</v>
      </c>
      <c r="I19" s="110">
        <v>27.25</v>
      </c>
      <c r="K19" s="111">
        <v>37332</v>
      </c>
      <c r="L19" s="112">
        <v>20.16</v>
      </c>
      <c r="M19" s="112">
        <v>24.02</v>
      </c>
      <c r="N19" s="113">
        <v>31.62</v>
      </c>
      <c r="P19" s="97">
        <v>37363</v>
      </c>
      <c r="Q19" s="106">
        <v>19.5</v>
      </c>
      <c r="R19" s="106">
        <v>25.14</v>
      </c>
      <c r="S19" s="107">
        <v>30.58</v>
      </c>
      <c r="U19" s="114">
        <v>37393</v>
      </c>
      <c r="V19" s="115">
        <v>16.16</v>
      </c>
      <c r="W19" s="115">
        <v>20.04</v>
      </c>
      <c r="X19" s="116">
        <v>25.41</v>
      </c>
      <c r="Z19" s="85">
        <v>37424</v>
      </c>
      <c r="AA19" s="86">
        <v>17</v>
      </c>
      <c r="AB19" s="86">
        <v>20.51</v>
      </c>
      <c r="AC19" s="87">
        <v>25.87</v>
      </c>
      <c r="AD19" s="103"/>
      <c r="AE19" s="103"/>
      <c r="AF19" s="108">
        <v>37454</v>
      </c>
      <c r="AG19" s="117">
        <v>9.33</v>
      </c>
      <c r="AH19" s="117">
        <v>13.24</v>
      </c>
      <c r="AI19" s="118">
        <v>17.7</v>
      </c>
      <c r="AJ19" s="103"/>
      <c r="AK19" s="111">
        <v>37485</v>
      </c>
      <c r="AL19" s="119">
        <v>14.79</v>
      </c>
      <c r="AM19" s="119">
        <v>19.010000000000002</v>
      </c>
      <c r="AN19" s="120">
        <v>25.75</v>
      </c>
      <c r="AO19" s="103"/>
      <c r="AP19" s="97">
        <v>37516</v>
      </c>
      <c r="AQ19" s="121">
        <v>15.75</v>
      </c>
      <c r="AR19" s="121">
        <v>21.47</v>
      </c>
      <c r="AS19" s="122">
        <v>32.119999999999997</v>
      </c>
      <c r="AT19" s="103"/>
      <c r="AU19" s="114">
        <v>37546</v>
      </c>
      <c r="AV19" s="94">
        <v>17</v>
      </c>
      <c r="AW19" s="94">
        <v>25</v>
      </c>
      <c r="AX19" s="93">
        <v>28</v>
      </c>
      <c r="AZ19" s="97">
        <v>37577</v>
      </c>
      <c r="BA19" s="98">
        <v>20</v>
      </c>
      <c r="BB19" s="98">
        <v>27</v>
      </c>
      <c r="BC19" s="99">
        <v>33</v>
      </c>
      <c r="BE19" s="55">
        <v>37607</v>
      </c>
      <c r="BF19" s="79">
        <v>20.5</v>
      </c>
      <c r="BG19" s="79">
        <v>22.72</v>
      </c>
      <c r="BH19" s="80">
        <v>27.45</v>
      </c>
    </row>
    <row r="20" spans="1:60" x14ac:dyDescent="0.2">
      <c r="A20" s="97">
        <v>37274</v>
      </c>
      <c r="B20" s="106">
        <v>16.75</v>
      </c>
      <c r="C20" s="106">
        <v>19.36</v>
      </c>
      <c r="D20" s="107">
        <v>24.29</v>
      </c>
      <c r="F20" s="108">
        <v>37305</v>
      </c>
      <c r="G20" s="109">
        <v>17.329999999999998</v>
      </c>
      <c r="H20" s="109">
        <v>21.02</v>
      </c>
      <c r="I20" s="110">
        <v>25.87</v>
      </c>
      <c r="K20" s="111">
        <v>37333</v>
      </c>
      <c r="L20" s="112">
        <v>20.91</v>
      </c>
      <c r="M20" s="112">
        <v>24</v>
      </c>
      <c r="N20" s="113">
        <v>31.04</v>
      </c>
      <c r="P20" s="97">
        <v>37364</v>
      </c>
      <c r="Q20" s="106">
        <v>20.91</v>
      </c>
      <c r="R20" s="106">
        <v>24.91</v>
      </c>
      <c r="S20" s="107">
        <v>31.25</v>
      </c>
      <c r="U20" s="114">
        <v>37394</v>
      </c>
      <c r="V20" s="115">
        <v>16.62</v>
      </c>
      <c r="W20" s="115">
        <v>20.71</v>
      </c>
      <c r="X20" s="116">
        <v>27.83</v>
      </c>
      <c r="Z20" s="85">
        <v>37425</v>
      </c>
      <c r="AA20" s="86">
        <v>15.95</v>
      </c>
      <c r="AB20" s="86">
        <v>20.38</v>
      </c>
      <c r="AC20" s="87">
        <v>24.79</v>
      </c>
      <c r="AD20" s="103"/>
      <c r="AE20" s="103"/>
      <c r="AF20" s="108">
        <v>37455</v>
      </c>
      <c r="AG20" s="117">
        <v>11.37</v>
      </c>
      <c r="AH20" s="117">
        <v>12.73</v>
      </c>
      <c r="AI20" s="118">
        <v>15.5</v>
      </c>
      <c r="AJ20" s="103"/>
      <c r="AK20" s="111">
        <v>37486</v>
      </c>
      <c r="AL20" s="119">
        <v>15.5</v>
      </c>
      <c r="AM20" s="119">
        <v>20.29</v>
      </c>
      <c r="AN20" s="120">
        <v>26.75</v>
      </c>
      <c r="AO20" s="103"/>
      <c r="AP20" s="97">
        <v>37517</v>
      </c>
      <c r="AQ20" s="121">
        <v>17.329999999999998</v>
      </c>
      <c r="AR20" s="121">
        <v>21.77</v>
      </c>
      <c r="AS20" s="122">
        <v>29.29</v>
      </c>
      <c r="AT20" s="103"/>
      <c r="AU20" s="114">
        <v>37547</v>
      </c>
      <c r="AV20" s="115">
        <v>18</v>
      </c>
      <c r="AW20" s="115">
        <v>21</v>
      </c>
      <c r="AX20" s="116">
        <v>24</v>
      </c>
      <c r="AZ20" s="97">
        <v>37578</v>
      </c>
      <c r="BA20" s="98">
        <v>22</v>
      </c>
      <c r="BB20" s="98">
        <v>27</v>
      </c>
      <c r="BC20" s="99">
        <v>35</v>
      </c>
      <c r="BE20" s="55">
        <v>37608</v>
      </c>
      <c r="BF20" s="79">
        <v>18.5</v>
      </c>
      <c r="BG20" s="79">
        <v>23.47</v>
      </c>
      <c r="BH20" s="80">
        <v>30.33</v>
      </c>
    </row>
    <row r="21" spans="1:60" x14ac:dyDescent="0.2">
      <c r="A21" s="97">
        <v>37275</v>
      </c>
      <c r="B21" s="106">
        <v>16.16</v>
      </c>
      <c r="C21" s="106">
        <v>18.72</v>
      </c>
      <c r="D21" s="107">
        <v>22</v>
      </c>
      <c r="F21" s="108">
        <v>37306</v>
      </c>
      <c r="G21" s="109">
        <v>17.329999999999998</v>
      </c>
      <c r="H21" s="109">
        <v>21.58</v>
      </c>
      <c r="I21" s="110">
        <v>27.83</v>
      </c>
      <c r="K21" s="111">
        <v>37334</v>
      </c>
      <c r="L21" s="112">
        <v>20.37</v>
      </c>
      <c r="M21" s="112">
        <v>25.12</v>
      </c>
      <c r="N21" s="113">
        <v>30.95</v>
      </c>
      <c r="P21" s="97">
        <v>37365</v>
      </c>
      <c r="Q21" s="106">
        <v>20.7</v>
      </c>
      <c r="R21" s="106">
        <v>24.39</v>
      </c>
      <c r="S21" s="107">
        <v>30.16</v>
      </c>
      <c r="U21" s="114">
        <v>37395</v>
      </c>
      <c r="V21" s="115">
        <v>15.41</v>
      </c>
      <c r="W21" s="115">
        <v>17.54</v>
      </c>
      <c r="X21" s="116">
        <v>19.25</v>
      </c>
      <c r="Z21" s="85">
        <v>37426</v>
      </c>
      <c r="AA21" s="86">
        <v>15.58</v>
      </c>
      <c r="AB21" s="86">
        <v>18.87</v>
      </c>
      <c r="AC21" s="87">
        <v>24</v>
      </c>
      <c r="AD21" s="103"/>
      <c r="AE21" s="103"/>
      <c r="AF21" s="108">
        <v>37456</v>
      </c>
      <c r="AG21" s="117">
        <v>10.5</v>
      </c>
      <c r="AH21" s="117">
        <v>14.31</v>
      </c>
      <c r="AI21" s="118">
        <v>20.25</v>
      </c>
      <c r="AJ21" s="103"/>
      <c r="AK21" s="111">
        <v>37487</v>
      </c>
      <c r="AL21" s="119">
        <v>15.29</v>
      </c>
      <c r="AM21" s="119">
        <v>20.63</v>
      </c>
      <c r="AN21" s="120">
        <v>26.2</v>
      </c>
      <c r="AO21" s="103"/>
      <c r="AP21" s="97">
        <v>37518</v>
      </c>
      <c r="AQ21" s="121">
        <v>17.37</v>
      </c>
      <c r="AR21" s="121">
        <v>23.68</v>
      </c>
      <c r="AS21" s="122">
        <v>30</v>
      </c>
      <c r="AT21" s="103"/>
      <c r="AU21" s="114">
        <v>37548</v>
      </c>
      <c r="AV21" s="115">
        <v>19</v>
      </c>
      <c r="AW21" s="115">
        <v>25.5</v>
      </c>
      <c r="AX21" s="116">
        <v>32</v>
      </c>
      <c r="AZ21" s="97">
        <v>37579</v>
      </c>
      <c r="BA21" s="98">
        <v>22</v>
      </c>
      <c r="BB21" s="98">
        <v>25</v>
      </c>
      <c r="BC21" s="99">
        <v>31</v>
      </c>
      <c r="BE21" s="55">
        <v>37609</v>
      </c>
      <c r="BF21" s="79">
        <v>17.87</v>
      </c>
      <c r="BG21" s="79">
        <v>24.5</v>
      </c>
      <c r="BH21" s="80">
        <v>31.62</v>
      </c>
    </row>
    <row r="22" spans="1:60" x14ac:dyDescent="0.2">
      <c r="A22" s="97">
        <v>37276</v>
      </c>
      <c r="B22" s="106">
        <v>17.62</v>
      </c>
      <c r="C22" s="106">
        <v>21.73</v>
      </c>
      <c r="D22" s="107">
        <v>27.75</v>
      </c>
      <c r="F22" s="108">
        <v>37307</v>
      </c>
      <c r="G22" s="109">
        <v>18.75</v>
      </c>
      <c r="H22" s="109">
        <v>20.63</v>
      </c>
      <c r="I22" s="110">
        <v>23.37</v>
      </c>
      <c r="K22" s="111">
        <v>37335</v>
      </c>
      <c r="L22" s="112">
        <v>22.58</v>
      </c>
      <c r="M22" s="112">
        <v>25.89</v>
      </c>
      <c r="N22" s="113">
        <v>29.87</v>
      </c>
      <c r="P22" s="97">
        <v>37366</v>
      </c>
      <c r="Q22" s="106">
        <v>19.16</v>
      </c>
      <c r="R22" s="106">
        <v>24.22</v>
      </c>
      <c r="S22" s="107">
        <v>29.16</v>
      </c>
      <c r="U22" s="114">
        <v>37396</v>
      </c>
      <c r="V22" s="115">
        <v>14.91</v>
      </c>
      <c r="W22" s="115">
        <v>18.809999999999999</v>
      </c>
      <c r="X22" s="116">
        <v>24.29</v>
      </c>
      <c r="Z22" s="85">
        <v>37427</v>
      </c>
      <c r="AA22" s="86">
        <v>17</v>
      </c>
      <c r="AB22" s="86">
        <v>19.93</v>
      </c>
      <c r="AC22" s="87">
        <v>24.08</v>
      </c>
      <c r="AD22" s="103"/>
      <c r="AE22" s="103"/>
      <c r="AF22" s="108">
        <v>37457</v>
      </c>
      <c r="AG22" s="117">
        <v>12.37</v>
      </c>
      <c r="AH22" s="117">
        <v>16.27</v>
      </c>
      <c r="AI22" s="118">
        <v>21.5</v>
      </c>
      <c r="AJ22" s="103"/>
      <c r="AK22" s="111">
        <v>37488</v>
      </c>
      <c r="AL22" s="119">
        <v>15.62</v>
      </c>
      <c r="AM22" s="119">
        <v>20.98</v>
      </c>
      <c r="AN22" s="120">
        <v>27.12</v>
      </c>
      <c r="AO22" s="103"/>
      <c r="AP22" s="97">
        <v>37519</v>
      </c>
      <c r="AQ22" s="121">
        <v>18.25</v>
      </c>
      <c r="AR22" s="121">
        <v>21.24</v>
      </c>
      <c r="AS22" s="122">
        <v>25</v>
      </c>
      <c r="AT22" s="103"/>
      <c r="AU22" s="114">
        <v>37549</v>
      </c>
      <c r="AV22" s="115">
        <v>20</v>
      </c>
      <c r="AW22" s="115">
        <v>27</v>
      </c>
      <c r="AX22" s="116">
        <v>34</v>
      </c>
      <c r="AZ22" s="97">
        <v>37580</v>
      </c>
      <c r="BA22" s="98">
        <v>19</v>
      </c>
      <c r="BB22" s="98">
        <v>25</v>
      </c>
      <c r="BC22" s="99">
        <v>30</v>
      </c>
      <c r="BE22" s="55">
        <v>37610</v>
      </c>
      <c r="BF22" s="79">
        <v>23.41</v>
      </c>
      <c r="BG22" s="79">
        <v>27.6</v>
      </c>
      <c r="BH22" s="80">
        <v>34.08</v>
      </c>
    </row>
    <row r="23" spans="1:60" x14ac:dyDescent="0.2">
      <c r="A23" s="97">
        <v>37277</v>
      </c>
      <c r="B23" s="106">
        <v>20.079999999999998</v>
      </c>
      <c r="C23" s="106">
        <v>25.17</v>
      </c>
      <c r="D23" s="107">
        <v>31.45</v>
      </c>
      <c r="F23" s="108">
        <v>37308</v>
      </c>
      <c r="G23" s="109">
        <v>19.66</v>
      </c>
      <c r="H23" s="109">
        <v>20.97</v>
      </c>
      <c r="I23" s="110">
        <v>23.12</v>
      </c>
      <c r="K23" s="111">
        <v>37336</v>
      </c>
      <c r="L23" s="112">
        <v>17.79</v>
      </c>
      <c r="M23" s="112">
        <v>20.420000000000002</v>
      </c>
      <c r="N23" s="113">
        <v>22.45</v>
      </c>
      <c r="P23" s="97">
        <v>37367</v>
      </c>
      <c r="Q23" s="106">
        <v>20.58</v>
      </c>
      <c r="R23" s="106">
        <v>22.61</v>
      </c>
      <c r="S23" s="107">
        <v>26.95</v>
      </c>
      <c r="U23" s="114">
        <v>37397</v>
      </c>
      <c r="V23" s="115">
        <v>14.75</v>
      </c>
      <c r="W23" s="115">
        <v>17.03</v>
      </c>
      <c r="X23" s="116">
        <v>20.25</v>
      </c>
      <c r="Z23" s="85">
        <v>37428</v>
      </c>
      <c r="AA23" s="86">
        <v>15.12</v>
      </c>
      <c r="AB23" s="86">
        <v>19.760000000000002</v>
      </c>
      <c r="AC23" s="87">
        <v>25</v>
      </c>
      <c r="AD23" s="103"/>
      <c r="AE23" s="103"/>
      <c r="AF23" s="108">
        <v>37458</v>
      </c>
      <c r="AG23" s="117">
        <v>13.54</v>
      </c>
      <c r="AH23" s="117">
        <v>16.329999999999998</v>
      </c>
      <c r="AI23" s="118">
        <v>19.329999999999998</v>
      </c>
      <c r="AJ23" s="103"/>
      <c r="AK23" s="111">
        <v>37489</v>
      </c>
      <c r="AL23" s="119">
        <v>16.62</v>
      </c>
      <c r="AM23" s="119">
        <v>21.5</v>
      </c>
      <c r="AN23" s="120">
        <v>26.41</v>
      </c>
      <c r="AO23" s="103"/>
      <c r="AP23" s="97">
        <v>37520</v>
      </c>
      <c r="AQ23" s="121">
        <v>12.75</v>
      </c>
      <c r="AR23" s="121">
        <v>13.99</v>
      </c>
      <c r="AS23" s="122">
        <v>17.329999999999998</v>
      </c>
      <c r="AT23" s="103"/>
      <c r="AU23" s="114">
        <v>37550</v>
      </c>
      <c r="AV23" s="115">
        <v>18</v>
      </c>
      <c r="AW23" s="115">
        <v>25</v>
      </c>
      <c r="AX23" s="116">
        <v>32</v>
      </c>
      <c r="AZ23" s="97">
        <v>37581</v>
      </c>
      <c r="BA23" s="98">
        <v>23</v>
      </c>
      <c r="BB23" s="98">
        <v>27</v>
      </c>
      <c r="BC23" s="99">
        <v>34</v>
      </c>
      <c r="BE23" s="55">
        <v>37611</v>
      </c>
      <c r="BF23" s="79">
        <v>21.75</v>
      </c>
      <c r="BG23" s="79">
        <v>25.23</v>
      </c>
      <c r="BH23" s="80">
        <v>30.5</v>
      </c>
    </row>
    <row r="24" spans="1:60" x14ac:dyDescent="0.2">
      <c r="A24" s="97">
        <v>37278</v>
      </c>
      <c r="B24" s="106">
        <v>22.54</v>
      </c>
      <c r="C24" s="106">
        <v>27.23</v>
      </c>
      <c r="D24" s="107">
        <v>33.450000000000003</v>
      </c>
      <c r="F24" s="108">
        <v>37309</v>
      </c>
      <c r="G24" s="109">
        <v>19.7</v>
      </c>
      <c r="H24" s="109">
        <v>21.29</v>
      </c>
      <c r="I24" s="110">
        <v>24.33</v>
      </c>
      <c r="K24" s="111">
        <v>37337</v>
      </c>
      <c r="L24" s="112">
        <v>17.04</v>
      </c>
      <c r="M24" s="112">
        <v>20.100000000000001</v>
      </c>
      <c r="N24" s="113">
        <v>24.83</v>
      </c>
      <c r="P24" s="97">
        <v>37368</v>
      </c>
      <c r="Q24" s="106">
        <v>20.16</v>
      </c>
      <c r="R24" s="106">
        <v>22.45</v>
      </c>
      <c r="S24" s="107">
        <v>26.62</v>
      </c>
      <c r="U24" s="114">
        <v>37398</v>
      </c>
      <c r="V24" s="115">
        <v>13.87</v>
      </c>
      <c r="W24" s="115">
        <v>14.92</v>
      </c>
      <c r="X24" s="116">
        <v>16.16</v>
      </c>
      <c r="Z24" s="85">
        <v>37429</v>
      </c>
      <c r="AA24" s="86">
        <v>13.66</v>
      </c>
      <c r="AB24" s="86">
        <v>16.239999999999998</v>
      </c>
      <c r="AC24" s="87">
        <v>18.62</v>
      </c>
      <c r="AD24" s="103"/>
      <c r="AE24" s="103"/>
      <c r="AF24" s="108">
        <v>37459</v>
      </c>
      <c r="AG24" s="117">
        <v>14.75</v>
      </c>
      <c r="AH24" s="117">
        <v>16.899999999999999</v>
      </c>
      <c r="AI24" s="118">
        <v>20.91</v>
      </c>
      <c r="AJ24" s="103"/>
      <c r="AK24" s="111">
        <v>37490</v>
      </c>
      <c r="AL24" s="119">
        <v>9.1999999999999993</v>
      </c>
      <c r="AM24" s="119">
        <v>16.59</v>
      </c>
      <c r="AN24" s="120">
        <v>21.45</v>
      </c>
      <c r="AO24" s="103"/>
      <c r="AP24" s="97">
        <v>37521</v>
      </c>
      <c r="AQ24" s="121">
        <v>12.66</v>
      </c>
      <c r="AR24" s="121">
        <v>14.12</v>
      </c>
      <c r="AS24" s="122">
        <v>17.37</v>
      </c>
      <c r="AT24" s="103"/>
      <c r="AU24" s="114">
        <v>37551</v>
      </c>
      <c r="AV24" s="115">
        <v>21</v>
      </c>
      <c r="AW24" s="115">
        <v>23</v>
      </c>
      <c r="AX24" s="116">
        <v>26</v>
      </c>
      <c r="AZ24" s="97">
        <v>37582</v>
      </c>
      <c r="BA24" s="98">
        <v>23</v>
      </c>
      <c r="BB24" s="98">
        <v>26</v>
      </c>
      <c r="BC24" s="99">
        <v>28</v>
      </c>
      <c r="BE24" s="55">
        <v>37612</v>
      </c>
      <c r="BF24" s="79">
        <v>22.25</v>
      </c>
      <c r="BG24" s="79">
        <v>25.56</v>
      </c>
      <c r="BH24" s="80">
        <v>31.54</v>
      </c>
    </row>
    <row r="25" spans="1:60" x14ac:dyDescent="0.2">
      <c r="A25" s="97">
        <v>37279</v>
      </c>
      <c r="B25" s="106">
        <v>21.41</v>
      </c>
      <c r="C25" s="106">
        <v>24.14</v>
      </c>
      <c r="D25" s="107">
        <v>27.5</v>
      </c>
      <c r="F25" s="108">
        <v>37310</v>
      </c>
      <c r="G25" s="109">
        <v>19.5</v>
      </c>
      <c r="H25" s="109">
        <v>21.86</v>
      </c>
      <c r="I25" s="110">
        <v>26.45</v>
      </c>
      <c r="K25" s="111">
        <v>37338</v>
      </c>
      <c r="L25" s="112">
        <v>17.2</v>
      </c>
      <c r="M25" s="112">
        <v>22.45</v>
      </c>
      <c r="N25" s="113">
        <v>29.16</v>
      </c>
      <c r="P25" s="97">
        <v>37369</v>
      </c>
      <c r="Q25" s="106">
        <v>18.66</v>
      </c>
      <c r="R25" s="106">
        <v>23.59</v>
      </c>
      <c r="S25" s="107">
        <v>29.33</v>
      </c>
      <c r="U25" s="114">
        <v>37399</v>
      </c>
      <c r="V25" s="115">
        <v>13.79</v>
      </c>
      <c r="W25" s="115">
        <v>15.71</v>
      </c>
      <c r="X25" s="116">
        <v>19.54</v>
      </c>
      <c r="Z25" s="85">
        <v>37430</v>
      </c>
      <c r="AA25" s="86">
        <v>12.54</v>
      </c>
      <c r="AB25" s="86">
        <v>14.73</v>
      </c>
      <c r="AC25" s="87">
        <v>18.29</v>
      </c>
      <c r="AD25" s="103"/>
      <c r="AE25" s="103"/>
      <c r="AF25" s="108">
        <v>37460</v>
      </c>
      <c r="AG25" s="117">
        <v>13.91</v>
      </c>
      <c r="AH25" s="117">
        <v>17.73</v>
      </c>
      <c r="AI25" s="118">
        <v>22.95</v>
      </c>
      <c r="AJ25" s="103"/>
      <c r="AK25" s="111">
        <v>37491</v>
      </c>
      <c r="AL25" s="119">
        <v>5.5</v>
      </c>
      <c r="AM25" s="119">
        <v>17.440000000000001</v>
      </c>
      <c r="AN25" s="120">
        <v>28.16</v>
      </c>
      <c r="AO25" s="103"/>
      <c r="AP25" s="97">
        <v>37522</v>
      </c>
      <c r="AQ25" s="121">
        <v>13.25</v>
      </c>
      <c r="AR25" s="121">
        <v>14.96</v>
      </c>
      <c r="AS25" s="122">
        <v>16.5</v>
      </c>
      <c r="AT25" s="103"/>
      <c r="AU25" s="114">
        <v>37552</v>
      </c>
      <c r="AV25" s="115">
        <v>18</v>
      </c>
      <c r="AW25" s="115">
        <v>23</v>
      </c>
      <c r="AX25" s="116">
        <v>25</v>
      </c>
      <c r="AZ25" s="97">
        <v>37583</v>
      </c>
      <c r="BA25" s="98">
        <v>23</v>
      </c>
      <c r="BB25" s="98">
        <v>25</v>
      </c>
      <c r="BC25" s="99">
        <v>29</v>
      </c>
      <c r="BE25" s="55">
        <v>37613</v>
      </c>
      <c r="BF25" s="79">
        <v>21.54</v>
      </c>
      <c r="BG25" s="79">
        <v>26.3</v>
      </c>
      <c r="BH25" s="80">
        <v>33.450000000000003</v>
      </c>
    </row>
    <row r="26" spans="1:60" x14ac:dyDescent="0.2">
      <c r="A26" s="97">
        <v>37280</v>
      </c>
      <c r="B26" s="106">
        <v>20.95</v>
      </c>
      <c r="C26" s="106">
        <v>23.78</v>
      </c>
      <c r="D26" s="107">
        <v>29.83</v>
      </c>
      <c r="F26" s="108">
        <v>37311</v>
      </c>
      <c r="G26" s="109">
        <v>18.16</v>
      </c>
      <c r="H26" s="109">
        <v>21.75</v>
      </c>
      <c r="I26" s="110">
        <v>26.91</v>
      </c>
      <c r="K26" s="111">
        <v>37339</v>
      </c>
      <c r="L26" s="112">
        <v>19.62</v>
      </c>
      <c r="M26" s="112">
        <v>20.440000000000001</v>
      </c>
      <c r="N26" s="113">
        <v>21.54</v>
      </c>
      <c r="P26" s="97">
        <v>37370</v>
      </c>
      <c r="Q26" s="106">
        <v>19.29</v>
      </c>
      <c r="R26" s="106">
        <v>24.82</v>
      </c>
      <c r="S26" s="107">
        <v>30.41</v>
      </c>
      <c r="U26" s="114">
        <v>37400</v>
      </c>
      <c r="V26" s="115">
        <v>12.83</v>
      </c>
      <c r="W26" s="115">
        <v>14.43</v>
      </c>
      <c r="X26" s="116">
        <v>17.75</v>
      </c>
      <c r="Z26" s="85">
        <v>37431</v>
      </c>
      <c r="AA26" s="86">
        <v>13.7</v>
      </c>
      <c r="AB26" s="86">
        <v>16.420000000000002</v>
      </c>
      <c r="AC26" s="87">
        <v>22.87</v>
      </c>
      <c r="AD26" s="103"/>
      <c r="AE26" s="103"/>
      <c r="AF26" s="108">
        <v>37461</v>
      </c>
      <c r="AG26" s="117">
        <v>12.04</v>
      </c>
      <c r="AH26" s="117">
        <v>16.22</v>
      </c>
      <c r="AI26" s="118">
        <v>22.33</v>
      </c>
      <c r="AJ26" s="103"/>
      <c r="AK26" s="111">
        <v>37492</v>
      </c>
      <c r="AL26" s="119">
        <v>17.079999999999998</v>
      </c>
      <c r="AM26" s="119">
        <v>20.79</v>
      </c>
      <c r="AN26" s="120">
        <v>27.7</v>
      </c>
      <c r="AO26" s="103"/>
      <c r="AP26" s="97">
        <v>37523</v>
      </c>
      <c r="AQ26" s="121">
        <v>13.41</v>
      </c>
      <c r="AR26" s="121">
        <v>14.67</v>
      </c>
      <c r="AS26" s="122">
        <v>15.91</v>
      </c>
      <c r="AT26" s="103"/>
      <c r="AU26" s="114">
        <v>37553</v>
      </c>
      <c r="AV26" s="115">
        <v>17</v>
      </c>
      <c r="AW26" s="115">
        <v>21</v>
      </c>
      <c r="AX26" s="116">
        <v>28</v>
      </c>
      <c r="AZ26" s="97">
        <v>37584</v>
      </c>
      <c r="BA26" s="98">
        <v>22</v>
      </c>
      <c r="BB26" s="98">
        <v>25</v>
      </c>
      <c r="BC26" s="99">
        <v>29</v>
      </c>
      <c r="BE26" s="55">
        <v>37614</v>
      </c>
      <c r="BF26" s="79">
        <v>22</v>
      </c>
      <c r="BG26" s="79">
        <v>27.14</v>
      </c>
      <c r="BH26" s="80">
        <v>33.5</v>
      </c>
    </row>
    <row r="27" spans="1:60" x14ac:dyDescent="0.2">
      <c r="A27" s="97">
        <v>37281</v>
      </c>
      <c r="B27" s="106">
        <v>19.37</v>
      </c>
      <c r="C27" s="106">
        <v>22.7</v>
      </c>
      <c r="D27" s="107">
        <v>29.83</v>
      </c>
      <c r="F27" s="108">
        <v>37312</v>
      </c>
      <c r="G27" s="109">
        <v>18.04</v>
      </c>
      <c r="H27" s="109">
        <v>20.67</v>
      </c>
      <c r="I27" s="110">
        <v>25.37</v>
      </c>
      <c r="K27" s="111">
        <v>37340</v>
      </c>
      <c r="L27" s="112">
        <v>19.329999999999998</v>
      </c>
      <c r="M27" s="112">
        <v>21.69</v>
      </c>
      <c r="N27" s="113">
        <v>26.25</v>
      </c>
      <c r="P27" s="97">
        <v>37371</v>
      </c>
      <c r="Q27" s="106">
        <v>20.329999999999998</v>
      </c>
      <c r="R27" s="106">
        <v>25.01</v>
      </c>
      <c r="S27" s="107">
        <v>30.37</v>
      </c>
      <c r="U27" s="114">
        <v>37401</v>
      </c>
      <c r="V27" s="115">
        <v>12.08</v>
      </c>
      <c r="W27" s="115">
        <v>15.12</v>
      </c>
      <c r="X27" s="116">
        <v>20.04</v>
      </c>
      <c r="Z27" s="85">
        <v>37432</v>
      </c>
      <c r="AA27" s="86">
        <v>13</v>
      </c>
      <c r="AB27" s="86">
        <v>14.32</v>
      </c>
      <c r="AC27" s="87">
        <v>18.079999999999998</v>
      </c>
      <c r="AD27" s="103"/>
      <c r="AE27" s="103"/>
      <c r="AF27" s="108">
        <v>37462</v>
      </c>
      <c r="AG27" s="117">
        <v>12.91</v>
      </c>
      <c r="AH27" s="117">
        <v>18</v>
      </c>
      <c r="AI27" s="118">
        <v>25.45</v>
      </c>
      <c r="AJ27" s="103"/>
      <c r="AK27" s="111">
        <v>37493</v>
      </c>
      <c r="AL27" s="119">
        <v>16.079999999999998</v>
      </c>
      <c r="AM27" s="119">
        <v>20.079999999999998</v>
      </c>
      <c r="AN27" s="120">
        <v>27.75</v>
      </c>
      <c r="AO27" s="103"/>
      <c r="AP27" s="97">
        <v>37524</v>
      </c>
      <c r="AQ27" s="121">
        <v>13.25</v>
      </c>
      <c r="AR27" s="121">
        <v>16.86</v>
      </c>
      <c r="AS27" s="122">
        <v>22.08</v>
      </c>
      <c r="AT27" s="103"/>
      <c r="AU27" s="114">
        <v>37554</v>
      </c>
      <c r="AV27" s="115">
        <v>17</v>
      </c>
      <c r="AW27" s="115">
        <v>24</v>
      </c>
      <c r="AX27" s="116">
        <v>32</v>
      </c>
      <c r="AZ27" s="97">
        <v>37585</v>
      </c>
      <c r="BA27" s="98">
        <v>22</v>
      </c>
      <c r="BB27" s="98">
        <v>25</v>
      </c>
      <c r="BC27" s="99">
        <v>30</v>
      </c>
      <c r="BE27" s="55">
        <v>37615</v>
      </c>
      <c r="BF27" s="79">
        <v>20.16</v>
      </c>
      <c r="BG27" s="79">
        <v>22.31</v>
      </c>
      <c r="BH27" s="80">
        <v>24.62</v>
      </c>
    </row>
    <row r="28" spans="1:60" x14ac:dyDescent="0.2">
      <c r="A28" s="97">
        <v>37282</v>
      </c>
      <c r="B28" s="106">
        <v>19.41</v>
      </c>
      <c r="C28" s="106">
        <v>25.4</v>
      </c>
      <c r="D28" s="107">
        <v>32.25</v>
      </c>
      <c r="F28" s="108">
        <v>37313</v>
      </c>
      <c r="G28" s="109">
        <v>17.25</v>
      </c>
      <c r="H28" s="109">
        <v>22.02</v>
      </c>
      <c r="I28" s="110">
        <v>28</v>
      </c>
      <c r="K28" s="111">
        <v>37341</v>
      </c>
      <c r="L28" s="112">
        <v>19.329999999999998</v>
      </c>
      <c r="M28" s="112">
        <v>23.31</v>
      </c>
      <c r="N28" s="113">
        <v>30.04</v>
      </c>
      <c r="P28" s="97">
        <v>37372</v>
      </c>
      <c r="Q28" s="106">
        <v>19.54</v>
      </c>
      <c r="R28" s="106">
        <v>24.28</v>
      </c>
      <c r="S28" s="107">
        <v>29.91</v>
      </c>
      <c r="U28" s="114">
        <v>37402</v>
      </c>
      <c r="V28" s="115">
        <v>11.83</v>
      </c>
      <c r="W28" s="115">
        <v>15.82</v>
      </c>
      <c r="X28" s="116">
        <v>22.87</v>
      </c>
      <c r="Z28" s="85">
        <v>37433</v>
      </c>
      <c r="AA28" s="86">
        <v>12.79</v>
      </c>
      <c r="AB28" s="86">
        <v>15.21</v>
      </c>
      <c r="AC28" s="87">
        <v>20.37</v>
      </c>
      <c r="AD28" s="103"/>
      <c r="AE28" s="103"/>
      <c r="AF28" s="108">
        <v>37463</v>
      </c>
      <c r="AG28" s="117">
        <v>13.37</v>
      </c>
      <c r="AH28" s="117">
        <v>17.05</v>
      </c>
      <c r="AI28" s="118">
        <v>22.2</v>
      </c>
      <c r="AJ28" s="103"/>
      <c r="AK28" s="111">
        <v>37494</v>
      </c>
      <c r="AL28" s="119">
        <v>15</v>
      </c>
      <c r="AM28" s="119">
        <v>18.440000000000001</v>
      </c>
      <c r="AN28" s="120">
        <v>25.2</v>
      </c>
      <c r="AO28" s="103"/>
      <c r="AP28" s="97">
        <v>37525</v>
      </c>
      <c r="AQ28" s="121">
        <v>13.29</v>
      </c>
      <c r="AR28" s="121">
        <v>18.11</v>
      </c>
      <c r="AS28" s="122">
        <v>25.91</v>
      </c>
      <c r="AT28" s="103"/>
      <c r="AU28" s="114">
        <v>37555</v>
      </c>
      <c r="AV28" s="115">
        <v>20</v>
      </c>
      <c r="AW28" s="115">
        <v>24</v>
      </c>
      <c r="AX28" s="116">
        <v>30</v>
      </c>
      <c r="AZ28" s="97">
        <v>37586</v>
      </c>
      <c r="BA28" s="98">
        <v>22</v>
      </c>
      <c r="BB28" s="98">
        <v>24</v>
      </c>
      <c r="BC28" s="99">
        <v>26</v>
      </c>
      <c r="BE28" s="55">
        <v>37616</v>
      </c>
      <c r="BF28" s="79">
        <v>18.66</v>
      </c>
      <c r="BG28" s="79">
        <v>20.5</v>
      </c>
      <c r="BH28" s="80">
        <v>22.79</v>
      </c>
    </row>
    <row r="29" spans="1:60" x14ac:dyDescent="0.2">
      <c r="A29" s="97">
        <v>37283</v>
      </c>
      <c r="B29" s="106">
        <v>21.91</v>
      </c>
      <c r="C29" s="106">
        <v>27.16</v>
      </c>
      <c r="D29" s="107">
        <v>33.909999999999997</v>
      </c>
      <c r="F29" s="108">
        <v>37314</v>
      </c>
      <c r="G29" s="109">
        <v>20.37</v>
      </c>
      <c r="H29" s="109">
        <v>21.48</v>
      </c>
      <c r="I29" s="110">
        <v>23.16</v>
      </c>
      <c r="K29" s="111">
        <v>37342</v>
      </c>
      <c r="L29" s="112">
        <v>19.91</v>
      </c>
      <c r="M29" s="112">
        <v>22.59</v>
      </c>
      <c r="N29" s="113">
        <v>30.16</v>
      </c>
      <c r="P29" s="97">
        <v>37373</v>
      </c>
      <c r="Q29" s="106">
        <v>18.75</v>
      </c>
      <c r="R29" s="106">
        <v>21.76</v>
      </c>
      <c r="S29" s="107">
        <v>27.54</v>
      </c>
      <c r="U29" s="114">
        <v>37403</v>
      </c>
      <c r="V29" s="115">
        <v>11.29</v>
      </c>
      <c r="W29" s="115">
        <v>16.13</v>
      </c>
      <c r="X29" s="116">
        <v>22.83</v>
      </c>
      <c r="Z29" s="85">
        <v>37434</v>
      </c>
      <c r="AA29" s="86">
        <v>13.75</v>
      </c>
      <c r="AB29" s="86">
        <v>16.46</v>
      </c>
      <c r="AC29" s="87">
        <v>22.37</v>
      </c>
      <c r="AD29" s="103"/>
      <c r="AE29" s="103"/>
      <c r="AF29" s="108">
        <v>37464</v>
      </c>
      <c r="AG29" s="117">
        <v>12.33</v>
      </c>
      <c r="AH29" s="117">
        <v>18</v>
      </c>
      <c r="AI29" s="118">
        <v>26.08</v>
      </c>
      <c r="AJ29" s="103"/>
      <c r="AK29" s="111">
        <v>37495</v>
      </c>
      <c r="AL29" s="119">
        <v>14.54</v>
      </c>
      <c r="AM29" s="119">
        <v>18.38</v>
      </c>
      <c r="AN29" s="120">
        <v>25.37</v>
      </c>
      <c r="AO29" s="103"/>
      <c r="AP29" s="97">
        <v>37526</v>
      </c>
      <c r="AQ29" s="121">
        <v>15.25</v>
      </c>
      <c r="AR29" s="121">
        <v>19.43</v>
      </c>
      <c r="AS29" s="122">
        <v>27</v>
      </c>
      <c r="AT29" s="103"/>
      <c r="AU29" s="114">
        <v>37556</v>
      </c>
      <c r="AV29" s="115">
        <v>19</v>
      </c>
      <c r="AW29" s="115">
        <v>24</v>
      </c>
      <c r="AX29" s="116">
        <v>30</v>
      </c>
      <c r="AZ29" s="97">
        <v>37587</v>
      </c>
      <c r="BA29" s="98">
        <v>23</v>
      </c>
      <c r="BB29" s="98">
        <v>26</v>
      </c>
      <c r="BC29" s="99">
        <v>31</v>
      </c>
      <c r="BE29" s="55">
        <v>37617</v>
      </c>
      <c r="BF29" s="79">
        <v>17.91</v>
      </c>
      <c r="BG29" s="79">
        <v>22.4</v>
      </c>
      <c r="BH29" s="80">
        <v>30.87</v>
      </c>
    </row>
    <row r="30" spans="1:60" x14ac:dyDescent="0.2">
      <c r="A30" s="97">
        <v>37284</v>
      </c>
      <c r="B30" s="106">
        <v>21.12</v>
      </c>
      <c r="C30" s="106">
        <v>26.01</v>
      </c>
      <c r="D30" s="107">
        <v>31.87</v>
      </c>
      <c r="F30" s="108">
        <v>37315</v>
      </c>
      <c r="G30" s="109">
        <v>18.29</v>
      </c>
      <c r="H30" s="109">
        <v>20.39</v>
      </c>
      <c r="I30" s="110">
        <v>26.33</v>
      </c>
      <c r="K30" s="111">
        <v>37343</v>
      </c>
      <c r="L30" s="112">
        <v>18.87</v>
      </c>
      <c r="M30" s="112">
        <v>23.23</v>
      </c>
      <c r="N30" s="113">
        <v>29.75</v>
      </c>
      <c r="P30" s="97">
        <v>37374</v>
      </c>
      <c r="Q30" s="106">
        <v>18</v>
      </c>
      <c r="R30" s="106">
        <v>20.84</v>
      </c>
      <c r="S30" s="107">
        <v>26.16</v>
      </c>
      <c r="U30" s="114">
        <v>37404</v>
      </c>
      <c r="V30" s="115">
        <v>12.41</v>
      </c>
      <c r="W30" s="115">
        <v>17.59</v>
      </c>
      <c r="X30" s="116">
        <v>24.29</v>
      </c>
      <c r="Z30" s="85">
        <v>37435</v>
      </c>
      <c r="AA30" s="86">
        <v>14.04</v>
      </c>
      <c r="AB30" s="86">
        <v>18.86</v>
      </c>
      <c r="AC30" s="87">
        <v>25.41</v>
      </c>
      <c r="AD30" s="103"/>
      <c r="AE30" s="103"/>
      <c r="AF30" s="108">
        <v>37465</v>
      </c>
      <c r="AG30" s="117">
        <v>10.75</v>
      </c>
      <c r="AH30" s="117">
        <v>14.33</v>
      </c>
      <c r="AI30" s="118">
        <v>17.54</v>
      </c>
      <c r="AJ30" s="103"/>
      <c r="AK30" s="111">
        <v>37496</v>
      </c>
      <c r="AL30" s="119">
        <v>14.25</v>
      </c>
      <c r="AM30" s="119">
        <v>20.420000000000002</v>
      </c>
      <c r="AN30" s="120">
        <v>27.95</v>
      </c>
      <c r="AO30" s="103"/>
      <c r="AP30" s="97">
        <v>37527</v>
      </c>
      <c r="AQ30" s="121">
        <v>16.5</v>
      </c>
      <c r="AR30" s="121">
        <v>20.73</v>
      </c>
      <c r="AS30" s="122">
        <v>28.54</v>
      </c>
      <c r="AT30" s="103"/>
      <c r="AU30" s="114">
        <v>37557</v>
      </c>
      <c r="AV30" s="115">
        <v>20</v>
      </c>
      <c r="AW30" s="115">
        <v>25</v>
      </c>
      <c r="AX30" s="116">
        <v>32</v>
      </c>
      <c r="AZ30" s="97">
        <v>37588</v>
      </c>
      <c r="BA30" s="98">
        <v>24</v>
      </c>
      <c r="BB30" s="98">
        <v>26</v>
      </c>
      <c r="BC30" s="99">
        <v>32</v>
      </c>
      <c r="BE30" s="55">
        <v>37618</v>
      </c>
      <c r="BF30" s="79">
        <v>17.12</v>
      </c>
      <c r="BG30" s="79">
        <v>24.1</v>
      </c>
      <c r="BH30" s="80">
        <v>34.700000000000003</v>
      </c>
    </row>
    <row r="31" spans="1:60" ht="13.5" thickBot="1" x14ac:dyDescent="0.25">
      <c r="A31" s="97">
        <v>37285</v>
      </c>
      <c r="B31" s="106">
        <v>21.08</v>
      </c>
      <c r="C31" s="106">
        <v>25.13</v>
      </c>
      <c r="D31" s="107">
        <v>31.29</v>
      </c>
      <c r="F31" s="7" t="s">
        <v>4</v>
      </c>
      <c r="G31" s="58">
        <f>AVERAGE(G3:G30)</f>
        <v>18.327500000000004</v>
      </c>
      <c r="H31" s="58">
        <f>AVERAGE(H3:H30)</f>
        <v>21.478571428571424</v>
      </c>
      <c r="I31" s="59">
        <f>AVERAGE(I3:I30)</f>
        <v>26.528214285714288</v>
      </c>
      <c r="K31" s="111">
        <v>37344</v>
      </c>
      <c r="L31" s="112">
        <v>20.79</v>
      </c>
      <c r="M31" s="112">
        <v>25.76</v>
      </c>
      <c r="N31" s="113">
        <v>31.83</v>
      </c>
      <c r="P31" s="97">
        <v>37375</v>
      </c>
      <c r="Q31" s="106">
        <v>18.41</v>
      </c>
      <c r="R31" s="106">
        <v>23.69</v>
      </c>
      <c r="S31" s="107">
        <v>29.41</v>
      </c>
      <c r="U31" s="114">
        <v>37405</v>
      </c>
      <c r="V31" s="115">
        <v>13.79</v>
      </c>
      <c r="W31" s="115">
        <v>18.07</v>
      </c>
      <c r="X31" s="116">
        <v>22.66</v>
      </c>
      <c r="Z31" s="85">
        <v>37436</v>
      </c>
      <c r="AA31" s="86">
        <v>14.33</v>
      </c>
      <c r="AB31" s="86">
        <v>19.670000000000002</v>
      </c>
      <c r="AC31" s="87">
        <v>25.41</v>
      </c>
      <c r="AD31" s="103"/>
      <c r="AE31" s="103"/>
      <c r="AF31" s="108">
        <v>37466</v>
      </c>
      <c r="AG31" s="117">
        <v>8.2899999999999991</v>
      </c>
      <c r="AH31" s="117">
        <v>12.55</v>
      </c>
      <c r="AI31" s="118">
        <v>19.079999999999998</v>
      </c>
      <c r="AJ31" s="103"/>
      <c r="AK31" s="111">
        <v>37497</v>
      </c>
      <c r="AL31" s="119">
        <v>14.79</v>
      </c>
      <c r="AM31" s="119">
        <v>19.82</v>
      </c>
      <c r="AN31" s="120">
        <v>29.16</v>
      </c>
      <c r="AO31" s="103"/>
      <c r="AP31" s="97">
        <v>37528</v>
      </c>
      <c r="AQ31" s="121">
        <v>16.5</v>
      </c>
      <c r="AR31" s="121">
        <v>22.85</v>
      </c>
      <c r="AS31" s="122">
        <v>30.56</v>
      </c>
      <c r="AT31" s="103"/>
      <c r="AU31" s="114">
        <v>37558</v>
      </c>
      <c r="AV31" s="115">
        <v>17</v>
      </c>
      <c r="AW31" s="115">
        <v>26</v>
      </c>
      <c r="AX31" s="116">
        <v>33</v>
      </c>
      <c r="AZ31" s="97">
        <v>37589</v>
      </c>
      <c r="BA31" s="98">
        <v>22</v>
      </c>
      <c r="BB31" s="98">
        <v>26</v>
      </c>
      <c r="BC31" s="99">
        <v>33</v>
      </c>
      <c r="BE31" s="55">
        <v>37619</v>
      </c>
      <c r="BF31" s="79">
        <v>19.75</v>
      </c>
      <c r="BG31" s="79">
        <v>26.04</v>
      </c>
      <c r="BH31" s="80">
        <v>35.58</v>
      </c>
    </row>
    <row r="32" spans="1:60" x14ac:dyDescent="0.2">
      <c r="A32" s="97">
        <v>37286</v>
      </c>
      <c r="B32" s="106">
        <v>21.79</v>
      </c>
      <c r="C32" s="106">
        <v>24.38</v>
      </c>
      <c r="D32" s="107">
        <v>32.29</v>
      </c>
      <c r="K32" s="111">
        <v>37345</v>
      </c>
      <c r="L32" s="112">
        <v>21.7</v>
      </c>
      <c r="M32" s="112">
        <v>25.67</v>
      </c>
      <c r="N32" s="113">
        <v>30.45</v>
      </c>
      <c r="P32" s="97">
        <v>37376</v>
      </c>
      <c r="Q32" s="106">
        <v>21.25</v>
      </c>
      <c r="R32" s="106">
        <v>24.4</v>
      </c>
      <c r="S32" s="107">
        <v>28.7</v>
      </c>
      <c r="U32" s="114">
        <v>37406</v>
      </c>
      <c r="V32" s="115">
        <v>13.2</v>
      </c>
      <c r="W32" s="115">
        <v>18.190000000000001</v>
      </c>
      <c r="X32" s="116">
        <v>23.25</v>
      </c>
      <c r="Z32" s="85">
        <v>37437</v>
      </c>
      <c r="AA32" s="86">
        <v>14.37</v>
      </c>
      <c r="AB32" s="86">
        <v>19.84</v>
      </c>
      <c r="AC32" s="87">
        <v>25.79</v>
      </c>
      <c r="AD32" s="103"/>
      <c r="AE32" s="103"/>
      <c r="AF32" s="108">
        <v>37467</v>
      </c>
      <c r="AG32" s="117">
        <v>10.58</v>
      </c>
      <c r="AH32" s="117">
        <v>16.95</v>
      </c>
      <c r="AI32" s="118">
        <v>24.25</v>
      </c>
      <c r="AJ32" s="103"/>
      <c r="AK32" s="111">
        <v>37498</v>
      </c>
      <c r="AL32" s="119">
        <v>15</v>
      </c>
      <c r="AM32" s="119">
        <v>18.37</v>
      </c>
      <c r="AN32" s="120">
        <v>24.75</v>
      </c>
      <c r="AO32" s="103"/>
      <c r="AP32" s="97">
        <v>37529</v>
      </c>
      <c r="AQ32" s="121">
        <v>19.29</v>
      </c>
      <c r="AR32" s="121">
        <v>25.03</v>
      </c>
      <c r="AS32" s="122">
        <v>32</v>
      </c>
      <c r="AT32" s="103"/>
      <c r="AU32" s="114">
        <v>37559</v>
      </c>
      <c r="AV32" s="115">
        <v>19</v>
      </c>
      <c r="AW32" s="115">
        <v>22</v>
      </c>
      <c r="AX32" s="116">
        <v>26</v>
      </c>
      <c r="AZ32" s="97">
        <v>37590</v>
      </c>
      <c r="BA32" s="121">
        <v>22</v>
      </c>
      <c r="BB32" s="121">
        <v>25</v>
      </c>
      <c r="BC32" s="122">
        <v>29</v>
      </c>
      <c r="BE32" s="55">
        <v>37620</v>
      </c>
      <c r="BF32" s="79">
        <v>20.95</v>
      </c>
      <c r="BG32" s="79">
        <v>28.01</v>
      </c>
      <c r="BH32" s="80">
        <v>36.79</v>
      </c>
    </row>
    <row r="33" spans="1:60" ht="13.5" thickBot="1" x14ac:dyDescent="0.25">
      <c r="A33" s="97">
        <v>37287</v>
      </c>
      <c r="B33" s="106">
        <v>21.75</v>
      </c>
      <c r="C33" s="106">
        <v>25.23</v>
      </c>
      <c r="D33" s="107">
        <v>31.37</v>
      </c>
      <c r="K33" s="111">
        <v>37346</v>
      </c>
      <c r="L33" s="112">
        <v>20.079999999999998</v>
      </c>
      <c r="M33" s="112">
        <v>25.95</v>
      </c>
      <c r="N33" s="113">
        <v>31.58</v>
      </c>
      <c r="P33" s="4" t="s">
        <v>4</v>
      </c>
      <c r="Q33" s="50">
        <f>AVERAGE(Q3:Q32)</f>
        <v>19.368333333333336</v>
      </c>
      <c r="R33" s="50">
        <f>AVERAGE(R3:R32)</f>
        <v>23.189999999999998</v>
      </c>
      <c r="S33" s="51">
        <f>AVERAGE(S3:S32)</f>
        <v>28.615333333333332</v>
      </c>
      <c r="U33" s="114">
        <v>37407</v>
      </c>
      <c r="V33" s="115">
        <v>15.16</v>
      </c>
      <c r="W33" s="115">
        <v>18.78</v>
      </c>
      <c r="X33" s="116">
        <v>23.08</v>
      </c>
      <c r="Z33" s="88" t="s">
        <v>4</v>
      </c>
      <c r="AA33" s="50">
        <f>AVERAGE(AA3:AA32)</f>
        <v>15.526</v>
      </c>
      <c r="AB33" s="50">
        <f>AVERAGE(AB3:AB32)</f>
        <v>19.231333333333335</v>
      </c>
      <c r="AC33" s="51">
        <f>AVERAGE(AC3:AC32)</f>
        <v>24.308999999999994</v>
      </c>
      <c r="AD33" s="103"/>
      <c r="AE33" s="103"/>
      <c r="AF33" s="108">
        <v>37468</v>
      </c>
      <c r="AG33" s="117">
        <v>14</v>
      </c>
      <c r="AH33" s="117">
        <v>17.11</v>
      </c>
      <c r="AI33" s="118">
        <v>24.2</v>
      </c>
      <c r="AJ33" s="103"/>
      <c r="AK33" s="111">
        <v>37499</v>
      </c>
      <c r="AL33" s="119">
        <v>14.91</v>
      </c>
      <c r="AM33" s="119">
        <v>18.52</v>
      </c>
      <c r="AN33" s="120">
        <v>27.08</v>
      </c>
      <c r="AO33" s="103"/>
      <c r="AP33" s="4" t="s">
        <v>4</v>
      </c>
      <c r="AQ33" s="50">
        <f>AVERAGE(AQ3:AQ32)</f>
        <v>14.542333333333337</v>
      </c>
      <c r="AR33" s="50">
        <f>AVERAGE(AR3:AR32)</f>
        <v>18.557000000000002</v>
      </c>
      <c r="AS33" s="51">
        <f>AVERAGE(AS3:AS32)</f>
        <v>24.889333333333333</v>
      </c>
      <c r="AT33" s="103"/>
      <c r="AU33" s="114">
        <v>37560</v>
      </c>
      <c r="AV33" s="115">
        <v>20</v>
      </c>
      <c r="AW33" s="115">
        <v>22</v>
      </c>
      <c r="AX33" s="116">
        <v>24</v>
      </c>
      <c r="AZ33" s="4" t="s">
        <v>4</v>
      </c>
      <c r="BA33" s="50">
        <f>AVERAGE(BA3:BA31)</f>
        <v>20.241379310344829</v>
      </c>
      <c r="BB33" s="50">
        <f>AVERAGE(BB3:BB31)</f>
        <v>23.931034482758619</v>
      </c>
      <c r="BC33" s="51">
        <f>AVERAGE(BC3:BC31)</f>
        <v>28.793103448275861</v>
      </c>
      <c r="BE33" s="55">
        <v>37621</v>
      </c>
      <c r="BF33" s="79">
        <v>22.83</v>
      </c>
      <c r="BG33" s="79">
        <v>28.21</v>
      </c>
      <c r="BH33" s="80">
        <v>36.25</v>
      </c>
    </row>
    <row r="34" spans="1:60" ht="13.5" thickBot="1" x14ac:dyDescent="0.25">
      <c r="A34" s="4" t="s">
        <v>4</v>
      </c>
      <c r="B34" s="50">
        <f>AVERAGE(B3:B33)</f>
        <v>19.426451612903225</v>
      </c>
      <c r="C34" s="50">
        <f>AVERAGE(C3:C33)</f>
        <v>22.918709677419354</v>
      </c>
      <c r="D34" s="50">
        <f>AVERAGE(D3:D33)</f>
        <v>28.374838709677427</v>
      </c>
      <c r="K34" s="41" t="s">
        <v>4</v>
      </c>
      <c r="L34" s="42">
        <f>AVERAGE(L3:L33)</f>
        <v>19.869354838709679</v>
      </c>
      <c r="M34" s="42">
        <f>AVERAGE(M3:M33)</f>
        <v>23.926451612903229</v>
      </c>
      <c r="N34" s="42">
        <f>AVERAGE(N3:N33)</f>
        <v>30.059032258064516</v>
      </c>
      <c r="P34" s="2"/>
      <c r="Q34" s="2"/>
      <c r="R34" s="2"/>
      <c r="S34" s="2"/>
      <c r="U34" s="69" t="s">
        <v>4</v>
      </c>
      <c r="V34" s="70">
        <f>AVERAGE(V3:V33)</f>
        <v>15.880967741935487</v>
      </c>
      <c r="W34" s="70">
        <f>AVERAGE(W3:W33)</f>
        <v>19.218709677419358</v>
      </c>
      <c r="X34" s="71">
        <f>AVERAGE(X3:X33)</f>
        <v>24.046129032258062</v>
      </c>
      <c r="Z34" s="103"/>
      <c r="AA34" s="103"/>
      <c r="AB34" s="103"/>
      <c r="AC34" s="103"/>
      <c r="AD34" s="103"/>
      <c r="AE34" s="103"/>
      <c r="AF34" s="7" t="s">
        <v>4</v>
      </c>
      <c r="AG34" s="58">
        <f>AVERAGE(AG3:AG33)</f>
        <v>12.045161290322582</v>
      </c>
      <c r="AH34" s="58">
        <f>AVERAGE(AH3:AH33)</f>
        <v>15.634838709677421</v>
      </c>
      <c r="AI34" s="59">
        <f>AVERAGE(AI3:AI33)</f>
        <v>20.869032258064522</v>
      </c>
      <c r="AJ34" s="103"/>
      <c r="AK34" s="41" t="s">
        <v>4</v>
      </c>
      <c r="AL34" s="42">
        <f>AVERAGE(AL3:AL33)</f>
        <v>14.842903225806454</v>
      </c>
      <c r="AM34" s="42">
        <f>AVERAGE(AM3:AM33)</f>
        <v>19.420645161290324</v>
      </c>
      <c r="AN34" s="43">
        <f>AVERAGE(AN3:AN33)</f>
        <v>25.771612903225808</v>
      </c>
      <c r="AO34" s="103"/>
      <c r="AP34" s="103"/>
      <c r="AQ34" s="103"/>
      <c r="AR34" s="103"/>
      <c r="AS34" s="103"/>
      <c r="AT34" s="103"/>
      <c r="AU34" s="69" t="s">
        <v>4</v>
      </c>
      <c r="AV34" s="70">
        <f>AVERAGE(AV3:AV33)</f>
        <v>17.872413793103448</v>
      </c>
      <c r="AW34" s="70">
        <f>AVERAGE(AW3:AW33)</f>
        <v>24.088064516129034</v>
      </c>
      <c r="AX34" s="71">
        <f>AVERAGE(AX3:AX33)</f>
        <v>30.784999999999997</v>
      </c>
      <c r="BA34" s="101"/>
      <c r="BB34" s="101"/>
      <c r="BC34" s="101"/>
      <c r="BE34" s="7" t="s">
        <v>4</v>
      </c>
      <c r="BF34" s="58">
        <f>AVERAGE(BF3:BF33)</f>
        <v>22.543225806451613</v>
      </c>
      <c r="BG34" s="58">
        <f>AVERAGE(BG3:BG33)</f>
        <v>26.494838709677417</v>
      </c>
      <c r="BH34" s="59">
        <f>AVERAGE(BH3:BH33)</f>
        <v>32.049354838709682</v>
      </c>
    </row>
    <row r="35" spans="1:60" x14ac:dyDescent="0.2">
      <c r="P35" s="2"/>
      <c r="Q35" s="2"/>
      <c r="R35" s="2"/>
      <c r="S35" s="2"/>
      <c r="Z35" s="103"/>
      <c r="AA35" s="103"/>
      <c r="AB35" s="103"/>
      <c r="AC35" s="103"/>
      <c r="AD35" s="103"/>
      <c r="AE35" s="103"/>
      <c r="AF35" s="15"/>
      <c r="AG35" s="15"/>
      <c r="AH35" s="15"/>
      <c r="AI35" s="15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Z35" s="124" t="s">
        <v>49</v>
      </c>
      <c r="BA35" s="102"/>
      <c r="BB35" s="102"/>
      <c r="BC35" s="102"/>
    </row>
    <row r="36" spans="1:60" ht="15.95" customHeight="1" x14ac:dyDescent="0.2">
      <c r="P36" s="2"/>
      <c r="Q36" s="2"/>
      <c r="R36" s="2"/>
      <c r="S36" s="2"/>
      <c r="Z36" s="103"/>
      <c r="AA36" s="103"/>
      <c r="AB36" s="103"/>
      <c r="AC36" s="103"/>
      <c r="AD36" s="103"/>
      <c r="AE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92" t="s">
        <v>45</v>
      </c>
      <c r="AV36" s="103"/>
      <c r="AW36" s="103"/>
      <c r="AX36" s="103"/>
      <c r="BA36" s="102"/>
      <c r="BB36" s="102"/>
      <c r="BC36" s="102"/>
    </row>
    <row r="37" spans="1:60" ht="15.95" customHeight="1" x14ac:dyDescent="0.2">
      <c r="Z37" s="103"/>
      <c r="AA37" s="103"/>
      <c r="AB37" s="103"/>
      <c r="AC37" s="103"/>
      <c r="AD37" s="103"/>
      <c r="AE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92" t="s">
        <v>46</v>
      </c>
      <c r="AV37" s="103"/>
      <c r="AW37" s="103"/>
      <c r="AX37" s="103"/>
      <c r="BA37" s="102"/>
      <c r="BB37" s="102"/>
      <c r="BC37" s="102"/>
    </row>
    <row r="38" spans="1:60" ht="15.95" customHeight="1" x14ac:dyDescent="0.2">
      <c r="Z38" s="103"/>
      <c r="AA38" s="103"/>
      <c r="AB38" s="103"/>
      <c r="AC38" s="103"/>
      <c r="AD38" s="103"/>
      <c r="AE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92" t="s">
        <v>47</v>
      </c>
      <c r="AV38" s="103"/>
      <c r="AW38" s="103"/>
      <c r="AX38" s="103"/>
      <c r="BA38" s="102"/>
      <c r="BB38" s="102"/>
      <c r="BC38" s="102"/>
    </row>
    <row r="39" spans="1:60" ht="15.75" customHeight="1" x14ac:dyDescent="0.2">
      <c r="Z39" s="103"/>
      <c r="AA39" s="103"/>
      <c r="AB39" s="103"/>
      <c r="AC39" s="103"/>
      <c r="AD39" s="103"/>
      <c r="AE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23"/>
      <c r="AV39" s="103"/>
      <c r="AW39" s="103"/>
      <c r="AX39" s="103"/>
      <c r="BA39" s="102"/>
      <c r="BB39" s="102"/>
      <c r="BC39" s="102"/>
    </row>
    <row r="40" spans="1:60" x14ac:dyDescent="0.2">
      <c r="Z40" s="103"/>
      <c r="AA40" s="103"/>
      <c r="AB40" s="103"/>
      <c r="AC40" s="103"/>
      <c r="AD40" s="103"/>
      <c r="AE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Z40" s="103"/>
      <c r="BA40" s="102"/>
      <c r="BB40" s="102"/>
      <c r="BC40" s="101"/>
    </row>
    <row r="41" spans="1:60" x14ac:dyDescent="0.2">
      <c r="Z41" s="103"/>
      <c r="AA41" s="103"/>
      <c r="AB41" s="103"/>
      <c r="AC41" s="103"/>
      <c r="AD41" s="103"/>
      <c r="AE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Z41" s="103"/>
      <c r="BA41" s="102"/>
      <c r="BB41" s="102"/>
      <c r="BC41" s="101"/>
    </row>
    <row r="42" spans="1:60" x14ac:dyDescent="0.2">
      <c r="Z42" s="103"/>
      <c r="AA42" s="103"/>
      <c r="AB42" s="103"/>
      <c r="AC42" s="103"/>
      <c r="AD42" s="103"/>
      <c r="AE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Z42" s="103"/>
      <c r="BA42" s="103"/>
      <c r="BB42" s="103"/>
    </row>
    <row r="43" spans="1:60" x14ac:dyDescent="0.2">
      <c r="Z43" s="103"/>
      <c r="AA43" s="103"/>
      <c r="AB43" s="103"/>
      <c r="AC43" s="103"/>
      <c r="AD43" s="103"/>
      <c r="AE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Z43" s="103"/>
      <c r="BA43" s="103"/>
      <c r="BB43" s="103"/>
    </row>
    <row r="44" spans="1:60" x14ac:dyDescent="0.2">
      <c r="Z44" s="103"/>
      <c r="AA44" s="103"/>
      <c r="AB44" s="103"/>
      <c r="AC44" s="103"/>
      <c r="AD44" s="103"/>
      <c r="AE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Z44" s="103"/>
      <c r="BA44" s="103"/>
      <c r="BB44" s="103"/>
    </row>
    <row r="45" spans="1:60" x14ac:dyDescent="0.2">
      <c r="Z45" s="103"/>
      <c r="AA45" s="103"/>
      <c r="AB45" s="103"/>
      <c r="AC45" s="103"/>
      <c r="AD45" s="103"/>
      <c r="AE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Z45" s="103"/>
      <c r="BA45" s="103"/>
      <c r="BB45" s="103"/>
    </row>
    <row r="46" spans="1:60" x14ac:dyDescent="0.2">
      <c r="Z46" s="103"/>
      <c r="AA46" s="103"/>
      <c r="AB46" s="103"/>
      <c r="AC46" s="103"/>
      <c r="AD46" s="103"/>
      <c r="AE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Z46" s="103"/>
      <c r="BA46" s="103"/>
      <c r="BB46" s="103"/>
    </row>
    <row r="47" spans="1:60" x14ac:dyDescent="0.2">
      <c r="Z47" s="103"/>
      <c r="AA47" s="103"/>
      <c r="AB47" s="103"/>
      <c r="AC47" s="103"/>
      <c r="AD47" s="103"/>
      <c r="AE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Z47" s="103"/>
      <c r="BA47" s="103"/>
      <c r="BB47" s="103"/>
    </row>
    <row r="48" spans="1:60" x14ac:dyDescent="0.2">
      <c r="Z48" s="103"/>
      <c r="AA48" s="103"/>
      <c r="AB48" s="103"/>
      <c r="AC48" s="103"/>
      <c r="AD48" s="103"/>
      <c r="AE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Z48" s="103"/>
      <c r="BA48" s="103"/>
      <c r="BB48" s="103"/>
    </row>
    <row r="49" spans="26:54" x14ac:dyDescent="0.2">
      <c r="Z49" s="103"/>
      <c r="AA49" s="103"/>
      <c r="AB49" s="103"/>
      <c r="AC49" s="103"/>
      <c r="AD49" s="103"/>
      <c r="AE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Z49" s="103"/>
      <c r="BA49" s="103"/>
      <c r="BB49" s="103"/>
    </row>
    <row r="50" spans="26:54" x14ac:dyDescent="0.2">
      <c r="Z50" s="103"/>
      <c r="AA50" s="103"/>
      <c r="AB50" s="103"/>
      <c r="AC50" s="103"/>
      <c r="AD50" s="103"/>
      <c r="AE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Z50" s="103"/>
      <c r="BA50" s="103"/>
      <c r="BB50" s="103"/>
    </row>
    <row r="51" spans="26:54" x14ac:dyDescent="0.2">
      <c r="Z51" s="103"/>
      <c r="AA51" s="103"/>
      <c r="AB51" s="103"/>
      <c r="AC51" s="103"/>
      <c r="AD51" s="103"/>
      <c r="AE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Z51" s="103"/>
      <c r="BA51" s="103"/>
      <c r="BB51" s="103"/>
    </row>
    <row r="52" spans="26:54" x14ac:dyDescent="0.2">
      <c r="Z52" s="103"/>
      <c r="AA52" s="103"/>
      <c r="AB52" s="103"/>
      <c r="AC52" s="103"/>
      <c r="AD52" s="103"/>
      <c r="AE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Z52" s="103"/>
      <c r="BA52" s="103"/>
      <c r="BB52" s="103"/>
    </row>
    <row r="53" spans="26:54" x14ac:dyDescent="0.2">
      <c r="Z53" s="103"/>
      <c r="AA53" s="103"/>
      <c r="AB53" s="103"/>
      <c r="AC53" s="103"/>
      <c r="AD53" s="103"/>
      <c r="AE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Z53" s="103"/>
      <c r="BA53" s="103"/>
      <c r="BB53" s="103"/>
    </row>
    <row r="54" spans="26:54" x14ac:dyDescent="0.2">
      <c r="Z54" s="103"/>
      <c r="AA54" s="103"/>
      <c r="AB54" s="103"/>
      <c r="AC54" s="103"/>
      <c r="AD54" s="103"/>
      <c r="AE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Z54" s="103"/>
      <c r="BA54" s="103"/>
      <c r="BB54" s="103"/>
    </row>
    <row r="55" spans="26:54" x14ac:dyDescent="0.2">
      <c r="Z55" s="103"/>
      <c r="AA55" s="103"/>
      <c r="AB55" s="103"/>
      <c r="AC55" s="103"/>
      <c r="AD55" s="103"/>
      <c r="AE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Z55" s="103"/>
      <c r="BA55" s="103"/>
      <c r="BB55" s="103"/>
    </row>
    <row r="56" spans="26:54" x14ac:dyDescent="0.2">
      <c r="Z56" s="103"/>
      <c r="AA56" s="103"/>
      <c r="AB56" s="103"/>
      <c r="AC56" s="103"/>
      <c r="AD56" s="103"/>
      <c r="AE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Z56" s="103"/>
      <c r="BA56" s="103"/>
      <c r="BB56" s="103"/>
    </row>
    <row r="57" spans="26:54" x14ac:dyDescent="0.2">
      <c r="Z57" s="103"/>
      <c r="AA57" s="103"/>
      <c r="AB57" s="103"/>
      <c r="AC57" s="103"/>
      <c r="AD57" s="103"/>
      <c r="AE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Z57" s="103"/>
      <c r="BA57" s="103"/>
      <c r="BB57" s="103"/>
    </row>
    <row r="58" spans="26:54" x14ac:dyDescent="0.2">
      <c r="Z58" s="103"/>
      <c r="AA58" s="103"/>
      <c r="AB58" s="103"/>
      <c r="AC58" s="103"/>
      <c r="AD58" s="103"/>
      <c r="AE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Z58" s="103"/>
      <c r="BA58" s="103"/>
      <c r="BB58" s="103"/>
    </row>
    <row r="59" spans="26:54" x14ac:dyDescent="0.2">
      <c r="Z59" s="103"/>
      <c r="AA59" s="103"/>
      <c r="AB59" s="103"/>
      <c r="AC59" s="103"/>
      <c r="AD59" s="103"/>
      <c r="AE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Z59" s="103"/>
      <c r="BA59" s="103"/>
      <c r="BB59" s="103"/>
    </row>
    <row r="60" spans="26:54" x14ac:dyDescent="0.2">
      <c r="Z60" s="103"/>
      <c r="AA60" s="103"/>
      <c r="AB60" s="103"/>
      <c r="AC60" s="103"/>
      <c r="AD60" s="103"/>
      <c r="AE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Z60" s="103"/>
      <c r="BA60" s="103"/>
      <c r="BB60" s="103"/>
    </row>
    <row r="61" spans="26:54" x14ac:dyDescent="0.2">
      <c r="Z61" s="103"/>
      <c r="AA61" s="103"/>
      <c r="AB61" s="103"/>
      <c r="AC61" s="103"/>
      <c r="AD61" s="103"/>
      <c r="AE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Z61" s="103"/>
      <c r="BA61" s="103"/>
      <c r="BB61" s="103"/>
    </row>
    <row r="62" spans="26:54" x14ac:dyDescent="0.2">
      <c r="Z62" s="103"/>
      <c r="AA62" s="103"/>
      <c r="AB62" s="103"/>
      <c r="AC62" s="103"/>
      <c r="AD62" s="103"/>
      <c r="AE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Z62" s="103"/>
      <c r="BA62" s="103"/>
      <c r="BB62" s="103"/>
    </row>
    <row r="63" spans="26:54" x14ac:dyDescent="0.2">
      <c r="Z63" s="103"/>
      <c r="AA63" s="103"/>
      <c r="AB63" s="103"/>
      <c r="AC63" s="103"/>
      <c r="AD63" s="103"/>
      <c r="AE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Z63" s="103"/>
      <c r="BA63" s="103"/>
      <c r="BB63" s="103"/>
    </row>
    <row r="64" spans="26:54" x14ac:dyDescent="0.2">
      <c r="Z64" s="103"/>
      <c r="AA64" s="103"/>
      <c r="AB64" s="103"/>
      <c r="AC64" s="103"/>
      <c r="AD64" s="103"/>
      <c r="AE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Z64" s="103"/>
      <c r="BA64" s="103"/>
      <c r="BB64" s="103"/>
    </row>
    <row r="65" spans="26:54" x14ac:dyDescent="0.2">
      <c r="Z65" s="103"/>
      <c r="AA65" s="103"/>
      <c r="AB65" s="103"/>
      <c r="AC65" s="103"/>
      <c r="AD65" s="103"/>
      <c r="AE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Z65" s="103"/>
      <c r="BA65" s="103"/>
      <c r="BB65" s="103"/>
    </row>
    <row r="66" spans="26:54" x14ac:dyDescent="0.2">
      <c r="Z66" s="103"/>
      <c r="AA66" s="103"/>
      <c r="AB66" s="103"/>
      <c r="AC66" s="103"/>
      <c r="AD66" s="103"/>
      <c r="AE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Z66" s="103"/>
      <c r="BA66" s="103"/>
      <c r="BB66" s="103"/>
    </row>
    <row r="67" spans="26:54" x14ac:dyDescent="0.2">
      <c r="Z67" s="103"/>
      <c r="AA67" s="103"/>
      <c r="AB67" s="103"/>
      <c r="AC67" s="103"/>
      <c r="AD67" s="103"/>
      <c r="AE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Z67" s="103"/>
      <c r="BA67" s="103"/>
      <c r="BB67" s="103"/>
    </row>
    <row r="68" spans="26:54" x14ac:dyDescent="0.2">
      <c r="Z68" s="103"/>
      <c r="AA68" s="103"/>
      <c r="AB68" s="103"/>
      <c r="AC68" s="103"/>
      <c r="AD68" s="103"/>
      <c r="AE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Z68" s="103"/>
      <c r="BA68" s="103"/>
      <c r="BB68" s="103"/>
    </row>
    <row r="69" spans="26:54" x14ac:dyDescent="0.2">
      <c r="Z69" s="103"/>
      <c r="AA69" s="103"/>
      <c r="AB69" s="103"/>
      <c r="AC69" s="103"/>
      <c r="AD69" s="103"/>
      <c r="AE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Z69" s="103"/>
      <c r="BA69" s="103"/>
      <c r="BB69" s="103"/>
    </row>
    <row r="70" spans="26:54" x14ac:dyDescent="0.2">
      <c r="Z70" s="103"/>
      <c r="AA70" s="103"/>
      <c r="AB70" s="103"/>
      <c r="AC70" s="103"/>
      <c r="AD70" s="103"/>
      <c r="AE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Z70" s="103"/>
      <c r="BA70" s="103"/>
      <c r="BB70" s="103"/>
    </row>
    <row r="71" spans="26:54" x14ac:dyDescent="0.2">
      <c r="Z71" s="103"/>
      <c r="AA71" s="103"/>
      <c r="AB71" s="103"/>
      <c r="AC71" s="103"/>
      <c r="AD71" s="103"/>
      <c r="AE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Z71" s="103"/>
      <c r="BA71" s="103"/>
      <c r="BB71" s="103"/>
    </row>
    <row r="72" spans="26:54" x14ac:dyDescent="0.2">
      <c r="Z72" s="103"/>
      <c r="AA72" s="103"/>
      <c r="AB72" s="103"/>
      <c r="AC72" s="103"/>
      <c r="AD72" s="103"/>
      <c r="AE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Z72" s="103"/>
      <c r="BA72" s="103"/>
      <c r="BB72" s="103"/>
    </row>
    <row r="73" spans="26:54" x14ac:dyDescent="0.2">
      <c r="Z73" s="103"/>
      <c r="AA73" s="103"/>
      <c r="AB73" s="103"/>
      <c r="AC73" s="103"/>
      <c r="AD73" s="103"/>
      <c r="AE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Z73" s="103"/>
      <c r="BA73" s="103"/>
      <c r="BB73" s="103"/>
    </row>
    <row r="74" spans="26:54" x14ac:dyDescent="0.2">
      <c r="Z74" s="103"/>
      <c r="AA74" s="103"/>
      <c r="AB74" s="103"/>
      <c r="AC74" s="103"/>
      <c r="AD74" s="103"/>
      <c r="AE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Z74" s="103"/>
      <c r="BA74" s="103"/>
      <c r="BB74" s="103"/>
    </row>
    <row r="75" spans="26:54" x14ac:dyDescent="0.2">
      <c r="Z75" s="103"/>
      <c r="AA75" s="103"/>
      <c r="AB75" s="103"/>
      <c r="AC75" s="103"/>
      <c r="AD75" s="103"/>
      <c r="AE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Z75" s="103"/>
      <c r="BA75" s="103"/>
      <c r="BB75" s="103"/>
    </row>
    <row r="76" spans="26:54" x14ac:dyDescent="0.2">
      <c r="Z76" s="103"/>
      <c r="AA76" s="103"/>
      <c r="AB76" s="103"/>
      <c r="AC76" s="103"/>
      <c r="AD76" s="103"/>
      <c r="AE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Z76" s="103"/>
      <c r="BA76" s="103"/>
      <c r="BB76" s="103"/>
    </row>
    <row r="77" spans="26:54" x14ac:dyDescent="0.2">
      <c r="Z77" s="103"/>
      <c r="AA77" s="103"/>
      <c r="AB77" s="103"/>
      <c r="AC77" s="103"/>
      <c r="AD77" s="103"/>
      <c r="AE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Z77" s="103"/>
      <c r="BA77" s="103"/>
      <c r="BB77" s="103"/>
    </row>
    <row r="78" spans="26:54" x14ac:dyDescent="0.2">
      <c r="Z78" s="103"/>
      <c r="AA78" s="103"/>
      <c r="AB78" s="103"/>
      <c r="AC78" s="103"/>
      <c r="AD78" s="103"/>
      <c r="AE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Z78" s="103"/>
      <c r="BA78" s="103"/>
      <c r="BB78" s="103"/>
    </row>
    <row r="79" spans="26:54" x14ac:dyDescent="0.2">
      <c r="Z79" s="103"/>
      <c r="AA79" s="103"/>
      <c r="AB79" s="103"/>
      <c r="AC79" s="103"/>
      <c r="AD79" s="103"/>
      <c r="AE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Z79" s="103"/>
      <c r="BA79" s="103"/>
      <c r="BB79" s="103"/>
    </row>
    <row r="80" spans="26:54" x14ac:dyDescent="0.2">
      <c r="Z80" s="103"/>
      <c r="AA80" s="103"/>
      <c r="AB80" s="103"/>
      <c r="AC80" s="103"/>
      <c r="AD80" s="103"/>
      <c r="AE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Z80" s="103"/>
      <c r="BA80" s="103"/>
      <c r="BB80" s="103"/>
    </row>
    <row r="81" spans="26:54" x14ac:dyDescent="0.2">
      <c r="Z81" s="103"/>
      <c r="AA81" s="103"/>
      <c r="AB81" s="103"/>
      <c r="AC81" s="103"/>
      <c r="AD81" s="103"/>
      <c r="AE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Z81" s="103"/>
      <c r="BA81" s="103"/>
      <c r="BB81" s="103"/>
    </row>
    <row r="82" spans="26:54" x14ac:dyDescent="0.2">
      <c r="Z82" s="103"/>
      <c r="AA82" s="103"/>
      <c r="AB82" s="103"/>
      <c r="AC82" s="103"/>
      <c r="AD82" s="103"/>
      <c r="AE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Z82" s="103"/>
      <c r="BA82" s="103"/>
      <c r="BB82" s="103"/>
    </row>
    <row r="83" spans="26:54" x14ac:dyDescent="0.2">
      <c r="Z83" s="103"/>
      <c r="AA83" s="103"/>
      <c r="AB83" s="103"/>
      <c r="AC83" s="103"/>
      <c r="AD83" s="103"/>
      <c r="AE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Z83" s="103"/>
      <c r="BA83" s="103"/>
      <c r="BB83" s="103"/>
    </row>
    <row r="84" spans="26:54" x14ac:dyDescent="0.2">
      <c r="Z84" s="103"/>
      <c r="AA84" s="103"/>
      <c r="AB84" s="103"/>
      <c r="AC84" s="103"/>
      <c r="AD84" s="103"/>
      <c r="AE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Z84" s="103"/>
      <c r="BA84" s="103"/>
      <c r="BB84" s="103"/>
    </row>
    <row r="85" spans="26:54" x14ac:dyDescent="0.2">
      <c r="Z85" s="103"/>
      <c r="AA85" s="103"/>
      <c r="AB85" s="103"/>
      <c r="AC85" s="103"/>
      <c r="AD85" s="103"/>
      <c r="AE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Z85" s="103"/>
      <c r="BA85" s="103"/>
      <c r="BB85" s="103"/>
    </row>
    <row r="86" spans="26:54" x14ac:dyDescent="0.2">
      <c r="Z86" s="103"/>
      <c r="AA86" s="103"/>
      <c r="AB86" s="103"/>
      <c r="AC86" s="103"/>
      <c r="AD86" s="103"/>
      <c r="AE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Z86" s="103"/>
      <c r="BA86" s="103"/>
      <c r="BB86" s="103"/>
    </row>
    <row r="87" spans="26:54" x14ac:dyDescent="0.2">
      <c r="Z87" s="103"/>
      <c r="AA87" s="103"/>
      <c r="AB87" s="103"/>
      <c r="AC87" s="103"/>
      <c r="AD87" s="103"/>
      <c r="AE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Z87" s="103"/>
      <c r="BA87" s="103"/>
      <c r="BB87" s="103"/>
    </row>
    <row r="88" spans="26:54" x14ac:dyDescent="0.2">
      <c r="Z88" s="103"/>
      <c r="AA88" s="103"/>
      <c r="AB88" s="103"/>
      <c r="AC88" s="103"/>
      <c r="AD88" s="103"/>
      <c r="AE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Z88" s="103"/>
      <c r="BA88" s="103"/>
      <c r="BB88" s="103"/>
    </row>
    <row r="89" spans="26:54" x14ac:dyDescent="0.2">
      <c r="Z89" s="103"/>
      <c r="AA89" s="103"/>
      <c r="AB89" s="103"/>
      <c r="AC89" s="103"/>
      <c r="AD89" s="103"/>
      <c r="AE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Z89" s="103"/>
      <c r="BA89" s="103"/>
      <c r="BB89" s="103"/>
    </row>
    <row r="90" spans="26:54" x14ac:dyDescent="0.2">
      <c r="Z90" s="103"/>
      <c r="AA90" s="103"/>
      <c r="AB90" s="103"/>
      <c r="AC90" s="103"/>
      <c r="AD90" s="103"/>
      <c r="AE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Z90" s="103"/>
      <c r="BA90" s="103"/>
      <c r="BB90" s="103"/>
    </row>
    <row r="91" spans="26:54" x14ac:dyDescent="0.2">
      <c r="Z91" s="103"/>
      <c r="AA91" s="103"/>
      <c r="AB91" s="103"/>
      <c r="AC91" s="103"/>
      <c r="AD91" s="103"/>
      <c r="AE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Z91" s="103"/>
      <c r="BA91" s="103"/>
      <c r="BB91" s="103"/>
    </row>
    <row r="92" spans="26:54" x14ac:dyDescent="0.2">
      <c r="Z92" s="103"/>
      <c r="AA92" s="103"/>
      <c r="AB92" s="103"/>
      <c r="AC92" s="103"/>
      <c r="AD92" s="103"/>
      <c r="AE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Z92" s="103"/>
      <c r="BA92" s="103"/>
      <c r="BB92" s="103"/>
    </row>
    <row r="93" spans="26:54" x14ac:dyDescent="0.2">
      <c r="Z93" s="103"/>
      <c r="AA93" s="103"/>
      <c r="AB93" s="103"/>
      <c r="AC93" s="103"/>
      <c r="AD93" s="103"/>
      <c r="AE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Z93" s="103"/>
      <c r="BA93" s="103"/>
      <c r="BB93" s="103"/>
    </row>
    <row r="94" spans="26:54" x14ac:dyDescent="0.2">
      <c r="Z94" s="103"/>
      <c r="AA94" s="103"/>
      <c r="AB94" s="103"/>
      <c r="AC94" s="103"/>
      <c r="AD94" s="103"/>
      <c r="AE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Z94" s="103"/>
      <c r="BA94" s="103"/>
      <c r="BB94" s="103"/>
    </row>
    <row r="95" spans="26:54" x14ac:dyDescent="0.2">
      <c r="Z95" s="103"/>
      <c r="AA95" s="103"/>
      <c r="AB95" s="103"/>
      <c r="AC95" s="103"/>
      <c r="AD95" s="103"/>
      <c r="AE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Z95" s="103"/>
      <c r="BA95" s="103"/>
      <c r="BB95" s="103"/>
    </row>
    <row r="96" spans="26:54" x14ac:dyDescent="0.2">
      <c r="Z96" s="103"/>
      <c r="AA96" s="103"/>
      <c r="AB96" s="103"/>
      <c r="AC96" s="103"/>
      <c r="AD96" s="103"/>
      <c r="AE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Z96" s="103"/>
      <c r="BA96" s="103"/>
      <c r="BB96" s="103"/>
    </row>
    <row r="97" spans="26:54" x14ac:dyDescent="0.2">
      <c r="Z97" s="103"/>
      <c r="AA97" s="103"/>
      <c r="AB97" s="103"/>
      <c r="AC97" s="103"/>
      <c r="AD97" s="103"/>
      <c r="AE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Z97" s="103"/>
      <c r="BA97" s="103"/>
      <c r="BB97" s="103"/>
    </row>
    <row r="98" spans="26:54" x14ac:dyDescent="0.2">
      <c r="Z98" s="103"/>
      <c r="AA98" s="103"/>
      <c r="AB98" s="103"/>
      <c r="AC98" s="103"/>
      <c r="AD98" s="103"/>
      <c r="AE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Z98" s="103"/>
      <c r="BA98" s="103"/>
      <c r="BB98" s="103"/>
    </row>
    <row r="99" spans="26:54" x14ac:dyDescent="0.2">
      <c r="Z99" s="103"/>
      <c r="AA99" s="103"/>
      <c r="AB99" s="103"/>
      <c r="AC99" s="103"/>
      <c r="AD99" s="103"/>
      <c r="AE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Z99" s="103"/>
      <c r="BA99" s="103"/>
      <c r="BB99" s="103"/>
    </row>
    <row r="100" spans="26:54" x14ac:dyDescent="0.2">
      <c r="Z100" s="103"/>
      <c r="AA100" s="103"/>
      <c r="AB100" s="103"/>
      <c r="AC100" s="103"/>
      <c r="AD100" s="103"/>
      <c r="AE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Z100" s="103"/>
      <c r="BA100" s="103"/>
      <c r="BB100" s="103"/>
    </row>
    <row r="101" spans="26:54" x14ac:dyDescent="0.2">
      <c r="Z101" s="103"/>
      <c r="AA101" s="103"/>
      <c r="AB101" s="103"/>
      <c r="AC101" s="103"/>
      <c r="AD101" s="103"/>
      <c r="AE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Z101" s="103"/>
      <c r="BA101" s="103"/>
      <c r="BB101" s="103"/>
    </row>
    <row r="102" spans="26:54" x14ac:dyDescent="0.2">
      <c r="Z102" s="103"/>
      <c r="AA102" s="103"/>
      <c r="AB102" s="103"/>
      <c r="AC102" s="103"/>
      <c r="AD102" s="103"/>
      <c r="AE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Z102" s="103"/>
      <c r="BA102" s="103"/>
      <c r="BB102" s="103"/>
    </row>
    <row r="103" spans="26:54" x14ac:dyDescent="0.2">
      <c r="Z103" s="103"/>
      <c r="AA103" s="103"/>
      <c r="AB103" s="103"/>
      <c r="AC103" s="103"/>
      <c r="AD103" s="103"/>
      <c r="AE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Z103" s="103"/>
      <c r="BA103" s="103"/>
      <c r="BB103" s="103"/>
    </row>
    <row r="104" spans="26:54" x14ac:dyDescent="0.2">
      <c r="Z104" s="103"/>
      <c r="AA104" s="103"/>
      <c r="AB104" s="103"/>
      <c r="AC104" s="103"/>
      <c r="AD104" s="103"/>
      <c r="AE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Z104" s="103"/>
      <c r="BA104" s="103"/>
      <c r="BB104" s="103"/>
    </row>
    <row r="105" spans="26:54" x14ac:dyDescent="0.2">
      <c r="Z105" s="103"/>
      <c r="AA105" s="103"/>
      <c r="AB105" s="103"/>
      <c r="AC105" s="103"/>
      <c r="AD105" s="103"/>
      <c r="AE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Z105" s="103"/>
      <c r="BA105" s="103"/>
      <c r="BB105" s="103"/>
    </row>
    <row r="106" spans="26:54" x14ac:dyDescent="0.2">
      <c r="Z106" s="103"/>
      <c r="AA106" s="103"/>
      <c r="AB106" s="103"/>
      <c r="AC106" s="103"/>
      <c r="AD106" s="103"/>
      <c r="AE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Z106" s="103"/>
      <c r="BA106" s="103"/>
      <c r="BB106" s="103"/>
    </row>
    <row r="107" spans="26:54" x14ac:dyDescent="0.2">
      <c r="Z107" s="103"/>
      <c r="AA107" s="103"/>
      <c r="AB107" s="103"/>
      <c r="AC107" s="103"/>
      <c r="AD107" s="103"/>
      <c r="AE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Z107" s="103"/>
      <c r="BA107" s="103"/>
      <c r="BB107" s="103"/>
    </row>
    <row r="108" spans="26:54" x14ac:dyDescent="0.2">
      <c r="Z108" s="103"/>
      <c r="AA108" s="103"/>
      <c r="AB108" s="103"/>
      <c r="AC108" s="103"/>
      <c r="AD108" s="103"/>
      <c r="AE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Z108" s="103"/>
      <c r="BA108" s="103"/>
      <c r="BB108" s="103"/>
    </row>
    <row r="109" spans="26:54" x14ac:dyDescent="0.2">
      <c r="Z109" s="103"/>
      <c r="AA109" s="103"/>
      <c r="AB109" s="103"/>
      <c r="AC109" s="103"/>
      <c r="AD109" s="103"/>
      <c r="AE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Z109" s="103"/>
      <c r="BA109" s="103"/>
      <c r="BB109" s="103"/>
    </row>
    <row r="110" spans="26:54" x14ac:dyDescent="0.2">
      <c r="Z110" s="103"/>
      <c r="AA110" s="103"/>
      <c r="AB110" s="103"/>
      <c r="AC110" s="103"/>
      <c r="AD110" s="103"/>
      <c r="AE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Z110" s="103"/>
      <c r="BA110" s="103"/>
      <c r="BB110" s="103"/>
    </row>
    <row r="111" spans="26:54" x14ac:dyDescent="0.2">
      <c r="Z111" s="103"/>
      <c r="AA111" s="103"/>
      <c r="AB111" s="103"/>
      <c r="AC111" s="103"/>
      <c r="AD111" s="103"/>
      <c r="AE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Z111" s="103"/>
      <c r="BA111" s="103"/>
      <c r="BB111" s="103"/>
    </row>
    <row r="112" spans="26:54" x14ac:dyDescent="0.2">
      <c r="Z112" s="103"/>
      <c r="AA112" s="103"/>
      <c r="AB112" s="103"/>
      <c r="AC112" s="103"/>
      <c r="AD112" s="103"/>
      <c r="AE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Z112" s="103"/>
      <c r="BA112" s="103"/>
      <c r="BB112" s="103"/>
    </row>
    <row r="113" spans="26:54" x14ac:dyDescent="0.2">
      <c r="Z113" s="103"/>
      <c r="AA113" s="103"/>
      <c r="AB113" s="103"/>
      <c r="AC113" s="103"/>
      <c r="AD113" s="103"/>
      <c r="AE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Z113" s="103"/>
      <c r="BA113" s="103"/>
      <c r="BB113" s="103"/>
    </row>
    <row r="114" spans="26:54" x14ac:dyDescent="0.2">
      <c r="Z114" s="103"/>
      <c r="AA114" s="103"/>
      <c r="AB114" s="103"/>
      <c r="AC114" s="103"/>
      <c r="AD114" s="103"/>
      <c r="AE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Z114" s="103"/>
      <c r="BA114" s="103"/>
      <c r="BB114" s="103"/>
    </row>
    <row r="115" spans="26:54" x14ac:dyDescent="0.2">
      <c r="Z115" s="103"/>
      <c r="AA115" s="103"/>
      <c r="AB115" s="103"/>
      <c r="AC115" s="103"/>
      <c r="AD115" s="103"/>
      <c r="AE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Z115" s="103"/>
      <c r="BA115" s="103"/>
      <c r="BB115" s="103"/>
    </row>
    <row r="116" spans="26:54" x14ac:dyDescent="0.2">
      <c r="Z116" s="103"/>
      <c r="AA116" s="103"/>
      <c r="AB116" s="103"/>
      <c r="AC116" s="103"/>
      <c r="AD116" s="103"/>
      <c r="AE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Z116" s="103"/>
      <c r="BA116" s="103"/>
      <c r="BB116" s="103"/>
    </row>
    <row r="117" spans="26:54" x14ac:dyDescent="0.2">
      <c r="Z117" s="103"/>
      <c r="AA117" s="103"/>
      <c r="AB117" s="103"/>
      <c r="AC117" s="103"/>
      <c r="AD117" s="103"/>
      <c r="AE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Z117" s="103"/>
      <c r="BA117" s="103"/>
      <c r="BB117" s="103"/>
    </row>
    <row r="118" spans="26:54" x14ac:dyDescent="0.2">
      <c r="Z118" s="103"/>
      <c r="AA118" s="103"/>
      <c r="AB118" s="103"/>
      <c r="AC118" s="103"/>
      <c r="AD118" s="103"/>
      <c r="AE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Z118" s="103"/>
      <c r="BA118" s="103"/>
      <c r="BB118" s="103"/>
    </row>
    <row r="119" spans="26:54" x14ac:dyDescent="0.2">
      <c r="Z119" s="103"/>
      <c r="AA119" s="103"/>
      <c r="AB119" s="103"/>
      <c r="AC119" s="103"/>
      <c r="AD119" s="103"/>
      <c r="AE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Z119" s="103"/>
      <c r="BA119" s="103"/>
      <c r="BB119" s="103"/>
    </row>
    <row r="120" spans="26:54" x14ac:dyDescent="0.2">
      <c r="Z120" s="103"/>
      <c r="AA120" s="103"/>
      <c r="AB120" s="103"/>
      <c r="AC120" s="103"/>
      <c r="AD120" s="103"/>
      <c r="AE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Z120" s="103"/>
      <c r="BA120" s="103"/>
      <c r="BB120" s="103"/>
    </row>
    <row r="121" spans="26:54" x14ac:dyDescent="0.2">
      <c r="Z121" s="103"/>
      <c r="AA121" s="103"/>
      <c r="AB121" s="103"/>
      <c r="AC121" s="103"/>
      <c r="AD121" s="103"/>
      <c r="AE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Z121" s="103"/>
      <c r="BA121" s="103"/>
      <c r="BB121" s="103"/>
    </row>
    <row r="122" spans="26:54" x14ac:dyDescent="0.2">
      <c r="Z122" s="103"/>
      <c r="AA122" s="103"/>
      <c r="AB122" s="103"/>
      <c r="AC122" s="103"/>
      <c r="AD122" s="103"/>
      <c r="AE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Z122" s="103"/>
      <c r="BA122" s="103"/>
      <c r="BB122" s="103"/>
    </row>
    <row r="123" spans="26:54" x14ac:dyDescent="0.2">
      <c r="Z123" s="103"/>
      <c r="AA123" s="103"/>
      <c r="AB123" s="103"/>
      <c r="AC123" s="103"/>
      <c r="AD123" s="103"/>
      <c r="AE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Z123" s="103"/>
      <c r="BA123" s="103"/>
      <c r="BB123" s="103"/>
    </row>
    <row r="124" spans="26:54" x14ac:dyDescent="0.2">
      <c r="Z124" s="103"/>
      <c r="AA124" s="103"/>
      <c r="AB124" s="103"/>
      <c r="AC124" s="103"/>
      <c r="AD124" s="103"/>
      <c r="AE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Z124" s="103"/>
      <c r="BA124" s="103"/>
      <c r="BB124" s="103"/>
    </row>
    <row r="125" spans="26:54" x14ac:dyDescent="0.2">
      <c r="Z125" s="103"/>
      <c r="AA125" s="103"/>
      <c r="AB125" s="103"/>
      <c r="AC125" s="103"/>
      <c r="AD125" s="103"/>
      <c r="AE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Z125" s="103"/>
      <c r="BA125" s="103"/>
      <c r="BB125" s="103"/>
    </row>
    <row r="126" spans="26:54" x14ac:dyDescent="0.2">
      <c r="Z126" s="103"/>
      <c r="AA126" s="103"/>
      <c r="AB126" s="103"/>
      <c r="AC126" s="103"/>
      <c r="AD126" s="103"/>
      <c r="AE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Z126" s="103"/>
      <c r="BA126" s="103"/>
      <c r="BB126" s="103"/>
    </row>
    <row r="127" spans="26:54" x14ac:dyDescent="0.2">
      <c r="Z127" s="103"/>
      <c r="AA127" s="103"/>
      <c r="AB127" s="103"/>
      <c r="AC127" s="103"/>
      <c r="AD127" s="103"/>
      <c r="AE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Z127" s="103"/>
      <c r="BA127" s="103"/>
      <c r="BB127" s="103"/>
    </row>
    <row r="128" spans="26:54" x14ac:dyDescent="0.2">
      <c r="Z128" s="103"/>
      <c r="AA128" s="103"/>
      <c r="AB128" s="103"/>
      <c r="AC128" s="103"/>
      <c r="AD128" s="103"/>
      <c r="AE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Z128" s="103"/>
      <c r="BA128" s="103"/>
      <c r="BB128" s="103"/>
    </row>
    <row r="129" spans="26:54" x14ac:dyDescent="0.2">
      <c r="Z129" s="103"/>
      <c r="AA129" s="103"/>
      <c r="AB129" s="103"/>
      <c r="AC129" s="103"/>
      <c r="AD129" s="103"/>
      <c r="AE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Z129" s="103"/>
      <c r="BA129" s="103"/>
      <c r="BB129" s="103"/>
    </row>
    <row r="130" spans="26:54" x14ac:dyDescent="0.2">
      <c r="Z130" s="103"/>
      <c r="AA130" s="103"/>
      <c r="AB130" s="103"/>
      <c r="AC130" s="103"/>
      <c r="AD130" s="103"/>
      <c r="AE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Z130" s="103"/>
      <c r="BA130" s="103"/>
      <c r="BB130" s="103"/>
    </row>
    <row r="131" spans="26:54" x14ac:dyDescent="0.2">
      <c r="Z131" s="103"/>
      <c r="AA131" s="103"/>
      <c r="AB131" s="103"/>
      <c r="AC131" s="103"/>
      <c r="AD131" s="103"/>
      <c r="AE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Z131" s="103"/>
      <c r="BA131" s="103"/>
      <c r="BB131" s="103"/>
    </row>
    <row r="132" spans="26:54" x14ac:dyDescent="0.2">
      <c r="Z132" s="103"/>
      <c r="AA132" s="103"/>
      <c r="AB132" s="103"/>
      <c r="AC132" s="103"/>
      <c r="AD132" s="103"/>
      <c r="AE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Z132" s="103"/>
      <c r="BA132" s="103"/>
      <c r="BB132" s="103"/>
    </row>
    <row r="133" spans="26:54" x14ac:dyDescent="0.2">
      <c r="Z133" s="103"/>
      <c r="AA133" s="103"/>
      <c r="AB133" s="103"/>
      <c r="AC133" s="103"/>
      <c r="AD133" s="103"/>
      <c r="AE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Z133" s="103"/>
      <c r="BA133" s="103"/>
      <c r="BB133" s="103"/>
    </row>
    <row r="134" spans="26:54" x14ac:dyDescent="0.2">
      <c r="Z134" s="103"/>
      <c r="AA134" s="103"/>
      <c r="AB134" s="103"/>
      <c r="AC134" s="103"/>
      <c r="AD134" s="103"/>
      <c r="AE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Z134" s="103"/>
      <c r="BA134" s="103"/>
      <c r="BB134" s="103"/>
    </row>
    <row r="135" spans="26:54" x14ac:dyDescent="0.2">
      <c r="Z135" s="103"/>
      <c r="AA135" s="103"/>
      <c r="AB135" s="103"/>
      <c r="AC135" s="103"/>
      <c r="AD135" s="103"/>
      <c r="AE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Z135" s="103"/>
      <c r="BA135" s="103"/>
      <c r="BB135" s="103"/>
    </row>
    <row r="136" spans="26:54" x14ac:dyDescent="0.2">
      <c r="Z136" s="103"/>
      <c r="AA136" s="103"/>
      <c r="AB136" s="103"/>
      <c r="AC136" s="103"/>
      <c r="AD136" s="103"/>
      <c r="AE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Z136" s="103"/>
      <c r="BA136" s="103"/>
      <c r="BB136" s="103"/>
    </row>
    <row r="137" spans="26:54" x14ac:dyDescent="0.2">
      <c r="Z137" s="103"/>
      <c r="AA137" s="103"/>
      <c r="AB137" s="103"/>
      <c r="AC137" s="103"/>
      <c r="AD137" s="103"/>
      <c r="AE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Z137" s="103"/>
      <c r="BA137" s="103"/>
      <c r="BB137" s="103"/>
    </row>
    <row r="138" spans="26:54" x14ac:dyDescent="0.2">
      <c r="Z138" s="103"/>
      <c r="AA138" s="103"/>
      <c r="AB138" s="103"/>
      <c r="AC138" s="103"/>
      <c r="AD138" s="103"/>
      <c r="AE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Z138" s="103"/>
      <c r="BA138" s="103"/>
      <c r="BB138" s="103"/>
    </row>
    <row r="139" spans="26:54" x14ac:dyDescent="0.2">
      <c r="Z139" s="103"/>
      <c r="AA139" s="103"/>
      <c r="AB139" s="103"/>
      <c r="AC139" s="103"/>
      <c r="AD139" s="103"/>
      <c r="AE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Z139" s="103"/>
      <c r="BA139" s="103"/>
      <c r="BB139" s="103"/>
    </row>
    <row r="140" spans="26:54" x14ac:dyDescent="0.2">
      <c r="Z140" s="103"/>
      <c r="AA140" s="103"/>
      <c r="AB140" s="103"/>
      <c r="AC140" s="103"/>
      <c r="AD140" s="103"/>
      <c r="AE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Z140" s="103"/>
      <c r="BA140" s="103"/>
      <c r="BB140" s="103"/>
    </row>
    <row r="141" spans="26:54" x14ac:dyDescent="0.2">
      <c r="Z141" s="103"/>
      <c r="AA141" s="103"/>
      <c r="AB141" s="103"/>
      <c r="AC141" s="103"/>
      <c r="AD141" s="103"/>
      <c r="AE141" s="103"/>
      <c r="AJ141" s="103"/>
      <c r="AK141" s="103"/>
      <c r="AL141" s="103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Z141" s="103"/>
      <c r="BA141" s="103"/>
      <c r="BB141" s="103"/>
    </row>
    <row r="142" spans="26:54" x14ac:dyDescent="0.2">
      <c r="Z142" s="103"/>
      <c r="AA142" s="103"/>
      <c r="AB142" s="103"/>
      <c r="AC142" s="103"/>
      <c r="AD142" s="103"/>
      <c r="AE142" s="103"/>
      <c r="AJ142" s="103"/>
      <c r="AK142" s="103"/>
      <c r="AL142" s="103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Z142" s="103"/>
      <c r="BA142" s="103"/>
      <c r="BB142" s="103"/>
    </row>
    <row r="143" spans="26:54" x14ac:dyDescent="0.2">
      <c r="Z143" s="103"/>
      <c r="AA143" s="103"/>
      <c r="AB143" s="103"/>
      <c r="AC143" s="103"/>
      <c r="AD143" s="103"/>
      <c r="AE143" s="103"/>
      <c r="AJ143" s="103"/>
      <c r="AK143" s="103"/>
      <c r="AL143" s="103"/>
      <c r="AM143" s="103"/>
      <c r="AN143" s="103"/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Z143" s="103"/>
      <c r="BA143" s="103"/>
      <c r="BB143" s="103"/>
    </row>
    <row r="144" spans="26:54" x14ac:dyDescent="0.2">
      <c r="Z144" s="103"/>
      <c r="AA144" s="103"/>
      <c r="AB144" s="103"/>
      <c r="AC144" s="103"/>
      <c r="AD144" s="103"/>
      <c r="AE144" s="103"/>
      <c r="AJ144" s="103"/>
      <c r="AK144" s="103"/>
      <c r="AL144" s="103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Z144" s="103"/>
      <c r="BA144" s="103"/>
      <c r="BB144" s="103"/>
    </row>
    <row r="145" spans="26:54" x14ac:dyDescent="0.2">
      <c r="Z145" s="103"/>
      <c r="AA145" s="103"/>
      <c r="AB145" s="103"/>
      <c r="AC145" s="103"/>
      <c r="AD145" s="103"/>
      <c r="AE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Z145" s="103"/>
      <c r="BA145" s="103"/>
      <c r="BB145" s="103"/>
    </row>
    <row r="146" spans="26:54" x14ac:dyDescent="0.2">
      <c r="Z146" s="103"/>
      <c r="AA146" s="103"/>
      <c r="AB146" s="103"/>
      <c r="AC146" s="103"/>
      <c r="AD146" s="103"/>
      <c r="AE146" s="103"/>
      <c r="AJ146" s="103"/>
      <c r="AK146" s="103"/>
      <c r="AL146" s="103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Z146" s="103"/>
      <c r="BA146" s="103"/>
      <c r="BB146" s="103"/>
    </row>
    <row r="147" spans="26:54" x14ac:dyDescent="0.2">
      <c r="Z147" s="103"/>
      <c r="AA147" s="103"/>
      <c r="AB147" s="103"/>
      <c r="AC147" s="103"/>
      <c r="AD147" s="103"/>
      <c r="AE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Z147" s="103"/>
      <c r="BA147" s="103"/>
      <c r="BB147" s="103"/>
    </row>
    <row r="148" spans="26:54" x14ac:dyDescent="0.2">
      <c r="Z148" s="103"/>
      <c r="AA148" s="103"/>
      <c r="AB148" s="103"/>
      <c r="AC148" s="103"/>
      <c r="AD148" s="103"/>
      <c r="AE148" s="103"/>
      <c r="AJ148" s="103"/>
      <c r="AK148" s="103"/>
      <c r="AL148" s="103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Z148" s="103"/>
      <c r="BA148" s="103"/>
      <c r="BB148" s="103"/>
    </row>
    <row r="149" spans="26:54" x14ac:dyDescent="0.2">
      <c r="Z149" s="103"/>
      <c r="AA149" s="103"/>
      <c r="AB149" s="103"/>
      <c r="AC149" s="103"/>
      <c r="AD149" s="103"/>
      <c r="AE149" s="103"/>
      <c r="AJ149" s="103"/>
      <c r="AK149" s="103"/>
      <c r="AL149" s="103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Z149" s="103"/>
      <c r="BA149" s="103"/>
      <c r="BB149" s="103"/>
    </row>
    <row r="150" spans="26:54" x14ac:dyDescent="0.2">
      <c r="Z150" s="103"/>
      <c r="AA150" s="103"/>
      <c r="AB150" s="103"/>
      <c r="AC150" s="103"/>
      <c r="AD150" s="103"/>
      <c r="AE150" s="103"/>
      <c r="AJ150" s="103"/>
      <c r="AK150" s="103"/>
      <c r="AL150" s="103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Z150" s="103"/>
      <c r="BA150" s="103"/>
      <c r="BB150" s="103"/>
    </row>
    <row r="151" spans="26:54" x14ac:dyDescent="0.2">
      <c r="Z151" s="103"/>
      <c r="AA151" s="103"/>
      <c r="AB151" s="103"/>
      <c r="AC151" s="103"/>
      <c r="AD151" s="103"/>
      <c r="AE151" s="103"/>
      <c r="AJ151" s="103"/>
      <c r="AK151" s="103"/>
      <c r="AL151" s="103"/>
      <c r="AM151" s="103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Z151" s="103"/>
      <c r="BA151" s="103"/>
      <c r="BB151" s="103"/>
    </row>
    <row r="152" spans="26:54" x14ac:dyDescent="0.2">
      <c r="Z152" s="103"/>
      <c r="AA152" s="103"/>
      <c r="AB152" s="103"/>
      <c r="AC152" s="103"/>
      <c r="AD152" s="103"/>
      <c r="AE152" s="103"/>
      <c r="AJ152" s="103"/>
      <c r="AK152" s="103"/>
      <c r="AL152" s="103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Z152" s="103"/>
      <c r="BA152" s="103"/>
      <c r="BB152" s="103"/>
    </row>
    <row r="153" spans="26:54" x14ac:dyDescent="0.2">
      <c r="Z153" s="103"/>
      <c r="AA153" s="103"/>
      <c r="AB153" s="103"/>
      <c r="AC153" s="103"/>
      <c r="AD153" s="103"/>
      <c r="AE153" s="103"/>
      <c r="AJ153" s="103"/>
      <c r="AK153" s="103"/>
      <c r="AL153" s="103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Z153" s="103"/>
      <c r="BA153" s="103"/>
      <c r="BB153" s="103"/>
    </row>
    <row r="154" spans="26:54" x14ac:dyDescent="0.2">
      <c r="Z154" s="103"/>
      <c r="AA154" s="103"/>
      <c r="AB154" s="103"/>
      <c r="AC154" s="103"/>
      <c r="AD154" s="103"/>
      <c r="AE154" s="103"/>
      <c r="AJ154" s="103"/>
      <c r="AK154" s="103"/>
      <c r="AL154" s="103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Z154" s="103"/>
      <c r="BA154" s="103"/>
      <c r="BB154" s="103"/>
    </row>
    <row r="155" spans="26:54" x14ac:dyDescent="0.2">
      <c r="Z155" s="103"/>
      <c r="AA155" s="103"/>
      <c r="AB155" s="103"/>
      <c r="AC155" s="103"/>
      <c r="AD155" s="103"/>
      <c r="AE155" s="103"/>
      <c r="AJ155" s="103"/>
      <c r="AK155" s="103"/>
      <c r="AL155" s="103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Z155" s="103"/>
      <c r="BA155" s="103"/>
      <c r="BB155" s="103"/>
    </row>
    <row r="156" spans="26:54" x14ac:dyDescent="0.2">
      <c r="Z156" s="103"/>
      <c r="AA156" s="103"/>
      <c r="AB156" s="103"/>
      <c r="AC156" s="103"/>
      <c r="AD156" s="103"/>
      <c r="AE156" s="103"/>
      <c r="AJ156" s="103"/>
      <c r="AK156" s="103"/>
      <c r="AL156" s="103"/>
      <c r="AM156" s="103"/>
      <c r="AN156" s="103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Z156" s="103"/>
      <c r="BA156" s="103"/>
      <c r="BB156" s="103"/>
    </row>
    <row r="157" spans="26:54" x14ac:dyDescent="0.2">
      <c r="Z157" s="103"/>
      <c r="AA157" s="103"/>
      <c r="AB157" s="103"/>
      <c r="AC157" s="103"/>
      <c r="AD157" s="103"/>
      <c r="AE157" s="103"/>
      <c r="AJ157" s="103"/>
      <c r="AK157" s="103"/>
      <c r="AL157" s="103"/>
      <c r="AM157" s="103"/>
      <c r="AN157" s="103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Z157" s="103"/>
      <c r="BA157" s="103"/>
      <c r="BB157" s="103"/>
    </row>
    <row r="158" spans="26:54" x14ac:dyDescent="0.2">
      <c r="Z158" s="103"/>
      <c r="AA158" s="103"/>
      <c r="AB158" s="103"/>
      <c r="AC158" s="103"/>
      <c r="AD158" s="103"/>
      <c r="AE158" s="103"/>
      <c r="AJ158" s="103"/>
      <c r="AK158" s="103"/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Z158" s="103"/>
      <c r="BA158" s="103"/>
      <c r="BB158" s="103"/>
    </row>
    <row r="159" spans="26:54" x14ac:dyDescent="0.2">
      <c r="Z159" s="103"/>
      <c r="AA159" s="103"/>
      <c r="AB159" s="103"/>
      <c r="AC159" s="103"/>
      <c r="AD159" s="103"/>
      <c r="AE159" s="103"/>
      <c r="AJ159" s="103"/>
      <c r="AK159" s="103"/>
      <c r="AL159" s="103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Z159" s="103"/>
      <c r="BA159" s="103"/>
      <c r="BB159" s="103"/>
    </row>
    <row r="160" spans="26:54" x14ac:dyDescent="0.2">
      <c r="Z160" s="103"/>
      <c r="AA160" s="103"/>
      <c r="AB160" s="103"/>
      <c r="AC160" s="103"/>
      <c r="AD160" s="103"/>
      <c r="AE160" s="103"/>
      <c r="AJ160" s="103"/>
      <c r="AK160" s="103"/>
      <c r="AL160" s="103"/>
      <c r="AM160" s="103"/>
      <c r="AN160" s="103"/>
      <c r="AO160" s="103"/>
      <c r="AP160" s="103"/>
      <c r="AQ160" s="103"/>
      <c r="AR160" s="103"/>
      <c r="AS160" s="103"/>
      <c r="AT160" s="103"/>
      <c r="AU160" s="103"/>
      <c r="AV160" s="103"/>
      <c r="AW160" s="103"/>
      <c r="AX160" s="103"/>
      <c r="AZ160" s="103"/>
      <c r="BA160" s="103"/>
      <c r="BB160" s="103"/>
    </row>
    <row r="161" spans="26:54" x14ac:dyDescent="0.2">
      <c r="Z161" s="103"/>
      <c r="AA161" s="103"/>
      <c r="AB161" s="103"/>
      <c r="AC161" s="103"/>
      <c r="AD161" s="103"/>
      <c r="AE161" s="103"/>
      <c r="AJ161" s="103"/>
      <c r="AK161" s="103"/>
      <c r="AL161" s="103"/>
      <c r="AM161" s="103"/>
      <c r="AN161" s="103"/>
      <c r="AO161" s="103"/>
      <c r="AP161" s="103"/>
      <c r="AQ161" s="103"/>
      <c r="AR161" s="103"/>
      <c r="AS161" s="103"/>
      <c r="AT161" s="103"/>
      <c r="AU161" s="103"/>
      <c r="AV161" s="103"/>
      <c r="AW161" s="103"/>
      <c r="AX161" s="103"/>
      <c r="AZ161" s="103"/>
      <c r="BA161" s="103"/>
      <c r="BB161" s="103"/>
    </row>
    <row r="162" spans="26:54" x14ac:dyDescent="0.2">
      <c r="Z162" s="103"/>
      <c r="AA162" s="103"/>
      <c r="AB162" s="103"/>
      <c r="AC162" s="103"/>
      <c r="AD162" s="103"/>
      <c r="AE162" s="103"/>
      <c r="AJ162" s="103"/>
      <c r="AK162" s="103"/>
      <c r="AL162" s="103"/>
      <c r="AM162" s="103"/>
      <c r="AN162" s="103"/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Z162" s="103"/>
      <c r="BA162" s="103"/>
      <c r="BB162" s="103"/>
    </row>
    <row r="163" spans="26:54" x14ac:dyDescent="0.2">
      <c r="Z163" s="103"/>
      <c r="AA163" s="103"/>
      <c r="AB163" s="103"/>
      <c r="AC163" s="103"/>
      <c r="AD163" s="103"/>
      <c r="AE163" s="103"/>
      <c r="AJ163" s="103"/>
      <c r="AK163" s="103"/>
      <c r="AL163" s="103"/>
      <c r="AM163" s="103"/>
      <c r="AN163" s="103"/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Z163" s="103"/>
      <c r="BA163" s="103"/>
      <c r="BB163" s="103"/>
    </row>
    <row r="164" spans="26:54" x14ac:dyDescent="0.2">
      <c r="Z164" s="103"/>
      <c r="AA164" s="103"/>
      <c r="AB164" s="103"/>
      <c r="AC164" s="103"/>
      <c r="AD164" s="103"/>
      <c r="AE164" s="103"/>
      <c r="AJ164" s="103"/>
      <c r="AK164" s="103"/>
      <c r="AL164" s="103"/>
      <c r="AM164" s="103"/>
      <c r="AN164" s="103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Z164" s="103"/>
      <c r="BA164" s="103"/>
      <c r="BB164" s="103"/>
    </row>
    <row r="165" spans="26:54" x14ac:dyDescent="0.2">
      <c r="Z165" s="103"/>
      <c r="AA165" s="103"/>
      <c r="AB165" s="103"/>
      <c r="AC165" s="103"/>
      <c r="AD165" s="103"/>
      <c r="AE165" s="103"/>
      <c r="AJ165" s="103"/>
      <c r="AK165" s="103"/>
      <c r="AL165" s="103"/>
      <c r="AM165" s="103"/>
      <c r="AN165" s="103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Z165" s="103"/>
      <c r="BA165" s="103"/>
      <c r="BB165" s="103"/>
    </row>
    <row r="166" spans="26:54" x14ac:dyDescent="0.2">
      <c r="Z166" s="103"/>
      <c r="AA166" s="103"/>
      <c r="AB166" s="103"/>
      <c r="AC166" s="103"/>
      <c r="AD166" s="103"/>
      <c r="AE166" s="103"/>
      <c r="AJ166" s="103"/>
      <c r="AK166" s="103"/>
      <c r="AL166" s="103"/>
      <c r="AM166" s="103"/>
      <c r="AN166" s="103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Z166" s="103"/>
      <c r="BA166" s="103"/>
      <c r="BB166" s="103"/>
    </row>
    <row r="167" spans="26:54" x14ac:dyDescent="0.2">
      <c r="Z167" s="103"/>
      <c r="AA167" s="103"/>
      <c r="AB167" s="103"/>
      <c r="AC167" s="103"/>
      <c r="AD167" s="103"/>
      <c r="AE167" s="103"/>
      <c r="AJ167" s="103"/>
      <c r="AK167" s="103"/>
      <c r="AL167" s="103"/>
      <c r="AM167" s="103"/>
      <c r="AN167" s="103"/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Z167" s="103"/>
      <c r="BA167" s="103"/>
      <c r="BB167" s="103"/>
    </row>
    <row r="168" spans="26:54" x14ac:dyDescent="0.2">
      <c r="Z168" s="103"/>
      <c r="AA168" s="103"/>
      <c r="AB168" s="103"/>
      <c r="AC168" s="103"/>
      <c r="AD168" s="103"/>
      <c r="AE168" s="103"/>
      <c r="AJ168" s="103"/>
      <c r="AK168" s="103"/>
      <c r="AL168" s="103"/>
      <c r="AM168" s="103"/>
      <c r="AN168" s="103"/>
      <c r="AO168" s="103"/>
      <c r="AP168" s="103"/>
      <c r="AQ168" s="103"/>
      <c r="AR168" s="103"/>
      <c r="AS168" s="103"/>
      <c r="AT168" s="103"/>
      <c r="AU168" s="103"/>
      <c r="AV168" s="103"/>
      <c r="AW168" s="103"/>
      <c r="AX168" s="103"/>
      <c r="AZ168" s="103"/>
      <c r="BA168" s="103"/>
      <c r="BB168" s="103"/>
    </row>
    <row r="169" spans="26:54" x14ac:dyDescent="0.2">
      <c r="Z169" s="103"/>
      <c r="AA169" s="103"/>
      <c r="AB169" s="103"/>
      <c r="AC169" s="103"/>
      <c r="AD169" s="103"/>
      <c r="AE169" s="103"/>
      <c r="AJ169" s="103"/>
      <c r="AK169" s="103"/>
      <c r="AL169" s="103"/>
      <c r="AM169" s="103"/>
      <c r="AN169" s="103"/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Z169" s="103"/>
      <c r="BA169" s="103"/>
      <c r="BB169" s="103"/>
    </row>
    <row r="170" spans="26:54" x14ac:dyDescent="0.2">
      <c r="Z170" s="103"/>
      <c r="AA170" s="103"/>
      <c r="AB170" s="103"/>
      <c r="AC170" s="103"/>
      <c r="AD170" s="103"/>
      <c r="AE170" s="103"/>
      <c r="AJ170" s="103"/>
      <c r="AK170" s="103"/>
      <c r="AL170" s="103"/>
      <c r="AM170" s="103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Z170" s="103"/>
      <c r="BA170" s="103"/>
      <c r="BB170" s="103"/>
    </row>
    <row r="171" spans="26:54" x14ac:dyDescent="0.2">
      <c r="Z171" s="103"/>
      <c r="AA171" s="103"/>
      <c r="AB171" s="103"/>
      <c r="AC171" s="103"/>
      <c r="AD171" s="103"/>
      <c r="AE171" s="103"/>
      <c r="AJ171" s="103"/>
      <c r="AK171" s="103"/>
      <c r="AL171" s="103"/>
      <c r="AM171" s="103"/>
      <c r="AN171" s="103"/>
      <c r="AO171" s="103"/>
      <c r="AP171" s="103"/>
      <c r="AQ171" s="103"/>
      <c r="AR171" s="103"/>
      <c r="AS171" s="103"/>
      <c r="AT171" s="103"/>
      <c r="AU171" s="103"/>
      <c r="AV171" s="103"/>
      <c r="AW171" s="103"/>
      <c r="AX171" s="103"/>
      <c r="AZ171" s="103"/>
      <c r="BA171" s="103"/>
      <c r="BB171" s="103"/>
    </row>
    <row r="172" spans="26:54" x14ac:dyDescent="0.2">
      <c r="Z172" s="103"/>
      <c r="AA172" s="103"/>
      <c r="AB172" s="103"/>
      <c r="AC172" s="103"/>
      <c r="AD172" s="103"/>
      <c r="AE172" s="103"/>
      <c r="AJ172" s="103"/>
      <c r="AK172" s="103"/>
      <c r="AL172" s="103"/>
      <c r="AM172" s="103"/>
      <c r="AN172" s="103"/>
      <c r="AO172" s="103"/>
      <c r="AP172" s="103"/>
      <c r="AQ172" s="103"/>
      <c r="AR172" s="103"/>
      <c r="AS172" s="103"/>
      <c r="AT172" s="103"/>
      <c r="AU172" s="103"/>
      <c r="AV172" s="103"/>
      <c r="AW172" s="103"/>
      <c r="AX172" s="103"/>
      <c r="AZ172" s="103"/>
      <c r="BA172" s="103"/>
      <c r="BB172" s="103"/>
    </row>
    <row r="173" spans="26:54" x14ac:dyDescent="0.2">
      <c r="Z173" s="103"/>
      <c r="AA173" s="103"/>
      <c r="AB173" s="103"/>
      <c r="AC173" s="103"/>
      <c r="AD173" s="103"/>
      <c r="AE173" s="103"/>
      <c r="AJ173" s="103"/>
      <c r="AK173" s="103"/>
      <c r="AL173" s="103"/>
      <c r="AM173" s="103"/>
      <c r="AN173" s="103"/>
      <c r="AO173" s="103"/>
      <c r="AP173" s="103"/>
      <c r="AQ173" s="103"/>
      <c r="AR173" s="103"/>
      <c r="AS173" s="103"/>
      <c r="AT173" s="103"/>
      <c r="AU173" s="103"/>
      <c r="AV173" s="103"/>
      <c r="AW173" s="103"/>
      <c r="AX173" s="103"/>
      <c r="AZ173" s="103"/>
      <c r="BA173" s="103"/>
      <c r="BB173" s="103"/>
    </row>
    <row r="174" spans="26:54" x14ac:dyDescent="0.2">
      <c r="Z174" s="103"/>
      <c r="AA174" s="103"/>
      <c r="AB174" s="103"/>
      <c r="AC174" s="103"/>
      <c r="AD174" s="103"/>
      <c r="AE174" s="103"/>
      <c r="AJ174" s="103"/>
      <c r="AK174" s="103"/>
      <c r="AL174" s="103"/>
      <c r="AM174" s="103"/>
      <c r="AN174" s="103"/>
      <c r="AO174" s="103"/>
      <c r="AP174" s="103"/>
      <c r="AQ174" s="103"/>
      <c r="AR174" s="103"/>
      <c r="AS174" s="103"/>
      <c r="AT174" s="103"/>
      <c r="AU174" s="103"/>
      <c r="AV174" s="103"/>
      <c r="AW174" s="103"/>
      <c r="AX174" s="103"/>
      <c r="AZ174" s="103"/>
      <c r="BA174" s="103"/>
      <c r="BB174" s="103"/>
    </row>
    <row r="175" spans="26:54" x14ac:dyDescent="0.2">
      <c r="Z175" s="103"/>
      <c r="AA175" s="103"/>
      <c r="AB175" s="103"/>
      <c r="AC175" s="103"/>
      <c r="AD175" s="103"/>
      <c r="AE175" s="103"/>
      <c r="AJ175" s="103"/>
      <c r="AK175" s="103"/>
      <c r="AL175" s="103"/>
      <c r="AM175" s="103"/>
      <c r="AN175" s="103"/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Z175" s="103"/>
      <c r="BA175" s="103"/>
      <c r="BB175" s="103"/>
    </row>
    <row r="176" spans="26:54" x14ac:dyDescent="0.2">
      <c r="Z176" s="103"/>
      <c r="AA176" s="103"/>
      <c r="AB176" s="103"/>
      <c r="AC176" s="103"/>
      <c r="AD176" s="103"/>
      <c r="AE176" s="103"/>
      <c r="AJ176" s="103"/>
      <c r="AK176" s="103"/>
      <c r="AL176" s="103"/>
      <c r="AM176" s="103"/>
      <c r="AN176" s="103"/>
      <c r="AO176" s="103"/>
      <c r="AP176" s="103"/>
      <c r="AQ176" s="103"/>
      <c r="AR176" s="103"/>
      <c r="AS176" s="103"/>
      <c r="AT176" s="103"/>
      <c r="AU176" s="103"/>
      <c r="AV176" s="103"/>
      <c r="AW176" s="103"/>
      <c r="AX176" s="103"/>
      <c r="AZ176" s="103"/>
      <c r="BA176" s="103"/>
      <c r="BB176" s="103"/>
    </row>
    <row r="177" spans="26:54" x14ac:dyDescent="0.2">
      <c r="Z177" s="103"/>
      <c r="AA177" s="103"/>
      <c r="AB177" s="103"/>
      <c r="AC177" s="103"/>
      <c r="AD177" s="103"/>
      <c r="AE177" s="103"/>
      <c r="AJ177" s="103"/>
      <c r="AK177" s="103"/>
      <c r="AL177" s="103"/>
      <c r="AM177" s="103"/>
      <c r="AN177" s="103"/>
      <c r="AO177" s="103"/>
      <c r="AP177" s="103"/>
      <c r="AQ177" s="103"/>
      <c r="AR177" s="103"/>
      <c r="AS177" s="103"/>
      <c r="AT177" s="103"/>
      <c r="AU177" s="103"/>
      <c r="AV177" s="103"/>
      <c r="AW177" s="103"/>
      <c r="AX177" s="103"/>
      <c r="AZ177" s="103"/>
      <c r="BA177" s="103"/>
      <c r="BB177" s="103"/>
    </row>
    <row r="178" spans="26:54" x14ac:dyDescent="0.2">
      <c r="Z178" s="103"/>
      <c r="AA178" s="103"/>
      <c r="AB178" s="103"/>
      <c r="AC178" s="103"/>
      <c r="AD178" s="103"/>
      <c r="AE178" s="103"/>
      <c r="AJ178" s="103"/>
      <c r="AK178" s="103"/>
      <c r="AL178" s="103"/>
      <c r="AM178" s="103"/>
      <c r="AN178" s="103"/>
      <c r="AO178" s="103"/>
      <c r="AP178" s="103"/>
      <c r="AQ178" s="103"/>
      <c r="AR178" s="103"/>
      <c r="AS178" s="103"/>
      <c r="AT178" s="103"/>
      <c r="AU178" s="103"/>
      <c r="AV178" s="103"/>
      <c r="AW178" s="103"/>
      <c r="AX178" s="103"/>
      <c r="AZ178" s="103"/>
      <c r="BA178" s="103"/>
      <c r="BB178" s="103"/>
    </row>
    <row r="179" spans="26:54" x14ac:dyDescent="0.2">
      <c r="Z179" s="103"/>
      <c r="AA179" s="103"/>
      <c r="AB179" s="103"/>
      <c r="AC179" s="103"/>
      <c r="AD179" s="103"/>
      <c r="AE179" s="103"/>
      <c r="AJ179" s="103"/>
      <c r="AK179" s="103"/>
      <c r="AL179" s="103"/>
      <c r="AM179" s="103"/>
      <c r="AN179" s="103"/>
      <c r="AO179" s="103"/>
      <c r="AP179" s="103"/>
      <c r="AQ179" s="103"/>
      <c r="AR179" s="103"/>
      <c r="AS179" s="103"/>
      <c r="AT179" s="103"/>
      <c r="AU179" s="103"/>
      <c r="AV179" s="103"/>
      <c r="AW179" s="103"/>
      <c r="AX179" s="103"/>
      <c r="AZ179" s="103"/>
      <c r="BA179" s="103"/>
      <c r="BB179" s="103"/>
    </row>
    <row r="180" spans="26:54" x14ac:dyDescent="0.2">
      <c r="Z180" s="103"/>
      <c r="AA180" s="103"/>
      <c r="AB180" s="103"/>
      <c r="AC180" s="103"/>
      <c r="AD180" s="103"/>
      <c r="AE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Z180" s="103"/>
      <c r="BA180" s="103"/>
      <c r="BB180" s="103"/>
    </row>
    <row r="181" spans="26:54" x14ac:dyDescent="0.2">
      <c r="Z181" s="103"/>
      <c r="AA181" s="103"/>
      <c r="AB181" s="103"/>
      <c r="AC181" s="103"/>
      <c r="AD181" s="103"/>
      <c r="AE181" s="103"/>
      <c r="AJ181" s="103"/>
      <c r="AK181" s="103"/>
      <c r="AL181" s="103"/>
      <c r="AM181" s="103"/>
      <c r="AN181" s="103"/>
      <c r="AO181" s="103"/>
      <c r="AP181" s="103"/>
      <c r="AQ181" s="103"/>
      <c r="AR181" s="103"/>
      <c r="AS181" s="103"/>
      <c r="AT181" s="103"/>
      <c r="AU181" s="103"/>
      <c r="AV181" s="103"/>
      <c r="AW181" s="103"/>
      <c r="AX181" s="103"/>
      <c r="AZ181" s="103"/>
      <c r="BA181" s="103"/>
      <c r="BB181" s="103"/>
    </row>
    <row r="182" spans="26:54" x14ac:dyDescent="0.2">
      <c r="Z182" s="103"/>
      <c r="AA182" s="103"/>
      <c r="AB182" s="103"/>
      <c r="AC182" s="103"/>
      <c r="AD182" s="103"/>
      <c r="AE182" s="103"/>
      <c r="AJ182" s="103"/>
      <c r="AK182" s="103"/>
      <c r="AL182" s="103"/>
      <c r="AM182" s="103"/>
      <c r="AN182" s="103"/>
      <c r="AO182" s="103"/>
      <c r="AP182" s="103"/>
      <c r="AQ182" s="103"/>
      <c r="AR182" s="103"/>
      <c r="AS182" s="103"/>
      <c r="AT182" s="103"/>
      <c r="AU182" s="103"/>
      <c r="AV182" s="103"/>
      <c r="AW182" s="103"/>
      <c r="AX182" s="103"/>
      <c r="AZ182" s="103"/>
      <c r="BA182" s="103"/>
      <c r="BB182" s="103"/>
    </row>
    <row r="183" spans="26:54" x14ac:dyDescent="0.2">
      <c r="Z183" s="103"/>
      <c r="AA183" s="103"/>
      <c r="AB183" s="103"/>
      <c r="AC183" s="103"/>
      <c r="AD183" s="103"/>
      <c r="AE183" s="103"/>
      <c r="AJ183" s="103"/>
      <c r="AK183" s="103"/>
      <c r="AL183" s="103"/>
      <c r="AM183" s="103"/>
      <c r="AN183" s="103"/>
      <c r="AO183" s="103"/>
      <c r="AP183" s="103"/>
      <c r="AQ183" s="103"/>
      <c r="AR183" s="103"/>
      <c r="AS183" s="103"/>
      <c r="AT183" s="103"/>
      <c r="AU183" s="103"/>
      <c r="AV183" s="103"/>
      <c r="AW183" s="103"/>
      <c r="AX183" s="103"/>
      <c r="AZ183" s="103"/>
      <c r="BA183" s="103"/>
      <c r="BB183" s="103"/>
    </row>
    <row r="184" spans="26:54" x14ac:dyDescent="0.2">
      <c r="Z184" s="103"/>
      <c r="AA184" s="103"/>
      <c r="AB184" s="103"/>
      <c r="AC184" s="103"/>
      <c r="AD184" s="103"/>
      <c r="AE184" s="103"/>
      <c r="AJ184" s="103"/>
      <c r="AK184" s="103"/>
      <c r="AL184" s="103"/>
      <c r="AM184" s="103"/>
      <c r="AN184" s="103"/>
      <c r="AO184" s="103"/>
      <c r="AP184" s="103"/>
      <c r="AQ184" s="103"/>
      <c r="AR184" s="103"/>
      <c r="AS184" s="103"/>
      <c r="AT184" s="103"/>
      <c r="AU184" s="103"/>
      <c r="AV184" s="103"/>
      <c r="AW184" s="103"/>
      <c r="AX184" s="103"/>
      <c r="AZ184" s="103"/>
      <c r="BA184" s="103"/>
      <c r="BB184" s="103"/>
    </row>
    <row r="185" spans="26:54" x14ac:dyDescent="0.2">
      <c r="Z185" s="103"/>
      <c r="AA185" s="103"/>
      <c r="AB185" s="103"/>
      <c r="AC185" s="103"/>
      <c r="AD185" s="103"/>
      <c r="AE185" s="103"/>
      <c r="AJ185" s="103"/>
      <c r="AK185" s="103"/>
      <c r="AL185" s="103"/>
      <c r="AM185" s="103"/>
      <c r="AN185" s="103"/>
      <c r="AO185" s="103"/>
      <c r="AP185" s="103"/>
      <c r="AQ185" s="103"/>
      <c r="AR185" s="103"/>
      <c r="AS185" s="103"/>
      <c r="AT185" s="103"/>
      <c r="AU185" s="103"/>
      <c r="AV185" s="103"/>
      <c r="AW185" s="103"/>
      <c r="AX185" s="103"/>
      <c r="AZ185" s="103"/>
      <c r="BA185" s="103"/>
      <c r="BB185" s="103"/>
    </row>
    <row r="186" spans="26:54" x14ac:dyDescent="0.2">
      <c r="Z186" s="103"/>
      <c r="AA186" s="103"/>
      <c r="AB186" s="103"/>
      <c r="AC186" s="103"/>
      <c r="AD186" s="103"/>
      <c r="AE186" s="103"/>
      <c r="AJ186" s="103"/>
      <c r="AK186" s="103"/>
      <c r="AL186" s="103"/>
      <c r="AM186" s="103"/>
      <c r="AN186" s="103"/>
      <c r="AO186" s="103"/>
      <c r="AP186" s="103"/>
      <c r="AQ186" s="103"/>
      <c r="AR186" s="103"/>
      <c r="AS186" s="103"/>
      <c r="AT186" s="103"/>
      <c r="AU186" s="103"/>
      <c r="AV186" s="103"/>
      <c r="AW186" s="103"/>
      <c r="AX186" s="103"/>
      <c r="AZ186" s="103"/>
      <c r="BA186" s="103"/>
      <c r="BB186" s="103"/>
    </row>
    <row r="187" spans="26:54" x14ac:dyDescent="0.2">
      <c r="Z187" s="103"/>
      <c r="AA187" s="103"/>
      <c r="AB187" s="103"/>
      <c r="AC187" s="103"/>
      <c r="AD187" s="103"/>
      <c r="AE187" s="103"/>
      <c r="AJ187" s="103"/>
      <c r="AK187" s="103"/>
      <c r="AL187" s="103"/>
      <c r="AM187" s="103"/>
      <c r="AN187" s="103"/>
      <c r="AO187" s="103"/>
      <c r="AP187" s="103"/>
      <c r="AQ187" s="103"/>
      <c r="AR187" s="103"/>
      <c r="AS187" s="103"/>
      <c r="AT187" s="103"/>
      <c r="AU187" s="103"/>
      <c r="AV187" s="103"/>
      <c r="AW187" s="103"/>
      <c r="AZ187" s="103"/>
      <c r="BA187" s="103"/>
      <c r="BB187" s="103"/>
    </row>
    <row r="188" spans="26:54" x14ac:dyDescent="0.2">
      <c r="Z188" s="103"/>
      <c r="AA188" s="103"/>
      <c r="AB188" s="103"/>
      <c r="AC188" s="103"/>
      <c r="AD188" s="103"/>
      <c r="AE188" s="103"/>
      <c r="AJ188" s="103"/>
      <c r="AK188" s="103"/>
      <c r="AL188" s="103"/>
      <c r="AM188" s="103"/>
      <c r="AN188" s="103"/>
      <c r="AO188" s="103"/>
      <c r="AP188" s="103"/>
      <c r="AQ188" s="103"/>
      <c r="AR188" s="103"/>
      <c r="AS188" s="103"/>
      <c r="AT188" s="103"/>
      <c r="AU188" s="103"/>
      <c r="AV188" s="103"/>
      <c r="AW188" s="103"/>
      <c r="AZ188" s="103"/>
      <c r="BA188" s="103"/>
      <c r="BB188" s="103"/>
    </row>
    <row r="189" spans="26:54" x14ac:dyDescent="0.2">
      <c r="Z189" s="103"/>
      <c r="AA189" s="103"/>
      <c r="AB189" s="103"/>
      <c r="AC189" s="103"/>
      <c r="AD189" s="103"/>
      <c r="AE189" s="103"/>
      <c r="AJ189" s="103"/>
      <c r="AK189" s="103"/>
      <c r="AL189" s="103"/>
      <c r="AM189" s="103"/>
      <c r="AN189" s="103"/>
      <c r="AO189" s="103"/>
      <c r="AP189" s="103"/>
      <c r="AQ189" s="103"/>
      <c r="AR189" s="103"/>
      <c r="AS189" s="103"/>
      <c r="AT189" s="103"/>
      <c r="AU189" s="103"/>
      <c r="AV189" s="103"/>
      <c r="AW189" s="103"/>
      <c r="AZ189" s="103"/>
      <c r="BA189" s="103"/>
      <c r="BB189" s="103"/>
    </row>
    <row r="190" spans="26:54" x14ac:dyDescent="0.2">
      <c r="Z190" s="103"/>
      <c r="AA190" s="103"/>
      <c r="AB190" s="103"/>
      <c r="AC190" s="103"/>
      <c r="AD190" s="103"/>
      <c r="AE190" s="103"/>
      <c r="AJ190" s="103"/>
      <c r="AK190" s="103"/>
      <c r="AL190" s="103"/>
      <c r="AM190" s="103"/>
      <c r="AN190" s="103"/>
      <c r="AO190" s="103"/>
      <c r="AP190" s="103"/>
      <c r="AQ190" s="103"/>
      <c r="AR190" s="103"/>
      <c r="AS190" s="103"/>
      <c r="AT190" s="103"/>
      <c r="AU190" s="103"/>
      <c r="AV190" s="103"/>
      <c r="AW190" s="103"/>
      <c r="AZ190" s="103"/>
      <c r="BA190" s="103"/>
      <c r="BB190" s="103"/>
    </row>
    <row r="191" spans="26:54" x14ac:dyDescent="0.2">
      <c r="Z191" s="103"/>
      <c r="AA191" s="103"/>
      <c r="AB191" s="103"/>
      <c r="AC191" s="103"/>
      <c r="AD191" s="103"/>
      <c r="AE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Z191" s="103"/>
      <c r="BA191" s="103"/>
      <c r="BB191" s="103"/>
    </row>
    <row r="192" spans="26:54" x14ac:dyDescent="0.2">
      <c r="Z192" s="103"/>
      <c r="AA192" s="103"/>
      <c r="AB192" s="103"/>
      <c r="AC192" s="103"/>
      <c r="AD192" s="103"/>
      <c r="AE192" s="103"/>
      <c r="AJ192" s="103"/>
      <c r="AK192" s="103"/>
      <c r="AL192" s="103"/>
      <c r="AM192" s="103"/>
      <c r="AN192" s="103"/>
      <c r="AO192" s="103"/>
      <c r="AP192" s="103"/>
      <c r="AQ192" s="103"/>
      <c r="AR192" s="103"/>
      <c r="AS192" s="103"/>
      <c r="AT192" s="103"/>
      <c r="AU192" s="103"/>
      <c r="AV192" s="103"/>
      <c r="AW192" s="103"/>
      <c r="AZ192" s="103"/>
      <c r="BA192" s="103"/>
      <c r="BB192" s="103"/>
    </row>
    <row r="193" spans="26:54" x14ac:dyDescent="0.2">
      <c r="Z193" s="103"/>
      <c r="AA193" s="103"/>
      <c r="AB193" s="103"/>
      <c r="AC193" s="103"/>
      <c r="AD193" s="103"/>
      <c r="AE193" s="103"/>
      <c r="AJ193" s="103"/>
      <c r="AK193" s="103"/>
      <c r="AL193" s="103"/>
      <c r="AM193" s="103"/>
      <c r="AN193" s="103"/>
      <c r="AO193" s="103"/>
      <c r="AP193" s="103"/>
      <c r="AQ193" s="103"/>
      <c r="AR193" s="103"/>
      <c r="AS193" s="103"/>
      <c r="AT193" s="103"/>
      <c r="AU193" s="103"/>
      <c r="AV193" s="103"/>
      <c r="AW193" s="103"/>
      <c r="AZ193" s="103"/>
      <c r="BA193" s="103"/>
      <c r="BB193" s="103"/>
    </row>
    <row r="194" spans="26:54" x14ac:dyDescent="0.2">
      <c r="Z194" s="103"/>
      <c r="AA194" s="103"/>
      <c r="AB194" s="103"/>
      <c r="AC194" s="103"/>
      <c r="AD194" s="103"/>
      <c r="AE194" s="103"/>
      <c r="AJ194" s="103"/>
      <c r="AK194" s="103"/>
      <c r="AL194" s="103"/>
      <c r="AM194" s="103"/>
      <c r="AN194" s="103"/>
      <c r="AO194" s="103"/>
      <c r="AP194" s="103"/>
      <c r="AQ194" s="103"/>
      <c r="AR194" s="103"/>
      <c r="AS194" s="103"/>
      <c r="AT194" s="103"/>
      <c r="AU194" s="103"/>
      <c r="AV194" s="103"/>
      <c r="AW194" s="103"/>
      <c r="AZ194" s="103"/>
      <c r="BA194" s="103"/>
      <c r="BB194" s="103"/>
    </row>
    <row r="195" spans="26:54" x14ac:dyDescent="0.2">
      <c r="Z195" s="103"/>
      <c r="AA195" s="103"/>
      <c r="AB195" s="103"/>
      <c r="AC195" s="103"/>
      <c r="AD195" s="103"/>
      <c r="AE195" s="103"/>
      <c r="AJ195" s="103"/>
      <c r="AK195" s="103"/>
      <c r="AL195" s="103"/>
      <c r="AM195" s="103"/>
      <c r="AN195" s="103"/>
      <c r="AO195" s="103"/>
      <c r="AP195" s="103"/>
      <c r="AQ195" s="103"/>
      <c r="AR195" s="103"/>
      <c r="AS195" s="103"/>
      <c r="AT195" s="103"/>
      <c r="AU195" s="103"/>
      <c r="AV195" s="103"/>
      <c r="AW195" s="103"/>
      <c r="AZ195" s="103"/>
      <c r="BA195" s="103"/>
      <c r="BB195" s="103"/>
    </row>
    <row r="196" spans="26:54" x14ac:dyDescent="0.2">
      <c r="Z196" s="103"/>
      <c r="AA196" s="103"/>
      <c r="AB196" s="103"/>
      <c r="AC196" s="103"/>
      <c r="AD196" s="103"/>
      <c r="AE196" s="103"/>
      <c r="AJ196" s="103"/>
      <c r="AK196" s="103"/>
      <c r="AL196" s="103"/>
      <c r="AM196" s="103"/>
      <c r="AN196" s="103"/>
      <c r="AO196" s="103"/>
      <c r="AP196" s="103"/>
      <c r="AQ196" s="103"/>
      <c r="AR196" s="103"/>
      <c r="AS196" s="103"/>
      <c r="AT196" s="103"/>
      <c r="AU196" s="103"/>
      <c r="AV196" s="103"/>
      <c r="AW196" s="103"/>
      <c r="AZ196" s="103"/>
      <c r="BA196" s="103"/>
      <c r="BB196" s="103"/>
    </row>
    <row r="197" spans="26:54" x14ac:dyDescent="0.2">
      <c r="Z197" s="103"/>
      <c r="AA197" s="103"/>
      <c r="AB197" s="103"/>
      <c r="AC197" s="103"/>
      <c r="AD197" s="103"/>
      <c r="AE197" s="103"/>
      <c r="AJ197" s="103"/>
      <c r="AK197" s="103"/>
      <c r="AL197" s="103"/>
      <c r="AM197" s="103"/>
      <c r="AN197" s="103"/>
      <c r="AO197" s="103"/>
      <c r="AP197" s="103"/>
      <c r="AQ197" s="103"/>
      <c r="AR197" s="103"/>
      <c r="AS197" s="103"/>
      <c r="AT197" s="103"/>
      <c r="AU197" s="103"/>
      <c r="AV197" s="103"/>
      <c r="AW197" s="103"/>
      <c r="AZ197" s="103"/>
      <c r="BA197" s="103"/>
      <c r="BB197" s="103"/>
    </row>
    <row r="198" spans="26:54" x14ac:dyDescent="0.2">
      <c r="Z198" s="103"/>
      <c r="AA198" s="103"/>
      <c r="AB198" s="103"/>
      <c r="AC198" s="103"/>
      <c r="AD198" s="103"/>
      <c r="AE198" s="103"/>
      <c r="AJ198" s="103"/>
      <c r="AK198" s="103"/>
      <c r="AL198" s="103"/>
      <c r="AM198" s="103"/>
      <c r="AN198" s="103"/>
      <c r="AO198" s="103"/>
      <c r="AP198" s="103"/>
      <c r="AQ198" s="103"/>
      <c r="AR198" s="103"/>
      <c r="AS198" s="103"/>
      <c r="AT198" s="103"/>
      <c r="AU198" s="103"/>
      <c r="AV198" s="103"/>
      <c r="AW198" s="103"/>
      <c r="AZ198" s="103"/>
      <c r="BA198" s="103"/>
      <c r="BB198" s="103"/>
    </row>
    <row r="199" spans="26:54" x14ac:dyDescent="0.2">
      <c r="Z199" s="103"/>
      <c r="AA199" s="103"/>
      <c r="AB199" s="103"/>
      <c r="AC199" s="103"/>
      <c r="AD199" s="103"/>
      <c r="AE199" s="103"/>
      <c r="AJ199" s="103"/>
      <c r="AK199" s="103"/>
      <c r="AL199" s="103"/>
      <c r="AM199" s="103"/>
      <c r="AN199" s="103"/>
      <c r="AO199" s="103"/>
      <c r="AP199" s="103"/>
      <c r="AQ199" s="103"/>
      <c r="AR199" s="103"/>
      <c r="AS199" s="103"/>
      <c r="AT199" s="103"/>
      <c r="AU199" s="103"/>
      <c r="AV199" s="103"/>
      <c r="AW199" s="103"/>
      <c r="AZ199" s="103"/>
      <c r="BA199" s="103"/>
      <c r="BB199" s="103"/>
    </row>
    <row r="200" spans="26:54" x14ac:dyDescent="0.2">
      <c r="Z200" s="103"/>
      <c r="AA200" s="103"/>
      <c r="AB200" s="103"/>
      <c r="AC200" s="103"/>
      <c r="AD200" s="103"/>
      <c r="AE200" s="103"/>
      <c r="AJ200" s="103"/>
      <c r="AK200" s="103"/>
      <c r="AL200" s="103"/>
      <c r="AM200" s="103"/>
      <c r="AN200" s="103"/>
      <c r="AO200" s="103"/>
      <c r="AP200" s="103"/>
      <c r="AQ200" s="103"/>
      <c r="AR200" s="103"/>
      <c r="AS200" s="103"/>
      <c r="AT200" s="103"/>
      <c r="AU200" s="103"/>
      <c r="AV200" s="103"/>
      <c r="AW200" s="103"/>
      <c r="AZ200" s="103"/>
      <c r="BA200" s="103"/>
      <c r="BB200" s="103"/>
    </row>
    <row r="201" spans="26:54" x14ac:dyDescent="0.2">
      <c r="Z201" s="103"/>
      <c r="AA201" s="103"/>
      <c r="AB201" s="103"/>
      <c r="AC201" s="103"/>
      <c r="AD201" s="103"/>
      <c r="AE201" s="103"/>
      <c r="AJ201" s="103"/>
      <c r="AK201" s="103"/>
      <c r="AL201" s="103"/>
      <c r="AM201" s="103"/>
      <c r="AN201" s="103"/>
      <c r="AO201" s="103"/>
      <c r="AP201" s="103"/>
      <c r="AQ201" s="103"/>
      <c r="AR201" s="103"/>
      <c r="AS201" s="103"/>
      <c r="AT201" s="103"/>
      <c r="AU201" s="103"/>
      <c r="AV201" s="103"/>
      <c r="AW201" s="103"/>
      <c r="AZ201" s="103"/>
      <c r="BA201" s="103"/>
      <c r="BB201" s="103"/>
    </row>
    <row r="202" spans="26:54" x14ac:dyDescent="0.2">
      <c r="Z202" s="103"/>
      <c r="AA202" s="103"/>
      <c r="AB202" s="103"/>
      <c r="AC202" s="103"/>
      <c r="AD202" s="103"/>
      <c r="AE202" s="103"/>
      <c r="AJ202" s="103"/>
      <c r="AK202" s="103"/>
      <c r="AL202" s="103"/>
      <c r="AM202" s="103"/>
      <c r="AN202" s="103"/>
      <c r="AO202" s="103"/>
      <c r="AP202" s="103"/>
      <c r="AQ202" s="103"/>
      <c r="AR202" s="103"/>
      <c r="AS202" s="103"/>
      <c r="AT202" s="103"/>
      <c r="AU202" s="103"/>
      <c r="AV202" s="103"/>
      <c r="AW202" s="103"/>
      <c r="AZ202" s="103"/>
      <c r="BA202" s="103"/>
      <c r="BB202" s="103"/>
    </row>
    <row r="203" spans="26:54" x14ac:dyDescent="0.2">
      <c r="Z203" s="103"/>
      <c r="AA203" s="103"/>
      <c r="AB203" s="103"/>
      <c r="AC203" s="103"/>
      <c r="AD203" s="103"/>
      <c r="AE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Z203" s="103"/>
      <c r="BA203" s="103"/>
      <c r="BB203" s="103"/>
    </row>
    <row r="204" spans="26:54" x14ac:dyDescent="0.2">
      <c r="Z204" s="103"/>
      <c r="AA204" s="103"/>
      <c r="AB204" s="103"/>
      <c r="AC204" s="103"/>
      <c r="AD204" s="103"/>
      <c r="AE204" s="103"/>
      <c r="AJ204" s="103"/>
      <c r="AK204" s="103"/>
      <c r="AL204" s="103"/>
      <c r="AM204" s="103"/>
      <c r="AN204" s="103"/>
      <c r="AO204" s="103"/>
      <c r="AP204" s="103"/>
      <c r="AQ204" s="103"/>
      <c r="AR204" s="103"/>
      <c r="AS204" s="103"/>
      <c r="AT204" s="103"/>
      <c r="AU204" s="103"/>
      <c r="AV204" s="103"/>
      <c r="AW204" s="103"/>
      <c r="AZ204" s="103"/>
      <c r="BA204" s="103"/>
      <c r="BB204" s="103"/>
    </row>
    <row r="205" spans="26:54" x14ac:dyDescent="0.2">
      <c r="Z205" s="103"/>
      <c r="AA205" s="103"/>
      <c r="AB205" s="103"/>
      <c r="AC205" s="103"/>
      <c r="AD205" s="103"/>
      <c r="AE205" s="103"/>
      <c r="AJ205" s="103"/>
      <c r="AK205" s="103"/>
      <c r="AL205" s="103"/>
      <c r="AM205" s="103"/>
      <c r="AN205" s="103"/>
      <c r="AO205" s="103"/>
      <c r="AP205" s="103"/>
      <c r="AQ205" s="103"/>
      <c r="AR205" s="103"/>
      <c r="AS205" s="103"/>
      <c r="AT205" s="103"/>
      <c r="AU205" s="103"/>
      <c r="AV205" s="103"/>
      <c r="AW205" s="103"/>
      <c r="AZ205" s="103"/>
      <c r="BA205" s="103"/>
      <c r="BB205" s="103"/>
    </row>
    <row r="206" spans="26:54" x14ac:dyDescent="0.2">
      <c r="Z206" s="103"/>
      <c r="AA206" s="103"/>
      <c r="AB206" s="103"/>
      <c r="AC206" s="103"/>
      <c r="AD206" s="103"/>
      <c r="AE206" s="103"/>
      <c r="AJ206" s="103"/>
      <c r="AK206" s="103"/>
      <c r="AL206" s="103"/>
      <c r="AM206" s="103"/>
      <c r="AN206" s="103"/>
      <c r="AO206" s="103"/>
      <c r="AP206" s="103"/>
      <c r="AQ206" s="103"/>
      <c r="AR206" s="103"/>
      <c r="AS206" s="103"/>
      <c r="AT206" s="103"/>
      <c r="AU206" s="103"/>
      <c r="AV206" s="103"/>
      <c r="AW206" s="103"/>
      <c r="AZ206" s="103"/>
      <c r="BA206" s="103"/>
      <c r="BB206" s="103"/>
    </row>
    <row r="207" spans="26:54" x14ac:dyDescent="0.2">
      <c r="Z207" s="103"/>
      <c r="AA207" s="103"/>
      <c r="AB207" s="103"/>
      <c r="AC207" s="103"/>
      <c r="AD207" s="103"/>
      <c r="AE207" s="103"/>
      <c r="AJ207" s="103"/>
      <c r="AK207" s="103"/>
      <c r="AL207" s="103"/>
      <c r="AM207" s="103"/>
      <c r="AN207" s="103"/>
      <c r="AO207" s="103"/>
      <c r="AP207" s="103"/>
      <c r="AQ207" s="103"/>
      <c r="AR207" s="103"/>
      <c r="AS207" s="103"/>
      <c r="AT207" s="103"/>
      <c r="AU207" s="103"/>
      <c r="AV207" s="103"/>
      <c r="AW207" s="103"/>
      <c r="AZ207" s="103"/>
      <c r="BA207" s="103"/>
      <c r="BB207" s="103"/>
    </row>
    <row r="208" spans="26:54" x14ac:dyDescent="0.2">
      <c r="Z208" s="103"/>
      <c r="AA208" s="103"/>
      <c r="AB208" s="103"/>
      <c r="AC208" s="103"/>
      <c r="AD208" s="103"/>
      <c r="AE208" s="103"/>
      <c r="AJ208" s="103"/>
      <c r="AK208" s="103"/>
      <c r="AL208" s="103"/>
      <c r="AM208" s="103"/>
      <c r="AN208" s="103"/>
      <c r="AO208" s="103"/>
      <c r="AP208" s="103"/>
      <c r="AQ208" s="103"/>
      <c r="AR208" s="103"/>
      <c r="AS208" s="103"/>
      <c r="AT208" s="103"/>
      <c r="AU208" s="103"/>
      <c r="AV208" s="103"/>
      <c r="AW208" s="103"/>
      <c r="AZ208" s="103"/>
      <c r="BA208" s="103"/>
      <c r="BB208" s="103"/>
    </row>
    <row r="209" spans="26:54" x14ac:dyDescent="0.2">
      <c r="Z209" s="103"/>
      <c r="AA209" s="103"/>
      <c r="AB209" s="103"/>
      <c r="AC209" s="103"/>
      <c r="AD209" s="103"/>
      <c r="AE209" s="103"/>
      <c r="AJ209" s="103"/>
      <c r="AK209" s="103"/>
      <c r="AL209" s="103"/>
      <c r="AM209" s="103"/>
      <c r="AN209" s="103"/>
      <c r="AO209" s="103"/>
      <c r="AP209" s="103"/>
      <c r="AQ209" s="103"/>
      <c r="AR209" s="103"/>
      <c r="AS209" s="103"/>
      <c r="AT209" s="103"/>
      <c r="AU209" s="103"/>
      <c r="AV209" s="103"/>
      <c r="AW209" s="103"/>
      <c r="AZ209" s="103"/>
      <c r="BA209" s="103"/>
      <c r="BB209" s="103"/>
    </row>
    <row r="210" spans="26:54" x14ac:dyDescent="0.2">
      <c r="Z210" s="103"/>
      <c r="AA210" s="103"/>
      <c r="AB210" s="103"/>
      <c r="AC210" s="103"/>
      <c r="AD210" s="103"/>
      <c r="AE210" s="103"/>
      <c r="AJ210" s="103"/>
      <c r="AK210" s="103"/>
      <c r="AL210" s="103"/>
      <c r="AM210" s="103"/>
      <c r="AN210" s="103"/>
      <c r="AO210" s="103"/>
      <c r="AP210" s="103"/>
      <c r="AQ210" s="103"/>
      <c r="AR210" s="103"/>
      <c r="AS210" s="103"/>
      <c r="AT210" s="103"/>
      <c r="AU210" s="103"/>
      <c r="AV210" s="103"/>
      <c r="AW210" s="103"/>
      <c r="AZ210" s="103"/>
      <c r="BA210" s="103"/>
      <c r="BB210" s="103"/>
    </row>
    <row r="211" spans="26:54" x14ac:dyDescent="0.2">
      <c r="Z211" s="103"/>
      <c r="AA211" s="103"/>
      <c r="AB211" s="103"/>
      <c r="AC211" s="103"/>
      <c r="AD211" s="103"/>
      <c r="AE211" s="103"/>
      <c r="AJ211" s="103"/>
      <c r="AK211" s="103"/>
      <c r="AL211" s="103"/>
      <c r="AM211" s="103"/>
      <c r="AN211" s="103"/>
      <c r="AO211" s="103"/>
      <c r="AP211" s="103"/>
      <c r="AQ211" s="103"/>
      <c r="AR211" s="103"/>
      <c r="AS211" s="103"/>
      <c r="AT211" s="103"/>
      <c r="AU211" s="103"/>
      <c r="AV211" s="103"/>
      <c r="AW211" s="103"/>
      <c r="AZ211" s="103"/>
      <c r="BA211" s="103"/>
      <c r="BB211" s="103"/>
    </row>
    <row r="212" spans="26:54" x14ac:dyDescent="0.2">
      <c r="Z212" s="103"/>
      <c r="AA212" s="103"/>
      <c r="AB212" s="103"/>
      <c r="AC212" s="103"/>
      <c r="AD212" s="103"/>
      <c r="AE212" s="103"/>
      <c r="AJ212" s="103"/>
      <c r="AK212" s="103"/>
      <c r="AL212" s="103"/>
      <c r="AM212" s="103"/>
      <c r="AN212" s="103"/>
      <c r="AO212" s="103"/>
      <c r="AP212" s="103"/>
      <c r="AQ212" s="103"/>
      <c r="AR212" s="103"/>
      <c r="AS212" s="103"/>
      <c r="AT212" s="103"/>
      <c r="AU212" s="103"/>
      <c r="AV212" s="103"/>
      <c r="AW212" s="103"/>
      <c r="AZ212" s="103"/>
      <c r="BA212" s="103"/>
      <c r="BB212" s="103"/>
    </row>
    <row r="213" spans="26:54" x14ac:dyDescent="0.2">
      <c r="Z213" s="103"/>
      <c r="AA213" s="103"/>
      <c r="AB213" s="103"/>
      <c r="AC213" s="103"/>
      <c r="AD213" s="103"/>
      <c r="AE213" s="103"/>
      <c r="AJ213" s="103"/>
      <c r="AK213" s="103"/>
      <c r="AL213" s="103"/>
      <c r="AM213" s="103"/>
      <c r="AN213" s="103"/>
      <c r="AO213" s="103"/>
      <c r="AP213" s="103"/>
      <c r="AQ213" s="103"/>
      <c r="AR213" s="103"/>
      <c r="AS213" s="103"/>
      <c r="AT213" s="103"/>
      <c r="AU213" s="103"/>
      <c r="AV213" s="103"/>
      <c r="AW213" s="103"/>
      <c r="AZ213" s="103"/>
      <c r="BA213" s="103"/>
      <c r="BB213" s="103"/>
    </row>
    <row r="214" spans="26:54" x14ac:dyDescent="0.2">
      <c r="Z214" s="103"/>
      <c r="AA214" s="103"/>
      <c r="AB214" s="103"/>
      <c r="AC214" s="103"/>
      <c r="AD214" s="103"/>
      <c r="AE214" s="103"/>
      <c r="AJ214" s="103"/>
      <c r="AK214" s="103"/>
      <c r="AL214" s="103"/>
      <c r="AM214" s="103"/>
      <c r="AN214" s="103"/>
      <c r="AO214" s="103"/>
      <c r="AP214" s="103"/>
      <c r="AQ214" s="103"/>
      <c r="AR214" s="103"/>
      <c r="AS214" s="103"/>
      <c r="AT214" s="103"/>
      <c r="AU214" s="103"/>
      <c r="AV214" s="103"/>
      <c r="AW214" s="103"/>
      <c r="AZ214" s="103"/>
      <c r="BA214" s="103"/>
      <c r="BB214" s="103"/>
    </row>
    <row r="215" spans="26:54" x14ac:dyDescent="0.2">
      <c r="Z215" s="103"/>
      <c r="AA215" s="103"/>
      <c r="AB215" s="103"/>
      <c r="AC215" s="103"/>
      <c r="AD215" s="103"/>
      <c r="AE215" s="103"/>
      <c r="AJ215" s="103"/>
      <c r="AK215" s="103"/>
      <c r="AL215" s="103"/>
      <c r="AM215" s="103"/>
      <c r="AN215" s="103"/>
      <c r="AO215" s="103"/>
      <c r="AP215" s="103"/>
      <c r="AQ215" s="103"/>
      <c r="AR215" s="103"/>
      <c r="AS215" s="103"/>
      <c r="AT215" s="103"/>
      <c r="AU215" s="103"/>
      <c r="AV215" s="103"/>
      <c r="AW215" s="103"/>
      <c r="AZ215" s="103"/>
      <c r="BA215" s="103"/>
      <c r="BB215" s="103"/>
    </row>
    <row r="216" spans="26:54" x14ac:dyDescent="0.2">
      <c r="Z216" s="103"/>
      <c r="AA216" s="103"/>
      <c r="AB216" s="103"/>
      <c r="AC216" s="103"/>
      <c r="AD216" s="103"/>
      <c r="AE216" s="103"/>
      <c r="AJ216" s="103"/>
      <c r="AK216" s="103"/>
      <c r="AL216" s="103"/>
      <c r="AM216" s="103"/>
      <c r="AN216" s="103"/>
      <c r="AO216" s="103"/>
      <c r="AP216" s="103"/>
      <c r="AQ216" s="103"/>
      <c r="AR216" s="103"/>
      <c r="AS216" s="103"/>
      <c r="AT216" s="103"/>
      <c r="AU216" s="103"/>
      <c r="AV216" s="103"/>
      <c r="AW216" s="103"/>
      <c r="AZ216" s="103"/>
      <c r="BA216" s="103"/>
      <c r="BB216" s="103"/>
    </row>
    <row r="217" spans="26:54" x14ac:dyDescent="0.2">
      <c r="Z217" s="103"/>
      <c r="AA217" s="103"/>
      <c r="AB217" s="103"/>
      <c r="AC217" s="103"/>
      <c r="AD217" s="103"/>
      <c r="AE217" s="103"/>
      <c r="AJ217" s="103"/>
      <c r="AK217" s="103"/>
      <c r="AL217" s="103"/>
      <c r="AM217" s="103"/>
      <c r="AN217" s="103"/>
      <c r="AO217" s="103"/>
      <c r="AP217" s="103"/>
      <c r="AQ217" s="103"/>
      <c r="AR217" s="103"/>
      <c r="AS217" s="103"/>
      <c r="AT217" s="103"/>
      <c r="AU217" s="103"/>
      <c r="AV217" s="103"/>
      <c r="AW217" s="103"/>
      <c r="AZ217" s="103"/>
      <c r="BA217" s="103"/>
      <c r="BB217" s="103"/>
    </row>
    <row r="218" spans="26:54" x14ac:dyDescent="0.2">
      <c r="Z218" s="103"/>
      <c r="AA218" s="103"/>
      <c r="AB218" s="103"/>
      <c r="AC218" s="103"/>
      <c r="AD218" s="103"/>
      <c r="AE218" s="103"/>
      <c r="AJ218" s="103"/>
      <c r="AK218" s="103"/>
      <c r="AL218" s="103"/>
      <c r="AM218" s="103"/>
      <c r="AN218" s="103"/>
      <c r="AO218" s="103"/>
      <c r="AP218" s="103"/>
      <c r="AQ218" s="103"/>
      <c r="AR218" s="103"/>
      <c r="AS218" s="103"/>
      <c r="AT218" s="103"/>
      <c r="AU218" s="103"/>
      <c r="AV218" s="103"/>
      <c r="AW218" s="103"/>
      <c r="AZ218" s="103"/>
      <c r="BA218" s="103"/>
      <c r="BB218" s="103"/>
    </row>
    <row r="219" spans="26:54" x14ac:dyDescent="0.2">
      <c r="Z219" s="103"/>
      <c r="AA219" s="103"/>
      <c r="AB219" s="103"/>
      <c r="AC219" s="103"/>
      <c r="AD219" s="103"/>
      <c r="AE219" s="103"/>
      <c r="AJ219" s="103"/>
      <c r="AK219" s="103"/>
      <c r="AL219" s="103"/>
      <c r="AM219" s="103"/>
      <c r="AN219" s="103"/>
      <c r="AO219" s="103"/>
      <c r="AP219" s="103"/>
      <c r="AQ219" s="103"/>
      <c r="AR219" s="103"/>
      <c r="AS219" s="103"/>
      <c r="AT219" s="103"/>
      <c r="AU219" s="103"/>
      <c r="AV219" s="103"/>
      <c r="AW219" s="103"/>
      <c r="AZ219" s="103"/>
      <c r="BA219" s="103"/>
      <c r="BB219" s="103"/>
    </row>
    <row r="220" spans="26:54" x14ac:dyDescent="0.2">
      <c r="Z220" s="103"/>
      <c r="AA220" s="103"/>
      <c r="AB220" s="103"/>
      <c r="AC220" s="103"/>
      <c r="AD220" s="103"/>
      <c r="AE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  <c r="AS220" s="103"/>
      <c r="AT220" s="103"/>
      <c r="AU220" s="103"/>
      <c r="AV220" s="103"/>
      <c r="AW220" s="103"/>
      <c r="AZ220" s="103"/>
      <c r="BA220" s="103"/>
      <c r="BB220" s="103"/>
    </row>
    <row r="221" spans="26:54" x14ac:dyDescent="0.2">
      <c r="Z221" s="103"/>
      <c r="AA221" s="103"/>
      <c r="AB221" s="103"/>
      <c r="AC221" s="103"/>
      <c r="AD221" s="103"/>
      <c r="AE221" s="103"/>
      <c r="AJ221" s="103"/>
      <c r="AK221" s="103"/>
      <c r="AL221" s="103"/>
      <c r="AM221" s="103"/>
      <c r="AN221" s="103"/>
      <c r="AO221" s="103"/>
      <c r="AP221" s="103"/>
      <c r="AQ221" s="103"/>
      <c r="AR221" s="103"/>
      <c r="AS221" s="103"/>
      <c r="AT221" s="103"/>
      <c r="AU221" s="103"/>
      <c r="AV221" s="103"/>
      <c r="AW221" s="103"/>
      <c r="AZ221" s="103"/>
      <c r="BA221" s="103"/>
      <c r="BB221" s="103"/>
    </row>
    <row r="222" spans="26:54" x14ac:dyDescent="0.2">
      <c r="Z222" s="103"/>
      <c r="AA222" s="103"/>
      <c r="AB222" s="103"/>
      <c r="AC222" s="103"/>
      <c r="AD222" s="103"/>
      <c r="AE222" s="103"/>
      <c r="AJ222" s="103"/>
      <c r="AK222" s="103"/>
      <c r="AL222" s="103"/>
      <c r="AM222" s="103"/>
      <c r="AN222" s="103"/>
      <c r="AO222" s="103"/>
      <c r="AP222" s="103"/>
      <c r="AQ222" s="103"/>
      <c r="AR222" s="103"/>
      <c r="AS222" s="103"/>
      <c r="AT222" s="103"/>
      <c r="AU222" s="103"/>
      <c r="AV222" s="103"/>
      <c r="AW222" s="103"/>
      <c r="AZ222" s="103"/>
      <c r="BA222" s="103"/>
      <c r="BB222" s="103"/>
    </row>
    <row r="223" spans="26:54" x14ac:dyDescent="0.2">
      <c r="Z223" s="103"/>
      <c r="AA223" s="103"/>
      <c r="AB223" s="103"/>
      <c r="AC223" s="103"/>
      <c r="AD223" s="103"/>
      <c r="AE223" s="103"/>
      <c r="AJ223" s="103"/>
      <c r="AK223" s="103"/>
      <c r="AL223" s="103"/>
      <c r="AM223" s="103"/>
      <c r="AN223" s="103"/>
      <c r="AO223" s="103"/>
      <c r="AP223" s="103"/>
      <c r="AQ223" s="103"/>
      <c r="AR223" s="103"/>
      <c r="AS223" s="103"/>
      <c r="AT223" s="103"/>
      <c r="AU223" s="103"/>
      <c r="AV223" s="103"/>
      <c r="AW223" s="103"/>
      <c r="AZ223" s="103"/>
      <c r="BA223" s="103"/>
      <c r="BB223" s="103"/>
    </row>
    <row r="224" spans="26:54" x14ac:dyDescent="0.2">
      <c r="Z224" s="103"/>
      <c r="AA224" s="103"/>
      <c r="AB224" s="103"/>
      <c r="AC224" s="103"/>
      <c r="AD224" s="103"/>
      <c r="AE224" s="103"/>
      <c r="AJ224" s="103"/>
      <c r="AK224" s="103"/>
      <c r="AL224" s="103"/>
      <c r="AM224" s="103"/>
      <c r="AN224" s="103"/>
      <c r="AO224" s="103"/>
      <c r="AP224" s="103"/>
      <c r="AQ224" s="103"/>
      <c r="AR224" s="103"/>
      <c r="AS224" s="103"/>
      <c r="AT224" s="103"/>
      <c r="AU224" s="103"/>
      <c r="AV224" s="103"/>
      <c r="AW224" s="103"/>
      <c r="AZ224" s="103"/>
      <c r="BA224" s="103"/>
      <c r="BB224" s="103"/>
    </row>
    <row r="225" spans="26:54" x14ac:dyDescent="0.2">
      <c r="Z225" s="103"/>
      <c r="AA225" s="103"/>
      <c r="AB225" s="103"/>
      <c r="AC225" s="103"/>
      <c r="AD225" s="103"/>
      <c r="AE225" s="103"/>
      <c r="AJ225" s="103"/>
      <c r="AK225" s="103"/>
      <c r="AL225" s="103"/>
      <c r="AM225" s="103"/>
      <c r="AN225" s="103"/>
      <c r="AO225" s="103"/>
      <c r="AP225" s="103"/>
      <c r="AQ225" s="103"/>
      <c r="AR225" s="103"/>
      <c r="AS225" s="103"/>
      <c r="AT225" s="103"/>
      <c r="AU225" s="103"/>
      <c r="AV225" s="103"/>
      <c r="AW225" s="103"/>
      <c r="AZ225" s="103"/>
      <c r="BA225" s="103"/>
      <c r="BB225" s="103"/>
    </row>
    <row r="226" spans="26:54" x14ac:dyDescent="0.2">
      <c r="Z226" s="103"/>
      <c r="AA226" s="103"/>
      <c r="AB226" s="103"/>
      <c r="AC226" s="103"/>
      <c r="AD226" s="103"/>
      <c r="AE226" s="103"/>
      <c r="AJ226" s="103"/>
      <c r="AK226" s="103"/>
      <c r="AL226" s="103"/>
      <c r="AM226" s="103"/>
      <c r="AN226" s="103"/>
      <c r="AO226" s="103"/>
      <c r="AP226" s="103"/>
      <c r="AQ226" s="103"/>
      <c r="AR226" s="103"/>
      <c r="AS226" s="103"/>
      <c r="AT226" s="103"/>
      <c r="AU226" s="103"/>
      <c r="AV226" s="103"/>
      <c r="AW226" s="103"/>
      <c r="AZ226" s="103"/>
      <c r="BA226" s="103"/>
      <c r="BB226" s="103"/>
    </row>
    <row r="227" spans="26:54" x14ac:dyDescent="0.2">
      <c r="Z227" s="103"/>
      <c r="AA227" s="103"/>
      <c r="AB227" s="103"/>
      <c r="AC227" s="103"/>
      <c r="AD227" s="103"/>
      <c r="AE227" s="103"/>
      <c r="AJ227" s="103"/>
      <c r="AK227" s="103"/>
      <c r="AL227" s="103"/>
      <c r="AM227" s="103"/>
      <c r="AN227" s="103"/>
      <c r="AO227" s="103"/>
      <c r="AP227" s="103"/>
      <c r="AQ227" s="103"/>
      <c r="AR227" s="103"/>
      <c r="AS227" s="103"/>
      <c r="AT227" s="103"/>
      <c r="AU227" s="103"/>
      <c r="AV227" s="103"/>
      <c r="AW227" s="103"/>
      <c r="AZ227" s="103"/>
      <c r="BA227" s="103"/>
      <c r="BB227" s="103"/>
    </row>
    <row r="228" spans="26:54" x14ac:dyDescent="0.2">
      <c r="Z228" s="103"/>
      <c r="AA228" s="103"/>
      <c r="AB228" s="103"/>
      <c r="AC228" s="103"/>
      <c r="AD228" s="103"/>
      <c r="AE228" s="103"/>
      <c r="AJ228" s="103"/>
      <c r="AK228" s="103"/>
      <c r="AL228" s="103"/>
      <c r="AM228" s="103"/>
      <c r="AN228" s="103"/>
      <c r="AO228" s="103"/>
      <c r="AP228" s="103"/>
      <c r="AQ228" s="103"/>
      <c r="AR228" s="103"/>
      <c r="AS228" s="103"/>
      <c r="AT228" s="103"/>
      <c r="AU228" s="103"/>
      <c r="AV228" s="103"/>
      <c r="AW228" s="103"/>
      <c r="AZ228" s="103"/>
      <c r="BA228" s="103"/>
      <c r="BB228" s="103"/>
    </row>
    <row r="229" spans="26:54" x14ac:dyDescent="0.2">
      <c r="Z229" s="103"/>
      <c r="AA229" s="103"/>
      <c r="AB229" s="103"/>
      <c r="AC229" s="103"/>
      <c r="AD229" s="103"/>
      <c r="AE229" s="103"/>
      <c r="AJ229" s="103"/>
      <c r="AK229" s="103"/>
      <c r="AL229" s="103"/>
      <c r="AM229" s="103"/>
      <c r="AN229" s="103"/>
      <c r="AO229" s="103"/>
      <c r="AP229" s="103"/>
      <c r="AQ229" s="103"/>
      <c r="AR229" s="103"/>
      <c r="AS229" s="103"/>
      <c r="AT229" s="103"/>
      <c r="AU229" s="103"/>
      <c r="AV229" s="103"/>
      <c r="AW229" s="103"/>
      <c r="AZ229" s="103"/>
      <c r="BA229" s="103"/>
      <c r="BB229" s="103"/>
    </row>
    <row r="230" spans="26:54" x14ac:dyDescent="0.2">
      <c r="Z230" s="103"/>
      <c r="AA230" s="103"/>
      <c r="AB230" s="103"/>
      <c r="AC230" s="103"/>
      <c r="AD230" s="103"/>
      <c r="AE230" s="103"/>
      <c r="AJ230" s="103"/>
      <c r="AK230" s="103"/>
      <c r="AL230" s="103"/>
      <c r="AM230" s="103"/>
      <c r="AN230" s="103"/>
      <c r="AO230" s="103"/>
      <c r="AP230" s="103"/>
      <c r="AQ230" s="103"/>
      <c r="AR230" s="103"/>
      <c r="AS230" s="103"/>
      <c r="AT230" s="103"/>
      <c r="AU230" s="103"/>
      <c r="AV230" s="103"/>
      <c r="AW230" s="103"/>
      <c r="AZ230" s="103"/>
      <c r="BA230" s="103"/>
      <c r="BB230" s="103"/>
    </row>
    <row r="231" spans="26:54" x14ac:dyDescent="0.2">
      <c r="Z231" s="103"/>
      <c r="AA231" s="103"/>
      <c r="AB231" s="103"/>
      <c r="AC231" s="103"/>
      <c r="AD231" s="103"/>
      <c r="AE231" s="103"/>
      <c r="AJ231" s="103"/>
      <c r="AK231" s="103"/>
      <c r="AL231" s="103"/>
      <c r="AM231" s="103"/>
      <c r="AN231" s="103"/>
      <c r="AO231" s="103"/>
      <c r="AP231" s="103"/>
      <c r="AQ231" s="103"/>
      <c r="AR231" s="103"/>
      <c r="AS231" s="103"/>
      <c r="AT231" s="103"/>
      <c r="AU231" s="103"/>
      <c r="AV231" s="103"/>
      <c r="AW231" s="103"/>
      <c r="AZ231" s="103"/>
      <c r="BA231" s="103"/>
      <c r="BB231" s="103"/>
    </row>
    <row r="232" spans="26:54" x14ac:dyDescent="0.2">
      <c r="Z232" s="103"/>
      <c r="AA232" s="103"/>
      <c r="AB232" s="103"/>
      <c r="AC232" s="103"/>
      <c r="AD232" s="103"/>
      <c r="AE232" s="103"/>
      <c r="AJ232" s="103"/>
      <c r="AK232" s="103"/>
      <c r="AL232" s="103"/>
      <c r="AM232" s="103"/>
      <c r="AN232" s="103"/>
      <c r="AO232" s="103"/>
      <c r="AP232" s="103"/>
      <c r="AQ232" s="103"/>
      <c r="AR232" s="103"/>
      <c r="AS232" s="103"/>
      <c r="AT232" s="103"/>
      <c r="AU232" s="103"/>
      <c r="AV232" s="103"/>
      <c r="AW232" s="103"/>
      <c r="AZ232" s="103"/>
      <c r="BA232" s="103"/>
      <c r="BB232" s="103"/>
    </row>
    <row r="233" spans="26:54" x14ac:dyDescent="0.2">
      <c r="Z233" s="103"/>
      <c r="AA233" s="103"/>
      <c r="AB233" s="103"/>
      <c r="AC233" s="103"/>
      <c r="AD233" s="103"/>
      <c r="AE233" s="103"/>
      <c r="AJ233" s="103"/>
      <c r="AK233" s="103"/>
      <c r="AL233" s="103"/>
      <c r="AM233" s="103"/>
      <c r="AN233" s="103"/>
      <c r="AO233" s="103"/>
      <c r="AP233" s="103"/>
      <c r="AQ233" s="103"/>
      <c r="AR233" s="103"/>
      <c r="AS233" s="103"/>
      <c r="AT233" s="103"/>
      <c r="AU233" s="103"/>
      <c r="AV233" s="103"/>
      <c r="AW233" s="103"/>
      <c r="AZ233" s="103"/>
      <c r="BA233" s="103"/>
      <c r="BB233" s="103"/>
    </row>
    <row r="234" spans="26:54" x14ac:dyDescent="0.2">
      <c r="Z234" s="103"/>
      <c r="AA234" s="103"/>
      <c r="AB234" s="103"/>
      <c r="AC234" s="103"/>
      <c r="AD234" s="103"/>
      <c r="AE234" s="103"/>
      <c r="AJ234" s="103"/>
      <c r="AK234" s="103"/>
      <c r="AL234" s="103"/>
      <c r="AM234" s="103"/>
      <c r="AN234" s="103"/>
      <c r="AO234" s="103"/>
      <c r="AP234" s="103"/>
      <c r="AQ234" s="103"/>
      <c r="AR234" s="103"/>
      <c r="AS234" s="103"/>
      <c r="AT234" s="103"/>
      <c r="AU234" s="103"/>
      <c r="AV234" s="103"/>
      <c r="AW234" s="103"/>
      <c r="AZ234" s="103"/>
      <c r="BA234" s="103"/>
      <c r="BB234" s="103"/>
    </row>
    <row r="235" spans="26:54" x14ac:dyDescent="0.2">
      <c r="Z235" s="103"/>
      <c r="AA235" s="103"/>
      <c r="AB235" s="103"/>
      <c r="AC235" s="103"/>
      <c r="AD235" s="103"/>
      <c r="AE235" s="103"/>
      <c r="AJ235" s="103"/>
      <c r="AK235" s="103"/>
      <c r="AL235" s="103"/>
      <c r="AM235" s="103"/>
      <c r="AN235" s="103"/>
      <c r="AO235" s="103"/>
      <c r="AP235" s="103"/>
      <c r="AQ235" s="103"/>
      <c r="AR235" s="103"/>
      <c r="AS235" s="103"/>
      <c r="AT235" s="103"/>
      <c r="AU235" s="103"/>
      <c r="AV235" s="103"/>
      <c r="AW235" s="103"/>
      <c r="AZ235" s="103"/>
      <c r="BA235" s="103"/>
      <c r="BB235" s="103"/>
    </row>
    <row r="236" spans="26:54" x14ac:dyDescent="0.2">
      <c r="Z236" s="103"/>
      <c r="AA236" s="103"/>
      <c r="AB236" s="103"/>
      <c r="AC236" s="103"/>
      <c r="AD236" s="103"/>
      <c r="AE236" s="103"/>
      <c r="AJ236" s="103"/>
      <c r="AK236" s="103"/>
      <c r="AL236" s="103"/>
      <c r="AM236" s="103"/>
      <c r="AN236" s="103"/>
      <c r="AO236" s="103"/>
      <c r="AP236" s="103"/>
      <c r="AQ236" s="103"/>
      <c r="AR236" s="103"/>
      <c r="AS236" s="103"/>
      <c r="AT236" s="103"/>
      <c r="AU236" s="103"/>
      <c r="AV236" s="103"/>
      <c r="AW236" s="103"/>
      <c r="AZ236" s="103"/>
      <c r="BA236" s="103"/>
      <c r="BB236" s="103"/>
    </row>
    <row r="237" spans="26:54" x14ac:dyDescent="0.2">
      <c r="Z237" s="103"/>
      <c r="AA237" s="103"/>
      <c r="AB237" s="103"/>
      <c r="AC237" s="103"/>
      <c r="AD237" s="103"/>
      <c r="AE237" s="103"/>
      <c r="AJ237" s="103"/>
      <c r="AK237" s="103"/>
      <c r="AL237" s="103"/>
      <c r="AM237" s="103"/>
      <c r="AN237" s="103"/>
      <c r="AO237" s="103"/>
      <c r="AP237" s="103"/>
      <c r="AQ237" s="103"/>
      <c r="AR237" s="103"/>
      <c r="AS237" s="103"/>
      <c r="AT237" s="103"/>
      <c r="AU237" s="103"/>
      <c r="AV237" s="103"/>
      <c r="AW237" s="103"/>
      <c r="AZ237" s="103"/>
      <c r="BA237" s="103"/>
      <c r="BB237" s="103"/>
    </row>
    <row r="238" spans="26:54" x14ac:dyDescent="0.2">
      <c r="Z238" s="103"/>
      <c r="AA238" s="103"/>
      <c r="AB238" s="103"/>
      <c r="AC238" s="103"/>
      <c r="AD238" s="103"/>
      <c r="AE238" s="103"/>
      <c r="AJ238" s="103"/>
      <c r="AK238" s="103"/>
      <c r="AL238" s="103"/>
      <c r="AM238" s="103"/>
      <c r="AN238" s="103"/>
      <c r="AO238" s="103"/>
      <c r="AP238" s="103"/>
      <c r="AQ238" s="103"/>
      <c r="AR238" s="103"/>
      <c r="AS238" s="103"/>
      <c r="AT238" s="103"/>
      <c r="AU238" s="103"/>
      <c r="AV238" s="103"/>
      <c r="AW238" s="103"/>
      <c r="AZ238" s="103"/>
      <c r="BA238" s="103"/>
      <c r="BB238" s="103"/>
    </row>
    <row r="239" spans="26:54" x14ac:dyDescent="0.2">
      <c r="Z239" s="103"/>
      <c r="AA239" s="103"/>
      <c r="AB239" s="103"/>
      <c r="AC239" s="103"/>
      <c r="AD239" s="103"/>
      <c r="AE239" s="103"/>
      <c r="AJ239" s="103"/>
      <c r="AK239" s="103"/>
      <c r="AL239" s="103"/>
      <c r="AM239" s="103"/>
      <c r="AN239" s="103"/>
      <c r="AO239" s="103"/>
      <c r="AP239" s="103"/>
      <c r="AQ239" s="103"/>
      <c r="AR239" s="103"/>
      <c r="AS239" s="103"/>
      <c r="AT239" s="103"/>
      <c r="AU239" s="103"/>
      <c r="AV239" s="103"/>
      <c r="AW239" s="103"/>
      <c r="AZ239" s="103"/>
      <c r="BA239" s="103"/>
      <c r="BB239" s="103"/>
    </row>
    <row r="240" spans="26:54" x14ac:dyDescent="0.2">
      <c r="Z240" s="103"/>
      <c r="AA240" s="103"/>
      <c r="AB240" s="103"/>
      <c r="AC240" s="103"/>
      <c r="AD240" s="103"/>
      <c r="AE240" s="103"/>
      <c r="AJ240" s="103"/>
      <c r="AK240" s="103"/>
      <c r="AL240" s="103"/>
      <c r="AM240" s="103"/>
      <c r="AN240" s="103"/>
      <c r="AO240" s="103"/>
      <c r="AP240" s="103"/>
      <c r="AQ240" s="103"/>
      <c r="AR240" s="103"/>
      <c r="AS240" s="103"/>
      <c r="AT240" s="103"/>
      <c r="AU240" s="103"/>
      <c r="AV240" s="103"/>
      <c r="AW240" s="103"/>
      <c r="AZ240" s="103"/>
      <c r="BA240" s="103"/>
      <c r="BB240" s="103"/>
    </row>
    <row r="241" spans="26:54" x14ac:dyDescent="0.2">
      <c r="Z241" s="103"/>
      <c r="AA241" s="103"/>
      <c r="AB241" s="103"/>
      <c r="AC241" s="103"/>
      <c r="AD241" s="103"/>
      <c r="AE241" s="103"/>
      <c r="AJ241" s="103"/>
      <c r="AK241" s="103"/>
      <c r="AL241" s="103"/>
      <c r="AM241" s="103"/>
      <c r="AN241" s="103"/>
      <c r="AO241" s="103"/>
      <c r="AP241" s="103"/>
      <c r="AQ241" s="103"/>
      <c r="AR241" s="103"/>
      <c r="AS241" s="103"/>
      <c r="AT241" s="103"/>
      <c r="AU241" s="103"/>
      <c r="AV241" s="103"/>
      <c r="AW241" s="103"/>
      <c r="AZ241" s="103"/>
      <c r="BA241" s="103"/>
      <c r="BB241" s="103"/>
    </row>
    <row r="242" spans="26:54" x14ac:dyDescent="0.2">
      <c r="Z242" s="103"/>
      <c r="AA242" s="103"/>
      <c r="AB242" s="103"/>
      <c r="AC242" s="103"/>
      <c r="AD242" s="103"/>
      <c r="AE242" s="103"/>
      <c r="AJ242" s="103"/>
      <c r="AK242" s="103"/>
      <c r="AL242" s="103"/>
      <c r="AM242" s="103"/>
      <c r="AN242" s="103"/>
      <c r="AO242" s="103"/>
      <c r="AP242" s="103"/>
      <c r="AQ242" s="103"/>
      <c r="AR242" s="103"/>
      <c r="AS242" s="103"/>
      <c r="AT242" s="103"/>
      <c r="AU242" s="103"/>
      <c r="AV242" s="103"/>
      <c r="AW242" s="103"/>
      <c r="AZ242" s="103"/>
      <c r="BA242" s="103"/>
      <c r="BB242" s="103"/>
    </row>
    <row r="243" spans="26:54" x14ac:dyDescent="0.2">
      <c r="Z243" s="103"/>
      <c r="AA243" s="103"/>
      <c r="AB243" s="103"/>
      <c r="AC243" s="103"/>
      <c r="AD243" s="103"/>
      <c r="AE243" s="103"/>
      <c r="AJ243" s="103"/>
      <c r="AK243" s="103"/>
      <c r="AL243" s="103"/>
      <c r="AM243" s="103"/>
      <c r="AN243" s="103"/>
      <c r="AO243" s="103"/>
      <c r="AP243" s="103"/>
      <c r="AQ243" s="103"/>
      <c r="AR243" s="103"/>
      <c r="AS243" s="103"/>
      <c r="AT243" s="103"/>
      <c r="AU243" s="103"/>
      <c r="AV243" s="103"/>
      <c r="AW243" s="103"/>
      <c r="AZ243" s="103"/>
      <c r="BA243" s="103"/>
      <c r="BB243" s="103"/>
    </row>
    <row r="244" spans="26:54" x14ac:dyDescent="0.2">
      <c r="Z244" s="103"/>
      <c r="AA244" s="103"/>
      <c r="AB244" s="103"/>
      <c r="AC244" s="103"/>
      <c r="AD244" s="103"/>
      <c r="AE244" s="103"/>
      <c r="AJ244" s="103"/>
      <c r="AK244" s="103"/>
      <c r="AL244" s="103"/>
      <c r="AM244" s="103"/>
      <c r="AN244" s="103"/>
      <c r="AO244" s="103"/>
      <c r="AP244" s="103"/>
      <c r="AQ244" s="103"/>
      <c r="AR244" s="103"/>
      <c r="AS244" s="103"/>
      <c r="AT244" s="103"/>
      <c r="AU244" s="103"/>
      <c r="AV244" s="103"/>
      <c r="AW244" s="103"/>
      <c r="AZ244" s="103"/>
      <c r="BA244" s="103"/>
      <c r="BB244" s="103"/>
    </row>
    <row r="245" spans="26:54" x14ac:dyDescent="0.2">
      <c r="Z245" s="103"/>
      <c r="AA245" s="103"/>
      <c r="AB245" s="103"/>
      <c r="AC245" s="103"/>
      <c r="AD245" s="103"/>
      <c r="AE245" s="103"/>
      <c r="AJ245" s="103"/>
      <c r="AK245" s="103"/>
      <c r="AL245" s="103"/>
      <c r="AM245" s="103"/>
      <c r="AN245" s="103"/>
      <c r="AO245" s="103"/>
      <c r="AP245" s="103"/>
      <c r="AQ245" s="103"/>
      <c r="AR245" s="103"/>
      <c r="AS245" s="103"/>
      <c r="AT245" s="103"/>
      <c r="AU245" s="103"/>
      <c r="AV245" s="103"/>
      <c r="AW245" s="103"/>
      <c r="AZ245" s="103"/>
      <c r="BA245" s="103"/>
      <c r="BB245" s="103"/>
    </row>
    <row r="246" spans="26:54" x14ac:dyDescent="0.2">
      <c r="Z246" s="103"/>
      <c r="AA246" s="103"/>
      <c r="AB246" s="103"/>
      <c r="AC246" s="103"/>
      <c r="AD246" s="103"/>
      <c r="AE246" s="103"/>
      <c r="AJ246" s="103"/>
      <c r="AK246" s="103"/>
      <c r="AL246" s="103"/>
      <c r="AM246" s="103"/>
      <c r="AN246" s="103"/>
      <c r="AO246" s="103"/>
      <c r="AP246" s="103"/>
      <c r="AQ246" s="103"/>
      <c r="AR246" s="103"/>
      <c r="AS246" s="103"/>
      <c r="AT246" s="103"/>
      <c r="AU246" s="103"/>
      <c r="AV246" s="103"/>
      <c r="AW246" s="103"/>
      <c r="AZ246" s="103"/>
      <c r="BA246" s="103"/>
      <c r="BB246" s="103"/>
    </row>
    <row r="247" spans="26:54" x14ac:dyDescent="0.2">
      <c r="Z247" s="103"/>
      <c r="AA247" s="103"/>
      <c r="AB247" s="103"/>
      <c r="AC247" s="103"/>
      <c r="AD247" s="103"/>
      <c r="AE247" s="103"/>
      <c r="AJ247" s="103"/>
      <c r="AK247" s="103"/>
      <c r="AL247" s="103"/>
      <c r="AM247" s="103"/>
      <c r="AN247" s="103"/>
      <c r="AO247" s="103"/>
      <c r="AP247" s="103"/>
      <c r="AQ247" s="103"/>
      <c r="AR247" s="103"/>
      <c r="AS247" s="103"/>
      <c r="AT247" s="103"/>
      <c r="AU247" s="103"/>
      <c r="AV247" s="103"/>
      <c r="AW247" s="103"/>
      <c r="AZ247" s="103"/>
      <c r="BA247" s="103"/>
      <c r="BB247" s="103"/>
    </row>
    <row r="248" spans="26:54" x14ac:dyDescent="0.2">
      <c r="Z248" s="103"/>
      <c r="AA248" s="103"/>
      <c r="AB248" s="103"/>
      <c r="AC248" s="103"/>
      <c r="AD248" s="103"/>
      <c r="AE248" s="103"/>
      <c r="AJ248" s="103"/>
      <c r="AK248" s="103"/>
      <c r="AL248" s="103"/>
      <c r="AM248" s="103"/>
      <c r="AN248" s="103"/>
      <c r="AO248" s="103"/>
      <c r="AP248" s="103"/>
      <c r="AQ248" s="103"/>
      <c r="AR248" s="103"/>
      <c r="AS248" s="103"/>
      <c r="AT248" s="103"/>
      <c r="AU248" s="103"/>
      <c r="AV248" s="103"/>
      <c r="AW248" s="103"/>
      <c r="AZ248" s="103"/>
      <c r="BA248" s="103"/>
      <c r="BB248" s="103"/>
    </row>
    <row r="249" spans="26:54" x14ac:dyDescent="0.2">
      <c r="Z249" s="103"/>
      <c r="AA249" s="103"/>
      <c r="AB249" s="103"/>
      <c r="AC249" s="103"/>
      <c r="AD249" s="103"/>
      <c r="AE249" s="103"/>
      <c r="AJ249" s="103"/>
      <c r="AK249" s="103"/>
      <c r="AL249" s="103"/>
      <c r="AM249" s="103"/>
      <c r="AN249" s="103"/>
      <c r="AO249" s="103"/>
      <c r="AP249" s="103"/>
      <c r="AQ249" s="103"/>
      <c r="AR249" s="103"/>
      <c r="AS249" s="103"/>
      <c r="AT249" s="103"/>
      <c r="AU249" s="103"/>
      <c r="AV249" s="103"/>
      <c r="AW249" s="103"/>
      <c r="AZ249" s="103"/>
      <c r="BA249" s="103"/>
      <c r="BB249" s="103"/>
    </row>
    <row r="250" spans="26:54" x14ac:dyDescent="0.2">
      <c r="Z250" s="103"/>
      <c r="AA250" s="103"/>
      <c r="AB250" s="103"/>
      <c r="AC250" s="103"/>
      <c r="AD250" s="103"/>
      <c r="AE250" s="103"/>
      <c r="AJ250" s="103"/>
      <c r="AK250" s="103"/>
      <c r="AL250" s="103"/>
      <c r="AM250" s="103"/>
      <c r="AN250" s="103"/>
      <c r="AO250" s="103"/>
      <c r="AP250" s="103"/>
      <c r="AQ250" s="103"/>
      <c r="AR250" s="103"/>
      <c r="AS250" s="103"/>
      <c r="AT250" s="103"/>
      <c r="AU250" s="103"/>
      <c r="AV250" s="103"/>
      <c r="AW250" s="103"/>
      <c r="AZ250" s="103"/>
      <c r="BA250" s="103"/>
      <c r="BB250" s="103"/>
    </row>
    <row r="251" spans="26:54" x14ac:dyDescent="0.2">
      <c r="Z251" s="103"/>
      <c r="AA251" s="103"/>
      <c r="AB251" s="103"/>
      <c r="AC251" s="103"/>
      <c r="AD251" s="103"/>
      <c r="AE251" s="103"/>
      <c r="AJ251" s="103"/>
      <c r="AK251" s="103"/>
      <c r="AL251" s="103"/>
      <c r="AM251" s="103"/>
      <c r="AN251" s="103"/>
      <c r="AO251" s="103"/>
      <c r="AP251" s="103"/>
      <c r="AQ251" s="103"/>
      <c r="AR251" s="103"/>
      <c r="AS251" s="103"/>
      <c r="AT251" s="103"/>
      <c r="AU251" s="103"/>
      <c r="AV251" s="103"/>
      <c r="AW251" s="103"/>
      <c r="AZ251" s="103"/>
      <c r="BA251" s="103"/>
      <c r="BB251" s="103"/>
    </row>
    <row r="252" spans="26:54" x14ac:dyDescent="0.2">
      <c r="Z252" s="103"/>
      <c r="AA252" s="103"/>
      <c r="AB252" s="103"/>
      <c r="AC252" s="103"/>
      <c r="AD252" s="103"/>
      <c r="AE252" s="103"/>
      <c r="AJ252" s="103"/>
      <c r="AK252" s="103"/>
      <c r="AL252" s="103"/>
      <c r="AM252" s="103"/>
      <c r="AN252" s="103"/>
      <c r="AO252" s="103"/>
      <c r="AP252" s="103"/>
      <c r="AQ252" s="103"/>
      <c r="AR252" s="103"/>
      <c r="AS252" s="103"/>
      <c r="AT252" s="103"/>
      <c r="AU252" s="103"/>
      <c r="AV252" s="103"/>
      <c r="AW252" s="103"/>
      <c r="AZ252" s="103"/>
      <c r="BA252" s="103"/>
      <c r="BB252" s="103"/>
    </row>
    <row r="253" spans="26:54" x14ac:dyDescent="0.2">
      <c r="Z253" s="103"/>
      <c r="AA253" s="103"/>
      <c r="AB253" s="103"/>
      <c r="AC253" s="103"/>
      <c r="AD253" s="103"/>
      <c r="AE253" s="103"/>
      <c r="AJ253" s="103"/>
      <c r="AK253" s="103"/>
      <c r="AL253" s="103"/>
      <c r="AM253" s="103"/>
      <c r="AN253" s="103"/>
      <c r="AO253" s="103"/>
      <c r="AP253" s="103"/>
      <c r="AQ253" s="103"/>
      <c r="AR253" s="103"/>
      <c r="AS253" s="103"/>
      <c r="AT253" s="103"/>
      <c r="AU253" s="103"/>
      <c r="AV253" s="103"/>
      <c r="AW253" s="103"/>
      <c r="AZ253" s="103"/>
      <c r="BA253" s="103"/>
      <c r="BB253" s="103"/>
    </row>
    <row r="254" spans="26:54" x14ac:dyDescent="0.2">
      <c r="Z254" s="103"/>
      <c r="AA254" s="103"/>
      <c r="AB254" s="103"/>
      <c r="AC254" s="103"/>
      <c r="AD254" s="103"/>
      <c r="AE254" s="103"/>
      <c r="AJ254" s="103"/>
      <c r="AK254" s="103"/>
      <c r="AL254" s="103"/>
      <c r="AM254" s="103"/>
      <c r="AN254" s="103"/>
      <c r="AO254" s="103"/>
      <c r="AP254" s="103"/>
      <c r="AQ254" s="103"/>
      <c r="AR254" s="103"/>
      <c r="AS254" s="103"/>
      <c r="AT254" s="103"/>
      <c r="AU254" s="103"/>
      <c r="AV254" s="103"/>
      <c r="AW254" s="103"/>
      <c r="AZ254" s="103"/>
      <c r="BA254" s="103"/>
      <c r="BB254" s="103"/>
    </row>
    <row r="255" spans="26:54" x14ac:dyDescent="0.2">
      <c r="Z255" s="103"/>
      <c r="AA255" s="103"/>
      <c r="AB255" s="103"/>
      <c r="AC255" s="103"/>
      <c r="AD255" s="103"/>
      <c r="AE255" s="103"/>
      <c r="AJ255" s="103"/>
      <c r="AK255" s="103"/>
      <c r="AL255" s="103"/>
      <c r="AM255" s="103"/>
      <c r="AN255" s="103"/>
      <c r="AO255" s="103"/>
      <c r="AP255" s="103"/>
      <c r="AQ255" s="103"/>
      <c r="AR255" s="103"/>
      <c r="AS255" s="103"/>
      <c r="AT255" s="103"/>
      <c r="AU255" s="103"/>
      <c r="AV255" s="103"/>
      <c r="AW255" s="103"/>
      <c r="AZ255" s="103"/>
      <c r="BA255" s="103"/>
      <c r="BB255" s="103"/>
    </row>
    <row r="256" spans="26:54" x14ac:dyDescent="0.2">
      <c r="Z256" s="103"/>
      <c r="AA256" s="103"/>
      <c r="AB256" s="103"/>
      <c r="AC256" s="103"/>
      <c r="AD256" s="103"/>
      <c r="AE256" s="103"/>
      <c r="AJ256" s="103"/>
      <c r="AK256" s="103"/>
      <c r="AL256" s="103"/>
      <c r="AM256" s="103"/>
      <c r="AN256" s="103"/>
      <c r="AO256" s="103"/>
      <c r="AP256" s="103"/>
      <c r="AQ256" s="103"/>
      <c r="AR256" s="103"/>
      <c r="AS256" s="103"/>
      <c r="AT256" s="103"/>
      <c r="AU256" s="103"/>
      <c r="AV256" s="103"/>
      <c r="AW256" s="103"/>
      <c r="AZ256" s="103"/>
      <c r="BA256" s="103"/>
      <c r="BB256" s="103"/>
    </row>
    <row r="257" spans="26:54" x14ac:dyDescent="0.2">
      <c r="Z257" s="103"/>
      <c r="AA257" s="103"/>
      <c r="AB257" s="103"/>
      <c r="AC257" s="103"/>
      <c r="AD257" s="103"/>
      <c r="AE257" s="103"/>
      <c r="AJ257" s="103"/>
      <c r="AK257" s="103"/>
      <c r="AL257" s="103"/>
      <c r="AM257" s="103"/>
      <c r="AN257" s="103"/>
      <c r="AO257" s="103"/>
      <c r="AP257" s="103"/>
      <c r="AQ257" s="103"/>
      <c r="AR257" s="103"/>
      <c r="AS257" s="103"/>
      <c r="AT257" s="103"/>
      <c r="AU257" s="103"/>
      <c r="AV257" s="103"/>
      <c r="AW257" s="103"/>
      <c r="AZ257" s="103"/>
      <c r="BA257" s="103"/>
      <c r="BB257" s="103"/>
    </row>
    <row r="258" spans="26:54" x14ac:dyDescent="0.2">
      <c r="Z258" s="103"/>
      <c r="AA258" s="103"/>
      <c r="AB258" s="103"/>
      <c r="AC258" s="103"/>
      <c r="AD258" s="103"/>
      <c r="AE258" s="103"/>
      <c r="AJ258" s="103"/>
      <c r="AK258" s="103"/>
      <c r="AL258" s="103"/>
      <c r="AM258" s="103"/>
      <c r="AN258" s="103"/>
      <c r="AO258" s="103"/>
      <c r="AP258" s="103"/>
      <c r="AQ258" s="103"/>
      <c r="AR258" s="103"/>
      <c r="AS258" s="103"/>
      <c r="AT258" s="103"/>
      <c r="AU258" s="103"/>
      <c r="AV258" s="103"/>
      <c r="AW258" s="103"/>
      <c r="AZ258" s="103"/>
      <c r="BA258" s="103"/>
      <c r="BB258" s="103"/>
    </row>
    <row r="259" spans="26:54" x14ac:dyDescent="0.2">
      <c r="Z259" s="103"/>
      <c r="AA259" s="103"/>
      <c r="AB259" s="103"/>
      <c r="AC259" s="103"/>
      <c r="AD259" s="103"/>
      <c r="AE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Z259" s="103"/>
      <c r="BA259" s="103"/>
      <c r="BB259" s="103"/>
    </row>
    <row r="260" spans="26:54" x14ac:dyDescent="0.2">
      <c r="Z260" s="103"/>
      <c r="AA260" s="103"/>
      <c r="AB260" s="103"/>
      <c r="AC260" s="103"/>
      <c r="AD260" s="103"/>
      <c r="AE260" s="103"/>
      <c r="AJ260" s="103"/>
      <c r="AK260" s="103"/>
      <c r="AL260" s="103"/>
      <c r="AM260" s="103"/>
      <c r="AN260" s="103"/>
      <c r="AO260" s="103"/>
      <c r="AP260" s="103"/>
      <c r="AQ260" s="103"/>
      <c r="AR260" s="103"/>
      <c r="AS260" s="103"/>
      <c r="AT260" s="103"/>
      <c r="AU260" s="103"/>
      <c r="AV260" s="103"/>
      <c r="AW260" s="103"/>
      <c r="AZ260" s="103"/>
      <c r="BA260" s="103"/>
      <c r="BB260" s="103"/>
    </row>
    <row r="261" spans="26:54" x14ac:dyDescent="0.2">
      <c r="Z261" s="103"/>
      <c r="AA261" s="103"/>
      <c r="AB261" s="103"/>
      <c r="AC261" s="103"/>
      <c r="AD261" s="103"/>
      <c r="AE261" s="103"/>
      <c r="AJ261" s="103"/>
      <c r="AK261" s="103"/>
      <c r="AL261" s="103"/>
      <c r="AM261" s="103"/>
      <c r="AN261" s="103"/>
      <c r="AO261" s="103"/>
      <c r="AP261" s="103"/>
      <c r="AQ261" s="103"/>
      <c r="AR261" s="103"/>
      <c r="AS261" s="103"/>
      <c r="AT261" s="103"/>
      <c r="AU261" s="103"/>
      <c r="AV261" s="103"/>
      <c r="AW261" s="103"/>
      <c r="AZ261" s="103"/>
      <c r="BA261" s="103"/>
      <c r="BB261" s="103"/>
    </row>
    <row r="262" spans="26:54" x14ac:dyDescent="0.2">
      <c r="Z262" s="103"/>
      <c r="AA262" s="103"/>
      <c r="AB262" s="103"/>
      <c r="AC262" s="103"/>
      <c r="AD262" s="103"/>
      <c r="AE262" s="103"/>
      <c r="AJ262" s="103"/>
      <c r="AK262" s="103"/>
      <c r="AL262" s="103"/>
      <c r="AM262" s="103"/>
      <c r="AN262" s="103"/>
      <c r="AO262" s="103"/>
      <c r="AP262" s="103"/>
      <c r="AQ262" s="103"/>
      <c r="AR262" s="103"/>
      <c r="AS262" s="103"/>
      <c r="AT262" s="103"/>
      <c r="AU262" s="103"/>
      <c r="AV262" s="103"/>
      <c r="AW262" s="103"/>
      <c r="AZ262" s="103"/>
      <c r="BA262" s="103"/>
      <c r="BB262" s="103"/>
    </row>
    <row r="263" spans="26:54" x14ac:dyDescent="0.2">
      <c r="Z263" s="103"/>
      <c r="AA263" s="103"/>
      <c r="AB263" s="103"/>
      <c r="AC263" s="103"/>
      <c r="AD263" s="103"/>
      <c r="AE263" s="103"/>
      <c r="AJ263" s="103"/>
      <c r="AK263" s="103"/>
      <c r="AL263" s="103"/>
      <c r="AM263" s="103"/>
      <c r="AN263" s="103"/>
      <c r="AO263" s="103"/>
      <c r="AP263" s="103"/>
      <c r="AQ263" s="103"/>
      <c r="AR263" s="103"/>
      <c r="AS263" s="103"/>
      <c r="AT263" s="103"/>
      <c r="AU263" s="103"/>
      <c r="AV263" s="103"/>
      <c r="AW263" s="103"/>
      <c r="AZ263" s="103"/>
      <c r="BA263" s="103"/>
      <c r="BB263" s="103"/>
    </row>
    <row r="264" spans="26:54" x14ac:dyDescent="0.2">
      <c r="Z264" s="103"/>
      <c r="AA264" s="103"/>
      <c r="AB264" s="103"/>
      <c r="AC264" s="103"/>
      <c r="AD264" s="103"/>
      <c r="AE264" s="103"/>
      <c r="AJ264" s="103"/>
      <c r="AK264" s="103"/>
      <c r="AL264" s="103"/>
      <c r="AM264" s="103"/>
      <c r="AN264" s="103"/>
      <c r="AO264" s="103"/>
      <c r="AP264" s="103"/>
      <c r="AQ264" s="103"/>
      <c r="AR264" s="103"/>
      <c r="AS264" s="103"/>
      <c r="AT264" s="103"/>
      <c r="AU264" s="103"/>
      <c r="AV264" s="103"/>
      <c r="AW264" s="103"/>
      <c r="AZ264" s="103"/>
      <c r="BA264" s="103"/>
      <c r="BB264" s="103"/>
    </row>
    <row r="265" spans="26:54" x14ac:dyDescent="0.2">
      <c r="Z265" s="103"/>
      <c r="AA265" s="103"/>
      <c r="AB265" s="103"/>
      <c r="AC265" s="103"/>
      <c r="AD265" s="103"/>
      <c r="AE265" s="103"/>
      <c r="AJ265" s="103"/>
      <c r="AK265" s="103"/>
      <c r="AL265" s="103"/>
      <c r="AM265" s="103"/>
      <c r="AN265" s="103"/>
      <c r="AO265" s="103"/>
      <c r="AP265" s="103"/>
      <c r="AQ265" s="103"/>
      <c r="AR265" s="103"/>
      <c r="AS265" s="103"/>
      <c r="AT265" s="103"/>
      <c r="AU265" s="103"/>
      <c r="AV265" s="103"/>
      <c r="AW265" s="103"/>
      <c r="AZ265" s="103"/>
      <c r="BA265" s="103"/>
      <c r="BB265" s="103"/>
    </row>
    <row r="266" spans="26:54" x14ac:dyDescent="0.2">
      <c r="Z266" s="103"/>
      <c r="AA266" s="103"/>
      <c r="AB266" s="103"/>
      <c r="AC266" s="103"/>
      <c r="AD266" s="103"/>
      <c r="AE266" s="103"/>
      <c r="AJ266" s="103"/>
      <c r="AK266" s="103"/>
      <c r="AL266" s="103"/>
      <c r="AM266" s="103"/>
      <c r="AN266" s="103"/>
      <c r="AO266" s="103"/>
      <c r="AP266" s="103"/>
      <c r="AQ266" s="103"/>
      <c r="AR266" s="103"/>
      <c r="AS266" s="103"/>
      <c r="AT266" s="103"/>
      <c r="AU266" s="103"/>
      <c r="AV266" s="103"/>
      <c r="AW266" s="103"/>
      <c r="AZ266" s="103"/>
      <c r="BA266" s="103"/>
      <c r="BB266" s="103"/>
    </row>
    <row r="267" spans="26:54" x14ac:dyDescent="0.2">
      <c r="Z267" s="103"/>
      <c r="AA267" s="103"/>
      <c r="AB267" s="103"/>
      <c r="AC267" s="103"/>
      <c r="AD267" s="103"/>
      <c r="AE267" s="103"/>
      <c r="AJ267" s="103"/>
      <c r="AK267" s="103"/>
      <c r="AL267" s="103"/>
      <c r="AM267" s="103"/>
      <c r="AN267" s="103"/>
      <c r="AO267" s="103"/>
      <c r="AP267" s="103"/>
      <c r="AQ267" s="103"/>
      <c r="AR267" s="103"/>
      <c r="AS267" s="103"/>
      <c r="AT267" s="103"/>
      <c r="AU267" s="103"/>
      <c r="AV267" s="103"/>
      <c r="AW267" s="103"/>
      <c r="AZ267" s="103"/>
      <c r="BA267" s="103"/>
      <c r="BB267" s="103"/>
    </row>
    <row r="268" spans="26:54" x14ac:dyDescent="0.2">
      <c r="Z268" s="103"/>
      <c r="AA268" s="103"/>
      <c r="AB268" s="103"/>
      <c r="AC268" s="103"/>
      <c r="AD268" s="103"/>
      <c r="AE268" s="103"/>
      <c r="AJ268" s="103"/>
      <c r="AK268" s="103"/>
      <c r="AL268" s="103"/>
      <c r="AM268" s="103"/>
      <c r="AN268" s="103"/>
      <c r="AO268" s="103"/>
      <c r="AP268" s="103"/>
      <c r="AQ268" s="103"/>
      <c r="AR268" s="103"/>
      <c r="AS268" s="103"/>
      <c r="AT268" s="103"/>
      <c r="AU268" s="103"/>
      <c r="AV268" s="103"/>
      <c r="AW268" s="103"/>
      <c r="AZ268" s="103"/>
      <c r="BA268" s="103"/>
      <c r="BB268" s="103"/>
    </row>
    <row r="269" spans="26:54" x14ac:dyDescent="0.2">
      <c r="Z269" s="103"/>
      <c r="AA269" s="103"/>
      <c r="AB269" s="103"/>
      <c r="AC269" s="103"/>
      <c r="AD269" s="103"/>
      <c r="AE269" s="103"/>
      <c r="AJ269" s="103"/>
      <c r="AK269" s="103"/>
      <c r="AL269" s="103"/>
      <c r="AM269" s="103"/>
      <c r="AN269" s="103"/>
      <c r="AO269" s="103"/>
      <c r="AP269" s="103"/>
      <c r="AQ269" s="103"/>
      <c r="AR269" s="103"/>
      <c r="AS269" s="103"/>
      <c r="AT269" s="103"/>
      <c r="AU269" s="103"/>
      <c r="AV269" s="103"/>
      <c r="AW269" s="103"/>
      <c r="AZ269" s="103"/>
      <c r="BA269" s="103"/>
      <c r="BB269" s="103"/>
    </row>
    <row r="270" spans="26:54" x14ac:dyDescent="0.2">
      <c r="Z270" s="103"/>
      <c r="AA270" s="103"/>
      <c r="AB270" s="103"/>
      <c r="AC270" s="103"/>
      <c r="AD270" s="103"/>
      <c r="AE270" s="103"/>
      <c r="AJ270" s="103"/>
      <c r="AK270" s="103"/>
      <c r="AL270" s="103"/>
      <c r="AM270" s="103"/>
      <c r="AN270" s="103"/>
      <c r="AO270" s="103"/>
      <c r="AP270" s="103"/>
      <c r="AQ270" s="103"/>
      <c r="AR270" s="103"/>
      <c r="AS270" s="103"/>
      <c r="AT270" s="103"/>
      <c r="AU270" s="103"/>
      <c r="AV270" s="103"/>
      <c r="AW270" s="103"/>
      <c r="AZ270" s="103"/>
      <c r="BA270" s="103"/>
      <c r="BB270" s="103"/>
    </row>
    <row r="271" spans="26:54" x14ac:dyDescent="0.2">
      <c r="Z271" s="103"/>
      <c r="AA271" s="103"/>
      <c r="AB271" s="103"/>
      <c r="AC271" s="103"/>
      <c r="AD271" s="103"/>
      <c r="AE271" s="103"/>
      <c r="AJ271" s="103"/>
      <c r="AK271" s="103"/>
      <c r="AL271" s="103"/>
      <c r="AM271" s="103"/>
      <c r="AN271" s="103"/>
      <c r="AO271" s="103"/>
      <c r="AP271" s="103"/>
      <c r="AQ271" s="103"/>
      <c r="AR271" s="103"/>
      <c r="AS271" s="103"/>
      <c r="AT271" s="103"/>
      <c r="AU271" s="103"/>
      <c r="AV271" s="103"/>
      <c r="AW271" s="103"/>
      <c r="AZ271" s="103"/>
      <c r="BA271" s="103"/>
      <c r="BB271" s="103"/>
    </row>
    <row r="272" spans="26:54" x14ac:dyDescent="0.2">
      <c r="Z272" s="103"/>
      <c r="AA272" s="103"/>
      <c r="AB272" s="103"/>
      <c r="AC272" s="103"/>
      <c r="AD272" s="103"/>
      <c r="AE272" s="103"/>
      <c r="AJ272" s="103"/>
      <c r="AK272" s="103"/>
      <c r="AL272" s="103"/>
      <c r="AM272" s="103"/>
      <c r="AN272" s="103"/>
      <c r="AO272" s="103"/>
      <c r="AP272" s="103"/>
      <c r="AQ272" s="103"/>
      <c r="AR272" s="103"/>
      <c r="AS272" s="103"/>
      <c r="AT272" s="103"/>
      <c r="AU272" s="103"/>
      <c r="AV272" s="103"/>
      <c r="AW272" s="103"/>
      <c r="AZ272" s="103"/>
      <c r="BA272" s="103"/>
      <c r="BB272" s="103"/>
    </row>
    <row r="273" spans="26:54" x14ac:dyDescent="0.2">
      <c r="Z273" s="103"/>
      <c r="AA273" s="103"/>
      <c r="AB273" s="103"/>
      <c r="AC273" s="103"/>
      <c r="AD273" s="103"/>
      <c r="AE273" s="103"/>
      <c r="AJ273" s="103"/>
      <c r="AK273" s="103"/>
      <c r="AL273" s="103"/>
      <c r="AM273" s="103"/>
      <c r="AN273" s="103"/>
      <c r="AO273" s="103"/>
      <c r="AP273" s="103"/>
      <c r="AQ273" s="103"/>
      <c r="AR273" s="103"/>
      <c r="AS273" s="103"/>
      <c r="AT273" s="103"/>
      <c r="AU273" s="103"/>
      <c r="AV273" s="103"/>
      <c r="AW273" s="103"/>
      <c r="AZ273" s="103"/>
      <c r="BA273" s="103"/>
      <c r="BB273" s="103"/>
    </row>
    <row r="274" spans="26:54" x14ac:dyDescent="0.2">
      <c r="Z274" s="103"/>
      <c r="AA274" s="103"/>
      <c r="AB274" s="103"/>
      <c r="AC274" s="103"/>
      <c r="AD274" s="103"/>
      <c r="AE274" s="103"/>
      <c r="AJ274" s="103"/>
      <c r="AK274" s="103"/>
      <c r="AL274" s="103"/>
      <c r="AM274" s="103"/>
      <c r="AN274" s="103"/>
      <c r="AO274" s="103"/>
      <c r="AP274" s="103"/>
      <c r="AQ274" s="103"/>
      <c r="AR274" s="103"/>
      <c r="AS274" s="103"/>
      <c r="AT274" s="103"/>
      <c r="AU274" s="103"/>
      <c r="AV274" s="103"/>
      <c r="AW274" s="103"/>
      <c r="AZ274" s="103"/>
      <c r="BA274" s="103"/>
      <c r="BB274" s="103"/>
    </row>
    <row r="275" spans="26:54" x14ac:dyDescent="0.2">
      <c r="Z275" s="103"/>
      <c r="AA275" s="103"/>
      <c r="AB275" s="103"/>
      <c r="AC275" s="103"/>
      <c r="AD275" s="103"/>
      <c r="AE275" s="103"/>
      <c r="AJ275" s="103"/>
      <c r="AK275" s="103"/>
      <c r="AL275" s="103"/>
      <c r="AM275" s="103"/>
      <c r="AN275" s="103"/>
      <c r="AO275" s="103"/>
      <c r="AP275" s="103"/>
      <c r="AQ275" s="103"/>
      <c r="AR275" s="103"/>
      <c r="AS275" s="103"/>
      <c r="AT275" s="103"/>
      <c r="AU275" s="103"/>
      <c r="AV275" s="103"/>
      <c r="AW275" s="103"/>
      <c r="AZ275" s="103"/>
      <c r="BA275" s="103"/>
      <c r="BB275" s="103"/>
    </row>
    <row r="276" spans="26:54" x14ac:dyDescent="0.2">
      <c r="Z276" s="103"/>
      <c r="AA276" s="103"/>
      <c r="AB276" s="103"/>
      <c r="AC276" s="103"/>
      <c r="AD276" s="103"/>
      <c r="AE276" s="103"/>
      <c r="AJ276" s="103"/>
      <c r="AK276" s="103"/>
      <c r="AL276" s="103"/>
      <c r="AM276" s="103"/>
      <c r="AN276" s="103"/>
      <c r="AO276" s="103"/>
      <c r="AP276" s="103"/>
      <c r="AQ276" s="103"/>
      <c r="AR276" s="103"/>
      <c r="AS276" s="103"/>
      <c r="AT276" s="103"/>
      <c r="AU276" s="103"/>
      <c r="AV276" s="103"/>
      <c r="AW276" s="103"/>
      <c r="AZ276" s="103"/>
      <c r="BA276" s="103"/>
      <c r="BB276" s="103"/>
    </row>
    <row r="277" spans="26:54" x14ac:dyDescent="0.2">
      <c r="Z277" s="103"/>
      <c r="AA277" s="103"/>
      <c r="AB277" s="103"/>
      <c r="AC277" s="103"/>
      <c r="AD277" s="103"/>
      <c r="AE277" s="103"/>
      <c r="AJ277" s="103"/>
      <c r="AK277" s="103"/>
      <c r="AL277" s="103"/>
      <c r="AM277" s="103"/>
      <c r="AN277" s="103"/>
      <c r="AO277" s="103"/>
      <c r="AP277" s="103"/>
      <c r="AQ277" s="103"/>
      <c r="AR277" s="103"/>
      <c r="AS277" s="103"/>
      <c r="AT277" s="103"/>
      <c r="AU277" s="103"/>
      <c r="AV277" s="103"/>
      <c r="AW277" s="103"/>
      <c r="AZ277" s="103"/>
      <c r="BA277" s="103"/>
      <c r="BB277" s="103"/>
    </row>
    <row r="278" spans="26:54" x14ac:dyDescent="0.2">
      <c r="Z278" s="103"/>
      <c r="AA278" s="103"/>
      <c r="AB278" s="103"/>
      <c r="AC278" s="103"/>
      <c r="AD278" s="103"/>
      <c r="AE278" s="103"/>
      <c r="AJ278" s="103"/>
      <c r="AK278" s="103"/>
      <c r="AL278" s="103"/>
      <c r="AM278" s="103"/>
      <c r="AN278" s="103"/>
      <c r="AO278" s="103"/>
      <c r="AP278" s="103"/>
      <c r="AQ278" s="103"/>
      <c r="AR278" s="103"/>
      <c r="AS278" s="103"/>
      <c r="AT278" s="103"/>
      <c r="AU278" s="103"/>
      <c r="AV278" s="103"/>
      <c r="AW278" s="103"/>
      <c r="AZ278" s="103"/>
      <c r="BA278" s="103"/>
      <c r="BB278" s="103"/>
    </row>
    <row r="279" spans="26:54" x14ac:dyDescent="0.2">
      <c r="Z279" s="103"/>
      <c r="AA279" s="103"/>
      <c r="AB279" s="103"/>
      <c r="AC279" s="103"/>
      <c r="AD279" s="103"/>
      <c r="AE279" s="103"/>
      <c r="AJ279" s="103"/>
      <c r="AK279" s="103"/>
      <c r="AL279" s="103"/>
      <c r="AM279" s="103"/>
      <c r="AN279" s="103"/>
      <c r="AO279" s="103"/>
      <c r="AP279" s="103"/>
      <c r="AQ279" s="103"/>
      <c r="AR279" s="103"/>
      <c r="AS279" s="103"/>
      <c r="AT279" s="103"/>
      <c r="AU279" s="103"/>
      <c r="AV279" s="103"/>
      <c r="AW279" s="103"/>
      <c r="AZ279" s="103"/>
      <c r="BA279" s="103"/>
      <c r="BB279" s="103"/>
    </row>
    <row r="280" spans="26:54" x14ac:dyDescent="0.2">
      <c r="Z280" s="103"/>
      <c r="AA280" s="103"/>
      <c r="AB280" s="103"/>
      <c r="AC280" s="103"/>
      <c r="AD280" s="103"/>
      <c r="AE280" s="103"/>
      <c r="AJ280" s="103"/>
      <c r="AK280" s="103"/>
      <c r="AL280" s="103"/>
      <c r="AM280" s="103"/>
      <c r="AN280" s="103"/>
      <c r="AO280" s="103"/>
      <c r="AP280" s="103"/>
      <c r="AQ280" s="103"/>
      <c r="AR280" s="103"/>
      <c r="AS280" s="103"/>
      <c r="AT280" s="103"/>
      <c r="AU280" s="103"/>
      <c r="AV280" s="103"/>
      <c r="AW280" s="103"/>
      <c r="AZ280" s="103"/>
      <c r="BA280" s="103"/>
      <c r="BB280" s="103"/>
    </row>
    <row r="281" spans="26:54" x14ac:dyDescent="0.2">
      <c r="Z281" s="103"/>
      <c r="AA281" s="103"/>
      <c r="AB281" s="103"/>
      <c r="AC281" s="103"/>
      <c r="AD281" s="103"/>
      <c r="AE281" s="103"/>
      <c r="AJ281" s="103"/>
      <c r="AK281" s="103"/>
      <c r="AL281" s="103"/>
      <c r="AM281" s="103"/>
      <c r="AN281" s="103"/>
      <c r="AO281" s="103"/>
      <c r="AP281" s="103"/>
      <c r="AQ281" s="103"/>
      <c r="AR281" s="103"/>
      <c r="AS281" s="103"/>
      <c r="AT281" s="103"/>
      <c r="AU281" s="103"/>
      <c r="AV281" s="103"/>
      <c r="AW281" s="103"/>
      <c r="AZ281" s="103"/>
      <c r="BA281" s="103"/>
      <c r="BB281" s="103"/>
    </row>
    <row r="282" spans="26:54" x14ac:dyDescent="0.2">
      <c r="Z282" s="103"/>
      <c r="AA282" s="103"/>
      <c r="AB282" s="103"/>
      <c r="AC282" s="103"/>
      <c r="AD282" s="103"/>
      <c r="AE282" s="103"/>
      <c r="AJ282" s="103"/>
      <c r="AK282" s="103"/>
      <c r="AL282" s="103"/>
      <c r="AM282" s="103"/>
      <c r="AN282" s="103"/>
      <c r="AO282" s="103"/>
      <c r="AP282" s="103"/>
      <c r="AQ282" s="103"/>
      <c r="AR282" s="103"/>
      <c r="AS282" s="103"/>
      <c r="AT282" s="103"/>
      <c r="AU282" s="103"/>
      <c r="AV282" s="103"/>
      <c r="AW282" s="103"/>
      <c r="AZ282" s="103"/>
      <c r="BA282" s="103"/>
      <c r="BB282" s="103"/>
    </row>
    <row r="283" spans="26:54" x14ac:dyDescent="0.2">
      <c r="Z283" s="103"/>
      <c r="AA283" s="103"/>
      <c r="AB283" s="103"/>
      <c r="AC283" s="103"/>
      <c r="AD283" s="103"/>
      <c r="AE283" s="103"/>
      <c r="AJ283" s="103"/>
      <c r="AK283" s="103"/>
      <c r="AL283" s="103"/>
      <c r="AM283" s="103"/>
      <c r="AN283" s="103"/>
      <c r="AO283" s="103"/>
      <c r="AP283" s="103"/>
      <c r="AQ283" s="103"/>
      <c r="AR283" s="103"/>
      <c r="AS283" s="103"/>
      <c r="AT283" s="103"/>
      <c r="AU283" s="103"/>
      <c r="AV283" s="103"/>
      <c r="AW283" s="103"/>
      <c r="AZ283" s="103"/>
      <c r="BA283" s="103"/>
      <c r="BB283" s="103"/>
    </row>
    <row r="284" spans="26:54" x14ac:dyDescent="0.2">
      <c r="Z284" s="103"/>
      <c r="AA284" s="103"/>
      <c r="AB284" s="103"/>
      <c r="AC284" s="103"/>
      <c r="AD284" s="103"/>
      <c r="AE284" s="103"/>
      <c r="AJ284" s="103"/>
      <c r="AK284" s="103"/>
      <c r="AL284" s="103"/>
      <c r="AM284" s="103"/>
      <c r="AN284" s="103"/>
      <c r="AO284" s="103"/>
      <c r="AP284" s="103"/>
      <c r="AQ284" s="103"/>
      <c r="AR284" s="103"/>
      <c r="AS284" s="103"/>
      <c r="AT284" s="103"/>
      <c r="AU284" s="103"/>
      <c r="AV284" s="103"/>
      <c r="AW284" s="103"/>
      <c r="AZ284" s="103"/>
      <c r="BA284" s="103"/>
      <c r="BB284" s="103"/>
    </row>
    <row r="285" spans="26:54" x14ac:dyDescent="0.2">
      <c r="Z285" s="103"/>
      <c r="AA285" s="103"/>
      <c r="AB285" s="103"/>
      <c r="AC285" s="103"/>
      <c r="AD285" s="103"/>
      <c r="AE285" s="103"/>
      <c r="AJ285" s="103"/>
      <c r="AK285" s="103"/>
      <c r="AL285" s="103"/>
      <c r="AM285" s="103"/>
      <c r="AN285" s="103"/>
      <c r="AO285" s="103"/>
      <c r="AP285" s="103"/>
      <c r="AQ285" s="103"/>
      <c r="AR285" s="103"/>
      <c r="AS285" s="103"/>
      <c r="AT285" s="103"/>
      <c r="AU285" s="103"/>
      <c r="AV285" s="103"/>
      <c r="AW285" s="103"/>
      <c r="AZ285" s="103"/>
      <c r="BA285" s="103"/>
      <c r="BB285" s="103"/>
    </row>
    <row r="286" spans="26:54" x14ac:dyDescent="0.2">
      <c r="Z286" s="103"/>
      <c r="AA286" s="103"/>
      <c r="AB286" s="103"/>
      <c r="AC286" s="103"/>
      <c r="AD286" s="103"/>
      <c r="AE286" s="103"/>
      <c r="AJ286" s="103"/>
      <c r="AK286" s="103"/>
      <c r="AL286" s="103"/>
      <c r="AM286" s="103"/>
      <c r="AN286" s="103"/>
      <c r="AO286" s="103"/>
      <c r="AP286" s="103"/>
      <c r="AQ286" s="103"/>
      <c r="AR286" s="103"/>
      <c r="AS286" s="103"/>
      <c r="AT286" s="103"/>
      <c r="AU286" s="103"/>
      <c r="AV286" s="103"/>
      <c r="AW286" s="103"/>
      <c r="AZ286" s="103"/>
      <c r="BA286" s="103"/>
      <c r="BB286" s="103"/>
    </row>
    <row r="287" spans="26:54" x14ac:dyDescent="0.2">
      <c r="Z287" s="103"/>
      <c r="AA287" s="103"/>
      <c r="AB287" s="103"/>
      <c r="AC287" s="103"/>
      <c r="AD287" s="103"/>
      <c r="AE287" s="103"/>
      <c r="AJ287" s="103"/>
      <c r="AK287" s="103"/>
      <c r="AL287" s="103"/>
      <c r="AM287" s="103"/>
      <c r="AN287" s="103"/>
      <c r="AO287" s="103"/>
      <c r="AP287" s="103"/>
      <c r="AQ287" s="103"/>
      <c r="AR287" s="103"/>
      <c r="AS287" s="103"/>
      <c r="AT287" s="103"/>
      <c r="AU287" s="103"/>
      <c r="AV287" s="103"/>
      <c r="AW287" s="103"/>
      <c r="AZ287" s="103"/>
      <c r="BA287" s="103"/>
      <c r="BB287" s="103"/>
    </row>
    <row r="288" spans="26:54" x14ac:dyDescent="0.2">
      <c r="Z288" s="103"/>
      <c r="AA288" s="103"/>
      <c r="AB288" s="103"/>
      <c r="AC288" s="103"/>
      <c r="AD288" s="103"/>
      <c r="AE288" s="103"/>
      <c r="AJ288" s="103"/>
      <c r="AK288" s="103"/>
      <c r="AL288" s="103"/>
      <c r="AM288" s="103"/>
      <c r="AN288" s="103"/>
      <c r="AO288" s="103"/>
      <c r="AP288" s="103"/>
      <c r="AQ288" s="103"/>
      <c r="AR288" s="103"/>
      <c r="AS288" s="103"/>
      <c r="AT288" s="103"/>
      <c r="AU288" s="103"/>
      <c r="AV288" s="103"/>
      <c r="AW288" s="103"/>
      <c r="AZ288" s="103"/>
      <c r="BA288" s="103"/>
      <c r="BB288" s="103"/>
    </row>
    <row r="289" spans="26:54" x14ac:dyDescent="0.2">
      <c r="Z289" s="103"/>
      <c r="AA289" s="103"/>
      <c r="AB289" s="103"/>
      <c r="AC289" s="103"/>
      <c r="AD289" s="103"/>
      <c r="AE289" s="103"/>
      <c r="AJ289" s="103"/>
      <c r="AK289" s="103"/>
      <c r="AL289" s="103"/>
      <c r="AM289" s="103"/>
      <c r="AN289" s="103"/>
      <c r="AO289" s="103"/>
      <c r="AP289" s="103"/>
      <c r="AQ289" s="103"/>
      <c r="AR289" s="103"/>
      <c r="AS289" s="103"/>
      <c r="AT289" s="103"/>
      <c r="AU289" s="103"/>
      <c r="AV289" s="103"/>
      <c r="AW289" s="103"/>
      <c r="AZ289" s="103"/>
      <c r="BA289" s="103"/>
      <c r="BB289" s="103"/>
    </row>
    <row r="290" spans="26:54" x14ac:dyDescent="0.2">
      <c r="Z290" s="103"/>
      <c r="AA290" s="103"/>
      <c r="AB290" s="103"/>
      <c r="AC290" s="103"/>
      <c r="AD290" s="103"/>
      <c r="AE290" s="103"/>
      <c r="AJ290" s="103"/>
      <c r="AK290" s="103"/>
      <c r="AL290" s="103"/>
      <c r="AM290" s="103"/>
      <c r="AN290" s="103"/>
      <c r="AO290" s="103"/>
      <c r="AP290" s="103"/>
      <c r="AQ290" s="103"/>
      <c r="AR290" s="103"/>
      <c r="AS290" s="103"/>
      <c r="AT290" s="103"/>
      <c r="AU290" s="103"/>
      <c r="AV290" s="103"/>
      <c r="AW290" s="103"/>
      <c r="AZ290" s="103"/>
      <c r="BA290" s="103"/>
      <c r="BB290" s="103"/>
    </row>
    <row r="291" spans="26:54" x14ac:dyDescent="0.2">
      <c r="Z291" s="103"/>
      <c r="AA291" s="103"/>
      <c r="AB291" s="103"/>
      <c r="AC291" s="103"/>
      <c r="AD291" s="103"/>
      <c r="AE291" s="103"/>
      <c r="AJ291" s="103"/>
      <c r="AK291" s="103"/>
      <c r="AL291" s="103"/>
      <c r="AM291" s="103"/>
      <c r="AN291" s="103"/>
      <c r="AO291" s="103"/>
      <c r="AP291" s="103"/>
      <c r="AQ291" s="103"/>
      <c r="AR291" s="103"/>
      <c r="AS291" s="103"/>
      <c r="AT291" s="103"/>
      <c r="AU291" s="103"/>
      <c r="AV291" s="103"/>
      <c r="AW291" s="103"/>
      <c r="AZ291" s="103"/>
      <c r="BA291" s="103"/>
      <c r="BB291" s="103"/>
    </row>
    <row r="292" spans="26:54" x14ac:dyDescent="0.2">
      <c r="Z292" s="103"/>
      <c r="AA292" s="103"/>
      <c r="AB292" s="103"/>
      <c r="AC292" s="103"/>
      <c r="AD292" s="103"/>
      <c r="AE292" s="103"/>
      <c r="AJ292" s="103"/>
      <c r="AK292" s="103"/>
      <c r="AL292" s="103"/>
      <c r="AM292" s="103"/>
      <c r="AN292" s="103"/>
      <c r="AO292" s="103"/>
      <c r="AP292" s="103"/>
      <c r="AQ292" s="103"/>
      <c r="AR292" s="103"/>
      <c r="AS292" s="103"/>
      <c r="AT292" s="103"/>
      <c r="AU292" s="103"/>
      <c r="AV292" s="103"/>
      <c r="AW292" s="103"/>
      <c r="AZ292" s="103"/>
      <c r="BA292" s="103"/>
      <c r="BB292" s="103"/>
    </row>
    <row r="293" spans="26:54" x14ac:dyDescent="0.2">
      <c r="Z293" s="103"/>
      <c r="AA293" s="103"/>
      <c r="AB293" s="103"/>
      <c r="AC293" s="103"/>
      <c r="AD293" s="103"/>
      <c r="AE293" s="103"/>
      <c r="AJ293" s="103"/>
      <c r="AK293" s="103"/>
      <c r="AL293" s="103"/>
      <c r="AM293" s="103"/>
      <c r="AN293" s="103"/>
      <c r="AO293" s="103"/>
      <c r="AP293" s="103"/>
      <c r="AQ293" s="103"/>
      <c r="AR293" s="103"/>
      <c r="AS293" s="103"/>
      <c r="AT293" s="103"/>
      <c r="AU293" s="103"/>
      <c r="AV293" s="103"/>
      <c r="AW293" s="103"/>
      <c r="AZ293" s="103"/>
      <c r="BA293" s="103"/>
      <c r="BB293" s="103"/>
    </row>
    <row r="294" spans="26:54" x14ac:dyDescent="0.2">
      <c r="Z294" s="103"/>
      <c r="AA294" s="103"/>
      <c r="AB294" s="103"/>
      <c r="AC294" s="103"/>
      <c r="AD294" s="103"/>
      <c r="AE294" s="103"/>
      <c r="AJ294" s="103"/>
      <c r="AK294" s="103"/>
      <c r="AL294" s="103"/>
      <c r="AM294" s="103"/>
      <c r="AN294" s="103"/>
      <c r="AO294" s="103"/>
      <c r="AP294" s="103"/>
      <c r="AQ294" s="103"/>
      <c r="AR294" s="103"/>
      <c r="AS294" s="103"/>
      <c r="AT294" s="103"/>
      <c r="AU294" s="103"/>
      <c r="AV294" s="103"/>
      <c r="AW294" s="103"/>
      <c r="AZ294" s="103"/>
      <c r="BA294" s="103"/>
      <c r="BB294" s="103"/>
    </row>
    <row r="295" spans="26:54" x14ac:dyDescent="0.2">
      <c r="Z295" s="103"/>
      <c r="AA295" s="103"/>
      <c r="AB295" s="103"/>
      <c r="AC295" s="103"/>
      <c r="AD295" s="103"/>
      <c r="AE295" s="103"/>
      <c r="AJ295" s="103"/>
      <c r="AK295" s="103"/>
      <c r="AL295" s="103"/>
      <c r="AM295" s="103"/>
      <c r="AN295" s="103"/>
      <c r="AO295" s="103"/>
      <c r="AP295" s="103"/>
      <c r="AQ295" s="103"/>
      <c r="AR295" s="103"/>
      <c r="AS295" s="103"/>
      <c r="AT295" s="103"/>
      <c r="AU295" s="103"/>
      <c r="AV295" s="103"/>
      <c r="AW295" s="103"/>
      <c r="AZ295" s="103"/>
      <c r="BA295" s="103"/>
      <c r="BB295" s="103"/>
    </row>
    <row r="296" spans="26:54" x14ac:dyDescent="0.2">
      <c r="Z296" s="103"/>
      <c r="AA296" s="103"/>
      <c r="AB296" s="103"/>
      <c r="AC296" s="103"/>
      <c r="AD296" s="103"/>
      <c r="AE296" s="103"/>
      <c r="AJ296" s="103"/>
      <c r="AK296" s="103"/>
      <c r="AL296" s="103"/>
      <c r="AM296" s="103"/>
      <c r="AN296" s="103"/>
      <c r="AO296" s="103"/>
      <c r="AP296" s="103"/>
      <c r="AQ296" s="103"/>
      <c r="AR296" s="103"/>
      <c r="AS296" s="103"/>
      <c r="AT296" s="103"/>
      <c r="AU296" s="103"/>
      <c r="AV296" s="103"/>
      <c r="AW296" s="103"/>
      <c r="AZ296" s="103"/>
      <c r="BA296" s="103"/>
      <c r="BB296" s="103"/>
    </row>
    <row r="297" spans="26:54" x14ac:dyDescent="0.2">
      <c r="Z297" s="103"/>
      <c r="AA297" s="103"/>
      <c r="AB297" s="103"/>
      <c r="AC297" s="103"/>
      <c r="AD297" s="103"/>
      <c r="AE297" s="103"/>
      <c r="AJ297" s="103"/>
      <c r="AK297" s="103"/>
      <c r="AL297" s="103"/>
      <c r="AM297" s="103"/>
      <c r="AN297" s="103"/>
      <c r="AO297" s="103"/>
      <c r="AP297" s="103"/>
      <c r="AQ297" s="103"/>
      <c r="AR297" s="103"/>
      <c r="AS297" s="103"/>
      <c r="AT297" s="103"/>
      <c r="AU297" s="103"/>
      <c r="AV297" s="103"/>
      <c r="AW297" s="103"/>
      <c r="AZ297" s="103"/>
      <c r="BA297" s="103"/>
      <c r="BB297" s="103"/>
    </row>
    <row r="298" spans="26:54" x14ac:dyDescent="0.2">
      <c r="Z298" s="103"/>
      <c r="AA298" s="103"/>
      <c r="AB298" s="103"/>
      <c r="AC298" s="103"/>
      <c r="AD298" s="103"/>
      <c r="AE298" s="103"/>
      <c r="AJ298" s="103"/>
      <c r="AK298" s="103"/>
      <c r="AL298" s="103"/>
      <c r="AM298" s="103"/>
      <c r="AN298" s="103"/>
      <c r="AO298" s="103"/>
      <c r="AP298" s="103"/>
      <c r="AQ298" s="103"/>
      <c r="AR298" s="103"/>
      <c r="AS298" s="103"/>
      <c r="AT298" s="103"/>
      <c r="AU298" s="103"/>
      <c r="AV298" s="103"/>
      <c r="AW298" s="103"/>
      <c r="AZ298" s="103"/>
      <c r="BA298" s="103"/>
      <c r="BB298" s="103"/>
    </row>
    <row r="299" spans="26:54" x14ac:dyDescent="0.2">
      <c r="Z299" s="103"/>
      <c r="AA299" s="103"/>
      <c r="AB299" s="103"/>
      <c r="AC299" s="103"/>
      <c r="AD299" s="103"/>
      <c r="AE299" s="103"/>
      <c r="AJ299" s="103"/>
      <c r="AK299" s="103"/>
      <c r="AL299" s="103"/>
      <c r="AM299" s="103"/>
      <c r="AN299" s="103"/>
      <c r="AO299" s="103"/>
      <c r="AP299" s="103"/>
      <c r="AQ299" s="103"/>
      <c r="AR299" s="103"/>
      <c r="AS299" s="103"/>
      <c r="AT299" s="103"/>
      <c r="AU299" s="103"/>
      <c r="AV299" s="103"/>
      <c r="AW299" s="103"/>
      <c r="AZ299" s="103"/>
      <c r="BA299" s="103"/>
      <c r="BB299" s="103"/>
    </row>
    <row r="300" spans="26:54" x14ac:dyDescent="0.2">
      <c r="Z300" s="103"/>
      <c r="AA300" s="103"/>
      <c r="AB300" s="103"/>
      <c r="AC300" s="103"/>
      <c r="AD300" s="103"/>
      <c r="AE300" s="103"/>
      <c r="AJ300" s="103"/>
      <c r="AK300" s="103"/>
      <c r="AL300" s="103"/>
      <c r="AM300" s="103"/>
      <c r="AN300" s="103"/>
      <c r="AO300" s="103"/>
      <c r="AP300" s="103"/>
      <c r="AQ300" s="103"/>
      <c r="AR300" s="103"/>
      <c r="AS300" s="103"/>
      <c r="AT300" s="103"/>
      <c r="AU300" s="103"/>
      <c r="AV300" s="103"/>
      <c r="AW300" s="103"/>
      <c r="AZ300" s="103"/>
      <c r="BA300" s="103"/>
      <c r="BB300" s="103"/>
    </row>
    <row r="301" spans="26:54" x14ac:dyDescent="0.2">
      <c r="Z301" s="103"/>
      <c r="AA301" s="103"/>
      <c r="AB301" s="103"/>
      <c r="AC301" s="103"/>
      <c r="AD301" s="103"/>
      <c r="AE301" s="103"/>
      <c r="AJ301" s="103"/>
      <c r="AK301" s="103"/>
      <c r="AL301" s="103"/>
      <c r="AM301" s="103"/>
      <c r="AN301" s="103"/>
      <c r="AO301" s="103"/>
      <c r="AP301" s="103"/>
      <c r="AQ301" s="103"/>
      <c r="AR301" s="103"/>
      <c r="AS301" s="103"/>
      <c r="AT301" s="103"/>
      <c r="AU301" s="103"/>
      <c r="AV301" s="103"/>
      <c r="AW301" s="103"/>
      <c r="AZ301" s="103"/>
      <c r="BA301" s="103"/>
      <c r="BB301" s="103"/>
    </row>
    <row r="302" spans="26:54" x14ac:dyDescent="0.2">
      <c r="Z302" s="103"/>
      <c r="AA302" s="103"/>
      <c r="AB302" s="103"/>
      <c r="AC302" s="103"/>
      <c r="AD302" s="103"/>
      <c r="AE302" s="103"/>
      <c r="AJ302" s="103"/>
      <c r="AK302" s="103"/>
      <c r="AL302" s="103"/>
      <c r="AM302" s="103"/>
      <c r="AN302" s="103"/>
      <c r="AO302" s="103"/>
      <c r="AP302" s="103"/>
      <c r="AQ302" s="103"/>
      <c r="AR302" s="103"/>
      <c r="AS302" s="103"/>
      <c r="AT302" s="103"/>
      <c r="AU302" s="103"/>
      <c r="AV302" s="103"/>
      <c r="AW302" s="103"/>
      <c r="AZ302" s="103"/>
      <c r="BA302" s="103"/>
      <c r="BB302" s="103"/>
    </row>
    <row r="303" spans="26:54" x14ac:dyDescent="0.2">
      <c r="Z303" s="103"/>
      <c r="AA303" s="103"/>
      <c r="AB303" s="103"/>
      <c r="AC303" s="103"/>
      <c r="AD303" s="103"/>
      <c r="AE303" s="103"/>
      <c r="AJ303" s="103"/>
      <c r="AK303" s="103"/>
      <c r="AL303" s="103"/>
      <c r="AM303" s="103"/>
      <c r="AN303" s="103"/>
      <c r="AO303" s="103"/>
      <c r="AP303" s="103"/>
      <c r="AQ303" s="103"/>
      <c r="AR303" s="103"/>
      <c r="AS303" s="103"/>
      <c r="AT303" s="103"/>
      <c r="AU303" s="103"/>
      <c r="AV303" s="103"/>
      <c r="AW303" s="103"/>
      <c r="AZ303" s="103"/>
      <c r="BA303" s="103"/>
      <c r="BB303" s="103"/>
    </row>
    <row r="304" spans="26:54" x14ac:dyDescent="0.2">
      <c r="Z304" s="103"/>
      <c r="AA304" s="103"/>
      <c r="AB304" s="103"/>
      <c r="AC304" s="103"/>
      <c r="AD304" s="103"/>
      <c r="AE304" s="103"/>
      <c r="AJ304" s="103"/>
      <c r="AK304" s="103"/>
      <c r="AL304" s="103"/>
      <c r="AM304" s="103"/>
      <c r="AN304" s="103"/>
      <c r="AO304" s="103"/>
      <c r="AP304" s="103"/>
      <c r="AQ304" s="103"/>
      <c r="AR304" s="103"/>
      <c r="AS304" s="103"/>
      <c r="AT304" s="103"/>
      <c r="AU304" s="103"/>
      <c r="AV304" s="103"/>
      <c r="AW304" s="103"/>
      <c r="AZ304" s="103"/>
      <c r="BA304" s="103"/>
      <c r="BB304" s="103"/>
    </row>
    <row r="305" spans="26:54" x14ac:dyDescent="0.2">
      <c r="Z305" s="103"/>
      <c r="AA305" s="103"/>
      <c r="AB305" s="103"/>
      <c r="AC305" s="103"/>
      <c r="AD305" s="103"/>
      <c r="AE305" s="103"/>
      <c r="AJ305" s="103"/>
      <c r="AK305" s="103"/>
      <c r="AL305" s="103"/>
      <c r="AM305" s="103"/>
      <c r="AN305" s="103"/>
      <c r="AO305" s="103"/>
      <c r="AP305" s="103"/>
      <c r="AQ305" s="103"/>
      <c r="AR305" s="103"/>
      <c r="AS305" s="103"/>
      <c r="AT305" s="103"/>
      <c r="AU305" s="103"/>
      <c r="AV305" s="103"/>
      <c r="AW305" s="103"/>
      <c r="AZ305" s="103"/>
      <c r="BA305" s="103"/>
      <c r="BB305" s="103"/>
    </row>
    <row r="306" spans="26:54" x14ac:dyDescent="0.2">
      <c r="Z306" s="103"/>
      <c r="AA306" s="103"/>
      <c r="AB306" s="103"/>
      <c r="AC306" s="103"/>
      <c r="AD306" s="103"/>
      <c r="AE306" s="103"/>
      <c r="AJ306" s="103"/>
      <c r="AK306" s="103"/>
      <c r="AL306" s="103"/>
      <c r="AM306" s="103"/>
      <c r="AN306" s="103"/>
      <c r="AO306" s="103"/>
      <c r="AP306" s="103"/>
      <c r="AQ306" s="103"/>
      <c r="AR306" s="103"/>
      <c r="AS306" s="103"/>
      <c r="AT306" s="103"/>
      <c r="AU306" s="103"/>
      <c r="AV306" s="103"/>
      <c r="AW306" s="103"/>
      <c r="AZ306" s="103"/>
      <c r="BA306" s="103"/>
      <c r="BB306" s="103"/>
    </row>
    <row r="307" spans="26:54" x14ac:dyDescent="0.2">
      <c r="Z307" s="103"/>
      <c r="AA307" s="103"/>
      <c r="AB307" s="103"/>
      <c r="AC307" s="103"/>
      <c r="AD307" s="103"/>
      <c r="AE307" s="103"/>
      <c r="AJ307" s="103"/>
      <c r="AK307" s="103"/>
      <c r="AL307" s="103"/>
      <c r="AM307" s="103"/>
      <c r="AN307" s="103"/>
      <c r="AO307" s="103"/>
      <c r="AP307" s="103"/>
      <c r="AQ307" s="103"/>
      <c r="AR307" s="103"/>
      <c r="AS307" s="103"/>
      <c r="AT307" s="103"/>
      <c r="AU307" s="103"/>
      <c r="AV307" s="103"/>
      <c r="AW307" s="103"/>
      <c r="AZ307" s="103"/>
      <c r="BA307" s="103"/>
      <c r="BB307" s="103"/>
    </row>
    <row r="308" spans="26:54" x14ac:dyDescent="0.2">
      <c r="Z308" s="103"/>
      <c r="AA308" s="103"/>
      <c r="AB308" s="103"/>
      <c r="AC308" s="103"/>
      <c r="AD308" s="103"/>
      <c r="AE308" s="103"/>
      <c r="AJ308" s="103"/>
      <c r="AK308" s="103"/>
      <c r="AL308" s="103"/>
      <c r="AM308" s="103"/>
      <c r="AN308" s="103"/>
      <c r="AO308" s="103"/>
      <c r="AP308" s="103"/>
      <c r="AQ308" s="103"/>
      <c r="AR308" s="103"/>
      <c r="AS308" s="103"/>
      <c r="AT308" s="103"/>
      <c r="AU308" s="103"/>
      <c r="AV308" s="103"/>
      <c r="AW308" s="103"/>
      <c r="AZ308" s="103"/>
      <c r="BA308" s="103"/>
      <c r="BB308" s="103"/>
    </row>
    <row r="309" spans="26:54" x14ac:dyDescent="0.2">
      <c r="Z309" s="103"/>
      <c r="AA309" s="103"/>
      <c r="AB309" s="103"/>
      <c r="AC309" s="103"/>
      <c r="AD309" s="103"/>
      <c r="AE309" s="103"/>
      <c r="AJ309" s="103"/>
      <c r="AK309" s="103"/>
      <c r="AL309" s="103"/>
      <c r="AM309" s="103"/>
      <c r="AN309" s="103"/>
      <c r="AO309" s="103"/>
      <c r="AP309" s="103"/>
      <c r="AQ309" s="103"/>
      <c r="AR309" s="103"/>
      <c r="AS309" s="103"/>
      <c r="AT309" s="103"/>
      <c r="AU309" s="103"/>
      <c r="AV309" s="103"/>
      <c r="AW309" s="103"/>
      <c r="AZ309" s="103"/>
      <c r="BA309" s="103"/>
      <c r="BB309" s="103"/>
    </row>
    <row r="310" spans="26:54" x14ac:dyDescent="0.2">
      <c r="Z310" s="103"/>
      <c r="AA310" s="103"/>
      <c r="AB310" s="103"/>
      <c r="AC310" s="103"/>
      <c r="AD310" s="103"/>
      <c r="AE310" s="103"/>
      <c r="AJ310" s="103"/>
      <c r="AK310" s="103"/>
      <c r="AL310" s="103"/>
      <c r="AM310" s="103"/>
      <c r="AN310" s="103"/>
      <c r="AO310" s="103"/>
      <c r="AP310" s="103"/>
      <c r="AQ310" s="103"/>
      <c r="AR310" s="103"/>
      <c r="AS310" s="103"/>
      <c r="AT310" s="103"/>
      <c r="AU310" s="103"/>
      <c r="AV310" s="103"/>
      <c r="AW310" s="103"/>
      <c r="AZ310" s="103"/>
      <c r="BA310" s="103"/>
      <c r="BB310" s="103"/>
    </row>
    <row r="311" spans="26:54" x14ac:dyDescent="0.2">
      <c r="Z311" s="103"/>
      <c r="AA311" s="103"/>
      <c r="AB311" s="103"/>
      <c r="AC311" s="103"/>
      <c r="AD311" s="103"/>
      <c r="AE311" s="103"/>
      <c r="AJ311" s="103"/>
      <c r="AK311" s="103"/>
      <c r="AL311" s="103"/>
      <c r="AM311" s="103"/>
      <c r="AN311" s="103"/>
      <c r="AO311" s="103"/>
      <c r="AP311" s="103"/>
      <c r="AQ311" s="103"/>
      <c r="AR311" s="103"/>
      <c r="AS311" s="103"/>
      <c r="AT311" s="103"/>
      <c r="AU311" s="103"/>
      <c r="AV311" s="103"/>
      <c r="AW311" s="103"/>
      <c r="AZ311" s="103"/>
      <c r="BA311" s="103"/>
      <c r="BB311" s="103"/>
    </row>
    <row r="312" spans="26:54" x14ac:dyDescent="0.2">
      <c r="Z312" s="103"/>
      <c r="AA312" s="103"/>
      <c r="AB312" s="103"/>
      <c r="AC312" s="103"/>
      <c r="AD312" s="103"/>
      <c r="AE312" s="103"/>
      <c r="AJ312" s="103"/>
      <c r="AK312" s="103"/>
      <c r="AL312" s="103"/>
      <c r="AM312" s="103"/>
      <c r="AN312" s="103"/>
      <c r="AO312" s="103"/>
      <c r="AP312" s="103"/>
      <c r="AQ312" s="103"/>
      <c r="AR312" s="103"/>
      <c r="AS312" s="103"/>
      <c r="AT312" s="103"/>
      <c r="AU312" s="103"/>
      <c r="AV312" s="103"/>
      <c r="AW312" s="103"/>
      <c r="AZ312" s="103"/>
      <c r="BA312" s="103"/>
      <c r="BB312" s="103"/>
    </row>
    <row r="313" spans="26:54" x14ac:dyDescent="0.2">
      <c r="Z313" s="103"/>
      <c r="AA313" s="103"/>
      <c r="AB313" s="103"/>
      <c r="AC313" s="103"/>
      <c r="AD313" s="103"/>
      <c r="AE313" s="103"/>
      <c r="AJ313" s="103"/>
      <c r="AK313" s="103"/>
      <c r="AL313" s="103"/>
      <c r="AM313" s="103"/>
      <c r="AN313" s="103"/>
      <c r="AO313" s="103"/>
      <c r="AP313" s="103"/>
      <c r="AQ313" s="103"/>
      <c r="AR313" s="103"/>
      <c r="AS313" s="103"/>
      <c r="AT313" s="103"/>
      <c r="AU313" s="103"/>
      <c r="AV313" s="103"/>
      <c r="AW313" s="103"/>
      <c r="AZ313" s="103"/>
      <c r="BA313" s="103"/>
      <c r="BB313" s="103"/>
    </row>
    <row r="314" spans="26:54" x14ac:dyDescent="0.2">
      <c r="Z314" s="103"/>
      <c r="AA314" s="103"/>
      <c r="AB314" s="103"/>
      <c r="AC314" s="103"/>
      <c r="AD314" s="103"/>
      <c r="AE314" s="103"/>
      <c r="AJ314" s="103"/>
      <c r="AK314" s="103"/>
      <c r="AL314" s="103"/>
      <c r="AM314" s="103"/>
      <c r="AN314" s="103"/>
      <c r="AO314" s="103"/>
      <c r="AP314" s="103"/>
      <c r="AQ314" s="103"/>
      <c r="AR314" s="103"/>
      <c r="AS314" s="103"/>
      <c r="AT314" s="103"/>
      <c r="AU314" s="103"/>
      <c r="AV314" s="103"/>
      <c r="AW314" s="103"/>
      <c r="AZ314" s="103"/>
      <c r="BA314" s="103"/>
      <c r="BB314" s="103"/>
    </row>
    <row r="315" spans="26:54" x14ac:dyDescent="0.2">
      <c r="Z315" s="103"/>
      <c r="AA315" s="103"/>
      <c r="AB315" s="103"/>
      <c r="AC315" s="103"/>
      <c r="AD315" s="103"/>
      <c r="AE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Z315" s="103"/>
      <c r="BA315" s="103"/>
      <c r="BB315" s="103"/>
    </row>
    <row r="316" spans="26:54" x14ac:dyDescent="0.2">
      <c r="Z316" s="103"/>
      <c r="AA316" s="103"/>
      <c r="AB316" s="103"/>
      <c r="AC316" s="103"/>
      <c r="AD316" s="103"/>
      <c r="AE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03"/>
      <c r="AU316" s="103"/>
      <c r="AV316" s="103"/>
      <c r="AW316" s="103"/>
      <c r="AZ316" s="103"/>
      <c r="BA316" s="103"/>
      <c r="BB316" s="103"/>
    </row>
    <row r="317" spans="26:54" x14ac:dyDescent="0.2">
      <c r="Z317" s="103"/>
      <c r="AA317" s="103"/>
      <c r="AB317" s="103"/>
      <c r="AC317" s="103"/>
      <c r="AD317" s="103"/>
      <c r="AE317" s="103"/>
      <c r="AJ317" s="103"/>
      <c r="AK317" s="103"/>
      <c r="AL317" s="103"/>
      <c r="AM317" s="103"/>
      <c r="AN317" s="103"/>
      <c r="AO317" s="103"/>
      <c r="AP317" s="103"/>
      <c r="AQ317" s="103"/>
      <c r="AR317" s="103"/>
      <c r="AS317" s="103"/>
      <c r="AT317" s="103"/>
      <c r="AU317" s="103"/>
      <c r="AV317" s="103"/>
      <c r="AW317" s="103"/>
      <c r="AZ317" s="103"/>
      <c r="BA317" s="103"/>
      <c r="BB317" s="103"/>
    </row>
    <row r="318" spans="26:54" x14ac:dyDescent="0.2">
      <c r="Z318" s="103"/>
      <c r="AA318" s="103"/>
      <c r="AB318" s="103"/>
      <c r="AC318" s="103"/>
      <c r="AD318" s="103"/>
      <c r="AE318" s="103"/>
      <c r="AJ318" s="103"/>
      <c r="AK318" s="103"/>
      <c r="AL318" s="103"/>
      <c r="AM318" s="103"/>
      <c r="AN318" s="103"/>
      <c r="AO318" s="103"/>
      <c r="AP318" s="103"/>
      <c r="AQ318" s="103"/>
      <c r="AR318" s="103"/>
      <c r="AS318" s="103"/>
      <c r="AT318" s="103"/>
      <c r="AU318" s="103"/>
      <c r="AV318" s="103"/>
      <c r="AW318" s="103"/>
      <c r="AZ318" s="103"/>
      <c r="BA318" s="103"/>
      <c r="BB318" s="103"/>
    </row>
    <row r="319" spans="26:54" x14ac:dyDescent="0.2">
      <c r="Z319" s="103"/>
      <c r="AA319" s="103"/>
      <c r="AB319" s="103"/>
      <c r="AC319" s="103"/>
      <c r="AD319" s="103"/>
      <c r="AE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Z319" s="103"/>
      <c r="BA319" s="103"/>
      <c r="BB319" s="103"/>
    </row>
    <row r="320" spans="26:54" x14ac:dyDescent="0.2">
      <c r="Z320" s="103"/>
      <c r="AA320" s="103"/>
      <c r="AB320" s="103"/>
      <c r="AC320" s="103"/>
      <c r="AD320" s="103"/>
      <c r="AE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Z320" s="103"/>
      <c r="BA320" s="103"/>
      <c r="BB320" s="103"/>
    </row>
    <row r="321" spans="26:54" x14ac:dyDescent="0.2">
      <c r="Z321" s="103"/>
      <c r="AA321" s="103"/>
      <c r="AB321" s="103"/>
      <c r="AC321" s="103"/>
      <c r="AD321" s="103"/>
      <c r="AE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Z321" s="103"/>
      <c r="BA321" s="103"/>
      <c r="BB321" s="103"/>
    </row>
    <row r="322" spans="26:54" x14ac:dyDescent="0.2">
      <c r="Z322" s="103"/>
      <c r="AA322" s="103"/>
      <c r="AB322" s="103"/>
      <c r="AC322" s="103"/>
      <c r="AD322" s="103"/>
      <c r="AE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Z322" s="103"/>
      <c r="BA322" s="103"/>
      <c r="BB322" s="103"/>
    </row>
    <row r="323" spans="26:54" x14ac:dyDescent="0.2">
      <c r="Z323" s="103"/>
      <c r="AA323" s="103"/>
      <c r="AB323" s="103"/>
      <c r="AC323" s="103"/>
      <c r="AD323" s="103"/>
      <c r="AE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Z323" s="103"/>
      <c r="BA323" s="103"/>
      <c r="BB323" s="103"/>
    </row>
    <row r="324" spans="26:54" x14ac:dyDescent="0.2">
      <c r="Z324" s="103"/>
      <c r="AA324" s="103"/>
      <c r="AB324" s="103"/>
      <c r="AC324" s="103"/>
      <c r="AD324" s="103"/>
      <c r="AE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Z324" s="103"/>
      <c r="BA324" s="103"/>
      <c r="BB324" s="103"/>
    </row>
    <row r="325" spans="26:54" x14ac:dyDescent="0.2">
      <c r="Z325" s="103"/>
      <c r="AA325" s="103"/>
      <c r="AB325" s="103"/>
      <c r="AC325" s="103"/>
      <c r="AD325" s="103"/>
      <c r="AE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Z325" s="103"/>
      <c r="BA325" s="103"/>
      <c r="BB325" s="103"/>
    </row>
    <row r="326" spans="26:54" x14ac:dyDescent="0.2">
      <c r="Z326" s="103"/>
      <c r="AA326" s="103"/>
      <c r="AB326" s="103"/>
      <c r="AC326" s="103"/>
      <c r="AD326" s="103"/>
      <c r="AE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Z326" s="103"/>
      <c r="BA326" s="103"/>
      <c r="BB326" s="103"/>
    </row>
    <row r="327" spans="26:54" x14ac:dyDescent="0.2">
      <c r="Z327" s="103"/>
      <c r="AA327" s="103"/>
      <c r="AB327" s="103"/>
      <c r="AC327" s="103"/>
      <c r="AD327" s="103"/>
      <c r="AE327" s="103"/>
      <c r="AJ327" s="103"/>
      <c r="AK327" s="103"/>
      <c r="AL327" s="103"/>
      <c r="AM327" s="103"/>
      <c r="AN327" s="103"/>
      <c r="AO327" s="103"/>
      <c r="AP327" s="103"/>
      <c r="AQ327" s="103"/>
      <c r="AR327" s="103"/>
      <c r="AS327" s="103"/>
      <c r="AT327" s="103"/>
      <c r="AU327" s="103"/>
      <c r="AV327" s="103"/>
      <c r="AW327" s="103"/>
      <c r="AZ327" s="103"/>
      <c r="BA327" s="103"/>
      <c r="BB327" s="103"/>
    </row>
    <row r="328" spans="26:54" x14ac:dyDescent="0.2">
      <c r="Z328" s="103"/>
      <c r="AA328" s="103"/>
      <c r="AB328" s="103"/>
      <c r="AC328" s="103"/>
      <c r="AD328" s="103"/>
      <c r="AE328" s="103"/>
      <c r="AJ328" s="103"/>
      <c r="AK328" s="103"/>
      <c r="AL328" s="103"/>
      <c r="AM328" s="103"/>
      <c r="AN328" s="103"/>
      <c r="AO328" s="103"/>
      <c r="AP328" s="103"/>
      <c r="AQ328" s="103"/>
      <c r="AR328" s="103"/>
      <c r="AS328" s="103"/>
      <c r="AT328" s="103"/>
      <c r="AU328" s="103"/>
      <c r="AV328" s="103"/>
      <c r="AW328" s="103"/>
      <c r="AZ328" s="103"/>
      <c r="BA328" s="103"/>
      <c r="BB328" s="103"/>
    </row>
    <row r="329" spans="26:54" x14ac:dyDescent="0.2">
      <c r="Z329" s="103"/>
      <c r="AA329" s="103"/>
      <c r="AB329" s="103"/>
      <c r="AC329" s="103"/>
      <c r="AD329" s="103"/>
      <c r="AE329" s="103"/>
      <c r="AJ329" s="103"/>
      <c r="AK329" s="103"/>
      <c r="AL329" s="103"/>
      <c r="AM329" s="103"/>
      <c r="AN329" s="103"/>
      <c r="AO329" s="103"/>
      <c r="AP329" s="103"/>
      <c r="AQ329" s="103"/>
      <c r="AR329" s="103"/>
      <c r="AS329" s="103"/>
      <c r="AT329" s="103"/>
      <c r="AU329" s="103"/>
      <c r="AV329" s="103"/>
      <c r="AW329" s="103"/>
      <c r="AZ329" s="103"/>
      <c r="BA329" s="103"/>
      <c r="BB329" s="103"/>
    </row>
    <row r="330" spans="26:54" x14ac:dyDescent="0.2">
      <c r="Z330" s="103"/>
      <c r="AA330" s="103"/>
      <c r="AB330" s="103"/>
      <c r="AC330" s="103"/>
      <c r="AD330" s="103"/>
      <c r="AE330" s="103"/>
      <c r="AJ330" s="103"/>
      <c r="AK330" s="103"/>
      <c r="AL330" s="103"/>
      <c r="AM330" s="103"/>
      <c r="AN330" s="103"/>
      <c r="AO330" s="103"/>
      <c r="AP330" s="103"/>
      <c r="AQ330" s="103"/>
      <c r="AR330" s="103"/>
      <c r="AS330" s="103"/>
      <c r="AT330" s="103"/>
      <c r="AU330" s="103"/>
      <c r="AV330" s="103"/>
      <c r="AW330" s="103"/>
      <c r="AZ330" s="103"/>
      <c r="BA330" s="103"/>
      <c r="BB330" s="103"/>
    </row>
    <row r="331" spans="26:54" x14ac:dyDescent="0.2">
      <c r="Z331" s="103"/>
      <c r="AA331" s="103"/>
      <c r="AB331" s="103"/>
      <c r="AC331" s="103"/>
      <c r="AD331" s="103"/>
      <c r="AE331" s="103"/>
      <c r="AJ331" s="103"/>
      <c r="AK331" s="103"/>
      <c r="AL331" s="103"/>
      <c r="AM331" s="103"/>
      <c r="AN331" s="103"/>
      <c r="AO331" s="103"/>
      <c r="AP331" s="103"/>
      <c r="AQ331" s="103"/>
      <c r="AR331" s="103"/>
      <c r="AS331" s="103"/>
      <c r="AT331" s="103"/>
      <c r="AU331" s="103"/>
      <c r="AV331" s="103"/>
      <c r="AW331" s="103"/>
      <c r="AZ331" s="103"/>
      <c r="BA331" s="103"/>
      <c r="BB331" s="103"/>
    </row>
    <row r="332" spans="26:54" x14ac:dyDescent="0.2">
      <c r="Z332" s="103"/>
      <c r="AA332" s="103"/>
      <c r="AB332" s="103"/>
      <c r="AC332" s="103"/>
      <c r="AD332" s="103"/>
      <c r="AE332" s="103"/>
      <c r="AJ332" s="103"/>
      <c r="AK332" s="103"/>
      <c r="AL332" s="103"/>
      <c r="AM332" s="103"/>
      <c r="AN332" s="103"/>
      <c r="AO332" s="103"/>
      <c r="AP332" s="103"/>
      <c r="AQ332" s="103"/>
      <c r="AR332" s="103"/>
      <c r="AS332" s="103"/>
      <c r="AT332" s="103"/>
      <c r="AU332" s="103"/>
      <c r="AV332" s="103"/>
      <c r="AW332" s="103"/>
      <c r="AZ332" s="103"/>
      <c r="BA332" s="103"/>
      <c r="BB332" s="103"/>
    </row>
    <row r="333" spans="26:54" x14ac:dyDescent="0.2">
      <c r="Z333" s="103"/>
      <c r="AA333" s="103"/>
      <c r="AB333" s="103"/>
      <c r="AC333" s="103"/>
      <c r="AD333" s="103"/>
      <c r="AE333" s="103"/>
      <c r="AJ333" s="103"/>
      <c r="AK333" s="103"/>
      <c r="AL333" s="103"/>
      <c r="AM333" s="103"/>
      <c r="AN333" s="103"/>
      <c r="AO333" s="103"/>
      <c r="AP333" s="103"/>
      <c r="AQ333" s="103"/>
      <c r="AR333" s="103"/>
      <c r="AS333" s="103"/>
      <c r="AT333" s="103"/>
      <c r="AU333" s="103"/>
      <c r="AV333" s="103"/>
      <c r="AW333" s="103"/>
      <c r="AZ333" s="103"/>
      <c r="BA333" s="103"/>
      <c r="BB333" s="103"/>
    </row>
    <row r="334" spans="26:54" x14ac:dyDescent="0.2">
      <c r="Z334" s="103"/>
      <c r="AA334" s="103"/>
      <c r="AB334" s="103"/>
      <c r="AC334" s="103"/>
      <c r="AD334" s="103"/>
      <c r="AE334" s="103"/>
      <c r="AJ334" s="103"/>
      <c r="AK334" s="103"/>
      <c r="AL334" s="103"/>
      <c r="AM334" s="103"/>
      <c r="AN334" s="103"/>
      <c r="AO334" s="103"/>
      <c r="AP334" s="103"/>
      <c r="AQ334" s="103"/>
      <c r="AR334" s="103"/>
      <c r="AS334" s="103"/>
      <c r="AT334" s="103"/>
      <c r="AU334" s="103"/>
      <c r="AV334" s="103"/>
      <c r="AW334" s="103"/>
      <c r="AZ334" s="103"/>
      <c r="BA334" s="103"/>
      <c r="BB334" s="103"/>
    </row>
    <row r="335" spans="26:54" x14ac:dyDescent="0.2">
      <c r="Z335" s="103"/>
      <c r="AA335" s="103"/>
      <c r="AB335" s="103"/>
      <c r="AC335" s="103"/>
      <c r="AD335" s="103"/>
      <c r="AE335" s="103"/>
      <c r="AJ335" s="103"/>
      <c r="AK335" s="103"/>
      <c r="AL335" s="103"/>
      <c r="AM335" s="103"/>
      <c r="AN335" s="103"/>
      <c r="AO335" s="103"/>
      <c r="AP335" s="103"/>
      <c r="AQ335" s="103"/>
      <c r="AR335" s="103"/>
      <c r="AS335" s="103"/>
      <c r="AT335" s="103"/>
      <c r="AU335" s="103"/>
      <c r="AV335" s="103"/>
      <c r="AW335" s="103"/>
      <c r="AZ335" s="103"/>
      <c r="BA335" s="103"/>
      <c r="BB335" s="103"/>
    </row>
    <row r="336" spans="26:54" x14ac:dyDescent="0.2">
      <c r="Z336" s="103"/>
      <c r="AA336" s="103"/>
      <c r="AB336" s="103"/>
      <c r="AC336" s="103"/>
      <c r="AD336" s="103"/>
      <c r="AE336" s="103"/>
      <c r="AJ336" s="103"/>
      <c r="AK336" s="103"/>
      <c r="AL336" s="103"/>
      <c r="AM336" s="103"/>
      <c r="AN336" s="103"/>
      <c r="AO336" s="103"/>
      <c r="AP336" s="103"/>
      <c r="AQ336" s="103"/>
      <c r="AR336" s="103"/>
      <c r="AS336" s="103"/>
      <c r="AT336" s="103"/>
      <c r="AU336" s="103"/>
      <c r="AV336" s="103"/>
      <c r="AW336" s="103"/>
      <c r="AZ336" s="103"/>
      <c r="BA336" s="103"/>
      <c r="BB336" s="103"/>
    </row>
    <row r="337" spans="26:54" x14ac:dyDescent="0.2">
      <c r="Z337" s="103"/>
      <c r="AA337" s="103"/>
      <c r="AB337" s="103"/>
      <c r="AC337" s="103"/>
      <c r="AD337" s="103"/>
      <c r="AE337" s="103"/>
      <c r="AJ337" s="103"/>
      <c r="AK337" s="103"/>
      <c r="AL337" s="103"/>
      <c r="AM337" s="103"/>
      <c r="AN337" s="103"/>
      <c r="AO337" s="103"/>
      <c r="AP337" s="103"/>
      <c r="AQ337" s="103"/>
      <c r="AR337" s="103"/>
      <c r="AS337" s="103"/>
      <c r="AT337" s="103"/>
      <c r="AU337" s="103"/>
      <c r="AV337" s="103"/>
      <c r="AW337" s="103"/>
      <c r="AZ337" s="103"/>
      <c r="BA337" s="103"/>
      <c r="BB337" s="103"/>
    </row>
    <row r="338" spans="26:54" x14ac:dyDescent="0.2">
      <c r="Z338" s="103"/>
      <c r="AA338" s="103"/>
      <c r="AB338" s="103"/>
      <c r="AC338" s="103"/>
      <c r="AD338" s="103"/>
      <c r="AE338" s="103"/>
      <c r="AJ338" s="103"/>
      <c r="AK338" s="103"/>
      <c r="AL338" s="103"/>
      <c r="AM338" s="103"/>
      <c r="AN338" s="103"/>
      <c r="AO338" s="103"/>
      <c r="AP338" s="103"/>
      <c r="AQ338" s="103"/>
      <c r="AR338" s="103"/>
      <c r="AS338" s="103"/>
      <c r="AT338" s="103"/>
      <c r="AU338" s="103"/>
      <c r="AV338" s="103"/>
      <c r="AW338" s="103"/>
      <c r="AZ338" s="103"/>
      <c r="BA338" s="103"/>
      <c r="BB338" s="103"/>
    </row>
    <row r="339" spans="26:54" x14ac:dyDescent="0.2">
      <c r="Z339" s="103"/>
      <c r="AA339" s="103"/>
      <c r="AB339" s="103"/>
      <c r="AC339" s="103"/>
      <c r="AD339" s="103"/>
      <c r="AE339" s="103"/>
      <c r="AJ339" s="103"/>
      <c r="AK339" s="103"/>
      <c r="AL339" s="103"/>
      <c r="AM339" s="103"/>
      <c r="AN339" s="103"/>
      <c r="AO339" s="103"/>
      <c r="AP339" s="103"/>
      <c r="AQ339" s="103"/>
      <c r="AR339" s="103"/>
      <c r="AS339" s="103"/>
      <c r="AT339" s="103"/>
      <c r="AU339" s="103"/>
      <c r="AV339" s="103"/>
      <c r="AW339" s="103"/>
      <c r="AZ339" s="103"/>
      <c r="BA339" s="103"/>
      <c r="BB339" s="103"/>
    </row>
    <row r="340" spans="26:54" x14ac:dyDescent="0.2">
      <c r="Z340" s="103"/>
      <c r="AA340" s="103"/>
      <c r="AB340" s="103"/>
      <c r="AC340" s="103"/>
      <c r="AD340" s="103"/>
      <c r="AE340" s="103"/>
      <c r="AJ340" s="103"/>
      <c r="AK340" s="103"/>
      <c r="AL340" s="103"/>
      <c r="AM340" s="103"/>
      <c r="AN340" s="103"/>
      <c r="AO340" s="103"/>
      <c r="AP340" s="103"/>
      <c r="AQ340" s="103"/>
      <c r="AR340" s="103"/>
      <c r="AS340" s="103"/>
      <c r="AT340" s="103"/>
      <c r="AU340" s="103"/>
      <c r="AV340" s="103"/>
      <c r="AW340" s="103"/>
      <c r="AZ340" s="103"/>
      <c r="BA340" s="103"/>
      <c r="BB340" s="103"/>
    </row>
    <row r="341" spans="26:54" x14ac:dyDescent="0.2">
      <c r="Z341" s="103"/>
      <c r="AA341" s="103"/>
      <c r="AB341" s="103"/>
      <c r="AC341" s="103"/>
      <c r="AD341" s="103"/>
      <c r="AE341" s="103"/>
      <c r="AJ341" s="103"/>
      <c r="AK341" s="103"/>
      <c r="AL341" s="103"/>
      <c r="AM341" s="103"/>
      <c r="AN341" s="103"/>
      <c r="AO341" s="103"/>
      <c r="AP341" s="103"/>
      <c r="AQ341" s="103"/>
      <c r="AR341" s="103"/>
      <c r="AS341" s="103"/>
      <c r="AT341" s="103"/>
      <c r="AU341" s="103"/>
      <c r="AV341" s="103"/>
      <c r="AW341" s="103"/>
      <c r="AZ341" s="103"/>
      <c r="BA341" s="103"/>
      <c r="BB341" s="103"/>
    </row>
    <row r="342" spans="26:54" x14ac:dyDescent="0.2">
      <c r="Z342" s="103"/>
      <c r="AA342" s="103"/>
      <c r="AB342" s="103"/>
      <c r="AC342" s="103"/>
      <c r="AD342" s="103"/>
      <c r="AE342" s="103"/>
      <c r="AJ342" s="103"/>
      <c r="AK342" s="103"/>
      <c r="AL342" s="103"/>
      <c r="AM342" s="103"/>
      <c r="AN342" s="103"/>
      <c r="AO342" s="103"/>
      <c r="AP342" s="103"/>
      <c r="AQ342" s="103"/>
      <c r="AR342" s="103"/>
      <c r="AS342" s="103"/>
      <c r="AT342" s="103"/>
      <c r="AU342" s="103"/>
      <c r="AV342" s="103"/>
      <c r="AW342" s="103"/>
      <c r="AZ342" s="103"/>
      <c r="BA342" s="103"/>
      <c r="BB342" s="103"/>
    </row>
    <row r="343" spans="26:54" x14ac:dyDescent="0.2">
      <c r="Z343" s="103"/>
      <c r="AA343" s="103"/>
      <c r="AB343" s="103"/>
      <c r="AC343" s="103"/>
      <c r="AD343" s="103"/>
      <c r="AE343" s="103"/>
      <c r="AJ343" s="103"/>
      <c r="AK343" s="103"/>
      <c r="AL343" s="103"/>
      <c r="AM343" s="103"/>
      <c r="AN343" s="103"/>
      <c r="AO343" s="103"/>
      <c r="AP343" s="103"/>
      <c r="AQ343" s="103"/>
      <c r="AR343" s="103"/>
      <c r="AS343" s="103"/>
      <c r="AT343" s="103"/>
      <c r="AU343" s="103"/>
      <c r="AV343" s="103"/>
      <c r="AW343" s="103"/>
      <c r="AZ343" s="103"/>
      <c r="BA343" s="103"/>
      <c r="BB343" s="103"/>
    </row>
    <row r="344" spans="26:54" x14ac:dyDescent="0.2">
      <c r="Z344" s="103"/>
      <c r="AA344" s="103"/>
      <c r="AB344" s="103"/>
      <c r="AC344" s="103"/>
      <c r="AD344" s="103"/>
      <c r="AE344" s="103"/>
      <c r="AJ344" s="103"/>
      <c r="AK344" s="103"/>
      <c r="AL344" s="103"/>
      <c r="AM344" s="103"/>
      <c r="AN344" s="103"/>
      <c r="AO344" s="103"/>
      <c r="AP344" s="103"/>
      <c r="AQ344" s="103"/>
      <c r="AR344" s="103"/>
      <c r="AS344" s="103"/>
      <c r="AT344" s="103"/>
      <c r="AU344" s="103"/>
      <c r="AV344" s="103"/>
      <c r="AW344" s="103"/>
      <c r="AZ344" s="103"/>
      <c r="BA344" s="103"/>
      <c r="BB344" s="103"/>
    </row>
    <row r="345" spans="26:54" x14ac:dyDescent="0.2">
      <c r="Z345" s="103"/>
      <c r="AA345" s="103"/>
      <c r="AB345" s="103"/>
      <c r="AC345" s="103"/>
      <c r="AD345" s="103"/>
      <c r="AE345" s="103"/>
      <c r="AJ345" s="103"/>
      <c r="AK345" s="103"/>
      <c r="AL345" s="103"/>
      <c r="AM345" s="103"/>
      <c r="AN345" s="103"/>
      <c r="AO345" s="103"/>
      <c r="AP345" s="103"/>
      <c r="AQ345" s="103"/>
      <c r="AR345" s="103"/>
      <c r="AS345" s="103"/>
      <c r="AT345" s="103"/>
      <c r="AU345" s="103"/>
      <c r="AV345" s="103"/>
      <c r="AW345" s="103"/>
      <c r="AZ345" s="103"/>
      <c r="BA345" s="103"/>
      <c r="BB345" s="103"/>
    </row>
    <row r="346" spans="26:54" x14ac:dyDescent="0.2">
      <c r="Z346" s="103"/>
      <c r="AA346" s="103"/>
      <c r="AB346" s="103"/>
      <c r="AC346" s="103"/>
      <c r="AD346" s="103"/>
      <c r="AE346" s="103"/>
      <c r="AJ346" s="103"/>
      <c r="AK346" s="103"/>
      <c r="AL346" s="103"/>
      <c r="AM346" s="103"/>
      <c r="AN346" s="103"/>
      <c r="AO346" s="103"/>
      <c r="AP346" s="103"/>
      <c r="AQ346" s="103"/>
      <c r="AR346" s="103"/>
      <c r="AS346" s="103"/>
      <c r="AT346" s="103"/>
      <c r="AU346" s="103"/>
      <c r="AV346" s="103"/>
      <c r="AW346" s="103"/>
      <c r="AZ346" s="103"/>
      <c r="BA346" s="103"/>
      <c r="BB346" s="103"/>
    </row>
    <row r="347" spans="26:54" x14ac:dyDescent="0.2">
      <c r="Z347" s="103"/>
      <c r="AA347" s="103"/>
      <c r="AB347" s="103"/>
      <c r="AC347" s="103"/>
      <c r="AD347" s="103"/>
      <c r="AE347" s="103"/>
      <c r="AJ347" s="103"/>
      <c r="AK347" s="103"/>
      <c r="AL347" s="103"/>
      <c r="AM347" s="103"/>
      <c r="AN347" s="103"/>
      <c r="AO347" s="103"/>
      <c r="AP347" s="103"/>
      <c r="AQ347" s="103"/>
      <c r="AR347" s="103"/>
      <c r="AS347" s="103"/>
      <c r="AT347" s="103"/>
      <c r="AU347" s="103"/>
      <c r="AV347" s="103"/>
      <c r="AW347" s="103"/>
      <c r="AZ347" s="103"/>
      <c r="BA347" s="103"/>
      <c r="BB347" s="103"/>
    </row>
    <row r="348" spans="26:54" x14ac:dyDescent="0.2">
      <c r="Z348" s="103"/>
      <c r="AA348" s="103"/>
      <c r="AB348" s="103"/>
      <c r="AC348" s="103"/>
      <c r="AD348" s="103"/>
      <c r="AE348" s="103"/>
      <c r="AJ348" s="103"/>
      <c r="AK348" s="103"/>
      <c r="AL348" s="103"/>
      <c r="AM348" s="103"/>
      <c r="AN348" s="103"/>
      <c r="AO348" s="103"/>
      <c r="AP348" s="103"/>
      <c r="AQ348" s="103"/>
      <c r="AR348" s="103"/>
      <c r="AS348" s="103"/>
      <c r="AT348" s="103"/>
      <c r="AU348" s="103"/>
      <c r="AV348" s="103"/>
      <c r="AW348" s="103"/>
      <c r="AZ348" s="103"/>
      <c r="BA348" s="103"/>
      <c r="BB348" s="103"/>
    </row>
    <row r="349" spans="26:54" x14ac:dyDescent="0.2">
      <c r="Z349" s="103"/>
      <c r="AA349" s="103"/>
      <c r="AB349" s="103"/>
      <c r="AC349" s="103"/>
      <c r="AD349" s="103"/>
      <c r="AE349" s="103"/>
      <c r="AJ349" s="103"/>
      <c r="AK349" s="103"/>
      <c r="AL349" s="103"/>
      <c r="AM349" s="103"/>
      <c r="AN349" s="103"/>
      <c r="AO349" s="103"/>
      <c r="AP349" s="103"/>
      <c r="AQ349" s="103"/>
      <c r="AR349" s="103"/>
      <c r="AS349" s="103"/>
      <c r="AT349" s="103"/>
      <c r="AU349" s="103"/>
      <c r="AV349" s="103"/>
      <c r="AW349" s="103"/>
      <c r="AZ349" s="103"/>
      <c r="BA349" s="103"/>
      <c r="BB349" s="103"/>
    </row>
    <row r="350" spans="26:54" x14ac:dyDescent="0.2">
      <c r="Z350" s="103"/>
      <c r="AA350" s="103"/>
      <c r="AB350" s="103"/>
      <c r="AC350" s="103"/>
      <c r="AD350" s="103"/>
      <c r="AE350" s="103"/>
      <c r="AJ350" s="103"/>
      <c r="AK350" s="103"/>
      <c r="AL350" s="103"/>
      <c r="AM350" s="103"/>
      <c r="AN350" s="103"/>
      <c r="AO350" s="103"/>
      <c r="AP350" s="103"/>
      <c r="AQ350" s="103"/>
      <c r="AR350" s="103"/>
      <c r="AS350" s="103"/>
      <c r="AT350" s="103"/>
      <c r="AU350" s="103"/>
      <c r="AV350" s="103"/>
      <c r="AW350" s="103"/>
      <c r="AZ350" s="103"/>
      <c r="BA350" s="103"/>
      <c r="BB350" s="103"/>
    </row>
    <row r="351" spans="26:54" x14ac:dyDescent="0.2">
      <c r="Z351" s="103"/>
      <c r="AA351" s="103"/>
      <c r="AB351" s="103"/>
      <c r="AC351" s="103"/>
      <c r="AD351" s="103"/>
      <c r="AE351" s="103"/>
      <c r="AJ351" s="103"/>
      <c r="AK351" s="103"/>
      <c r="AL351" s="103"/>
      <c r="AM351" s="103"/>
      <c r="AN351" s="103"/>
      <c r="AO351" s="103"/>
      <c r="AP351" s="103"/>
      <c r="AQ351" s="103"/>
      <c r="AR351" s="103"/>
      <c r="AS351" s="103"/>
      <c r="AT351" s="103"/>
      <c r="AU351" s="103"/>
      <c r="AV351" s="103"/>
      <c r="AW351" s="103"/>
      <c r="AZ351" s="103"/>
      <c r="BA351" s="103"/>
      <c r="BB351" s="103"/>
    </row>
    <row r="352" spans="26:54" x14ac:dyDescent="0.2">
      <c r="Z352" s="103"/>
      <c r="AA352" s="103"/>
      <c r="AB352" s="103"/>
      <c r="AC352" s="103"/>
      <c r="AD352" s="103"/>
      <c r="AE352" s="103"/>
      <c r="AJ352" s="103"/>
      <c r="AK352" s="103"/>
      <c r="AL352" s="103"/>
      <c r="AM352" s="103"/>
      <c r="AN352" s="103"/>
      <c r="AO352" s="103"/>
      <c r="AP352" s="103"/>
      <c r="AQ352" s="103"/>
      <c r="AR352" s="103"/>
      <c r="AS352" s="103"/>
      <c r="AT352" s="103"/>
      <c r="AU352" s="103"/>
      <c r="AV352" s="103"/>
      <c r="AW352" s="103"/>
      <c r="AZ352" s="103"/>
      <c r="BA352" s="103"/>
      <c r="BB352" s="103"/>
    </row>
    <row r="353" spans="26:54" x14ac:dyDescent="0.2">
      <c r="Z353" s="103"/>
      <c r="AA353" s="103"/>
      <c r="AB353" s="103"/>
      <c r="AC353" s="103"/>
      <c r="AD353" s="103"/>
      <c r="AE353" s="103"/>
      <c r="AJ353" s="103"/>
      <c r="AK353" s="103"/>
      <c r="AL353" s="103"/>
      <c r="AM353" s="103"/>
      <c r="AN353" s="103"/>
      <c r="AO353" s="103"/>
      <c r="AP353" s="103"/>
      <c r="AQ353" s="103"/>
      <c r="AR353" s="103"/>
      <c r="AS353" s="103"/>
      <c r="AT353" s="103"/>
      <c r="AU353" s="103"/>
      <c r="AV353" s="103"/>
      <c r="AW353" s="103"/>
      <c r="AZ353" s="103"/>
      <c r="BA353" s="103"/>
      <c r="BB353" s="103"/>
    </row>
    <row r="354" spans="26:54" x14ac:dyDescent="0.2">
      <c r="Z354" s="103"/>
      <c r="AA354" s="103"/>
      <c r="AB354" s="103"/>
      <c r="AC354" s="103"/>
      <c r="AD354" s="103"/>
      <c r="AE354" s="103"/>
      <c r="AJ354" s="103"/>
      <c r="AK354" s="103"/>
      <c r="AL354" s="103"/>
      <c r="AM354" s="103"/>
      <c r="AN354" s="103"/>
      <c r="AO354" s="103"/>
      <c r="AP354" s="103"/>
      <c r="AQ354" s="103"/>
      <c r="AR354" s="103"/>
      <c r="AS354" s="103"/>
      <c r="AT354" s="103"/>
      <c r="AU354" s="103"/>
      <c r="AV354" s="103"/>
      <c r="AW354" s="103"/>
      <c r="AZ354" s="103"/>
      <c r="BA354" s="103"/>
      <c r="BB354" s="103"/>
    </row>
    <row r="355" spans="26:54" x14ac:dyDescent="0.2">
      <c r="Z355" s="103"/>
      <c r="AA355" s="103"/>
      <c r="AB355" s="103"/>
      <c r="AC355" s="103"/>
      <c r="AD355" s="103"/>
      <c r="AE355" s="103"/>
      <c r="AJ355" s="103"/>
      <c r="AK355" s="103"/>
      <c r="AL355" s="103"/>
      <c r="AM355" s="103"/>
      <c r="AN355" s="103"/>
      <c r="AO355" s="103"/>
      <c r="AP355" s="103"/>
      <c r="AQ355" s="103"/>
      <c r="AR355" s="103"/>
      <c r="AS355" s="103"/>
      <c r="AT355" s="103"/>
      <c r="AU355" s="103"/>
      <c r="AV355" s="103"/>
      <c r="AW355" s="103"/>
      <c r="AZ355" s="103"/>
      <c r="BA355" s="103"/>
      <c r="BB355" s="103"/>
    </row>
    <row r="356" spans="26:54" x14ac:dyDescent="0.2">
      <c r="Z356" s="103"/>
      <c r="AA356" s="103"/>
      <c r="AB356" s="103"/>
      <c r="AC356" s="103"/>
      <c r="AD356" s="103"/>
      <c r="AE356" s="103"/>
      <c r="AJ356" s="103"/>
      <c r="AK356" s="103"/>
      <c r="AL356" s="103"/>
      <c r="AM356" s="103"/>
      <c r="AN356" s="103"/>
      <c r="AO356" s="103"/>
      <c r="AP356" s="103"/>
      <c r="AQ356" s="103"/>
      <c r="AR356" s="103"/>
      <c r="AS356" s="103"/>
      <c r="AT356" s="103"/>
      <c r="AU356" s="103"/>
      <c r="AV356" s="103"/>
      <c r="AW356" s="103"/>
      <c r="AZ356" s="103"/>
      <c r="BA356" s="103"/>
      <c r="BB356" s="103"/>
    </row>
    <row r="357" spans="26:54" x14ac:dyDescent="0.2">
      <c r="Z357" s="103"/>
      <c r="AA357" s="103"/>
      <c r="AB357" s="103"/>
      <c r="AC357" s="103"/>
      <c r="AD357" s="103"/>
      <c r="AE357" s="103"/>
      <c r="AJ357" s="103"/>
      <c r="AK357" s="103"/>
      <c r="AL357" s="103"/>
      <c r="AM357" s="103"/>
      <c r="AN357" s="103"/>
      <c r="AO357" s="103"/>
      <c r="AP357" s="103"/>
      <c r="AQ357" s="103"/>
      <c r="AR357" s="103"/>
      <c r="AS357" s="103"/>
      <c r="AT357" s="103"/>
      <c r="AU357" s="103"/>
      <c r="AV357" s="103"/>
      <c r="AW357" s="103"/>
      <c r="AZ357" s="103"/>
      <c r="BA357" s="103"/>
      <c r="BB357" s="103"/>
    </row>
    <row r="358" spans="26:54" x14ac:dyDescent="0.2">
      <c r="Z358" s="103"/>
      <c r="AA358" s="103"/>
      <c r="AB358" s="103"/>
      <c r="AC358" s="103"/>
      <c r="AD358" s="103"/>
      <c r="AE358" s="103"/>
      <c r="AJ358" s="103"/>
      <c r="AK358" s="103"/>
      <c r="AL358" s="103"/>
      <c r="AM358" s="103"/>
      <c r="AN358" s="103"/>
      <c r="AO358" s="103"/>
      <c r="AP358" s="103"/>
      <c r="AQ358" s="103"/>
      <c r="AR358" s="103"/>
      <c r="AS358" s="103"/>
      <c r="AT358" s="103"/>
      <c r="AU358" s="103"/>
      <c r="AV358" s="103"/>
      <c r="AW358" s="103"/>
      <c r="AZ358" s="103"/>
      <c r="BA358" s="103"/>
      <c r="BB358" s="103"/>
    </row>
    <row r="359" spans="26:54" x14ac:dyDescent="0.2">
      <c r="Z359" s="103"/>
      <c r="AA359" s="103"/>
      <c r="AB359" s="103"/>
      <c r="AC359" s="103"/>
      <c r="AD359" s="103"/>
      <c r="AE359" s="103"/>
      <c r="AJ359" s="103"/>
      <c r="AK359" s="103"/>
      <c r="AL359" s="103"/>
      <c r="AM359" s="103"/>
      <c r="AN359" s="103"/>
      <c r="AO359" s="103"/>
      <c r="AP359" s="103"/>
      <c r="AQ359" s="103"/>
      <c r="AR359" s="103"/>
      <c r="AS359" s="103"/>
      <c r="AT359" s="103"/>
      <c r="AU359" s="103"/>
      <c r="AV359" s="103"/>
      <c r="AW359" s="103"/>
      <c r="AZ359" s="103"/>
      <c r="BA359" s="103"/>
      <c r="BB359" s="103"/>
    </row>
    <row r="360" spans="26:54" x14ac:dyDescent="0.2">
      <c r="Z360" s="103"/>
      <c r="AA360" s="103"/>
      <c r="AB360" s="103"/>
      <c r="AC360" s="103"/>
      <c r="AD360" s="103"/>
      <c r="AE360" s="103"/>
      <c r="AJ360" s="103"/>
      <c r="AK360" s="103"/>
      <c r="AL360" s="103"/>
      <c r="AM360" s="103"/>
      <c r="AN360" s="103"/>
      <c r="AO360" s="103"/>
      <c r="AP360" s="103"/>
      <c r="AQ360" s="103"/>
      <c r="AR360" s="103"/>
      <c r="AS360" s="103"/>
      <c r="AT360" s="103"/>
      <c r="AU360" s="103"/>
      <c r="AV360" s="103"/>
      <c r="AW360" s="103"/>
      <c r="AZ360" s="103"/>
      <c r="BA360" s="103"/>
      <c r="BB360" s="103"/>
    </row>
    <row r="361" spans="26:54" x14ac:dyDescent="0.2">
      <c r="Z361" s="103"/>
      <c r="AA361" s="103"/>
      <c r="AB361" s="103"/>
      <c r="AC361" s="103"/>
      <c r="AD361" s="103"/>
      <c r="AE361" s="103"/>
      <c r="AJ361" s="103"/>
      <c r="AK361" s="103"/>
      <c r="AL361" s="103"/>
      <c r="AM361" s="103"/>
      <c r="AN361" s="103"/>
      <c r="AO361" s="103"/>
      <c r="AP361" s="103"/>
      <c r="AQ361" s="103"/>
      <c r="AR361" s="103"/>
      <c r="AS361" s="103"/>
      <c r="AT361" s="103"/>
      <c r="AU361" s="103"/>
      <c r="AV361" s="103"/>
      <c r="AW361" s="103"/>
      <c r="AZ361" s="103"/>
      <c r="BA361" s="103"/>
      <c r="BB361" s="103"/>
    </row>
    <row r="362" spans="26:54" x14ac:dyDescent="0.2">
      <c r="Z362" s="103"/>
      <c r="AA362" s="103"/>
      <c r="AB362" s="103"/>
      <c r="AC362" s="103"/>
      <c r="AD362" s="103"/>
      <c r="AE362" s="103"/>
      <c r="AJ362" s="103"/>
      <c r="AK362" s="103"/>
      <c r="AL362" s="103"/>
      <c r="AM362" s="103"/>
      <c r="AN362" s="103"/>
      <c r="AO362" s="103"/>
      <c r="AP362" s="103"/>
      <c r="AQ362" s="103"/>
      <c r="AR362" s="103"/>
      <c r="AS362" s="103"/>
      <c r="AT362" s="103"/>
      <c r="AU362" s="103"/>
      <c r="AV362" s="103"/>
      <c r="AW362" s="103"/>
      <c r="AZ362" s="103"/>
      <c r="BA362" s="103"/>
      <c r="BB362" s="103"/>
    </row>
    <row r="363" spans="26:54" x14ac:dyDescent="0.2">
      <c r="Z363" s="103"/>
      <c r="AA363" s="103"/>
      <c r="AB363" s="103"/>
      <c r="AC363" s="103"/>
      <c r="AD363" s="103"/>
      <c r="AE363" s="103"/>
      <c r="AJ363" s="103"/>
      <c r="AK363" s="103"/>
      <c r="AL363" s="103"/>
      <c r="AM363" s="103"/>
      <c r="AN363" s="103"/>
      <c r="AO363" s="103"/>
      <c r="AP363" s="103"/>
      <c r="AQ363" s="103"/>
      <c r="AR363" s="103"/>
      <c r="AS363" s="103"/>
      <c r="AT363" s="103"/>
      <c r="AU363" s="103"/>
      <c r="AV363" s="103"/>
      <c r="AW363" s="103"/>
      <c r="AZ363" s="103"/>
      <c r="BA363" s="103"/>
      <c r="BB363" s="103"/>
    </row>
    <row r="364" spans="26:54" x14ac:dyDescent="0.2">
      <c r="Z364" s="103"/>
      <c r="AA364" s="103"/>
      <c r="AB364" s="103"/>
      <c r="AC364" s="103"/>
      <c r="AD364" s="103"/>
      <c r="AE364" s="103"/>
      <c r="AJ364" s="103"/>
      <c r="AK364" s="103"/>
      <c r="AL364" s="103"/>
      <c r="AM364" s="103"/>
      <c r="AN364" s="103"/>
      <c r="AO364" s="103"/>
      <c r="AP364" s="103"/>
      <c r="AQ364" s="103"/>
      <c r="AR364" s="103"/>
      <c r="AS364" s="103"/>
      <c r="AT364" s="103"/>
      <c r="AU364" s="103"/>
      <c r="AV364" s="103"/>
      <c r="AW364" s="103"/>
      <c r="AZ364" s="103"/>
      <c r="BA364" s="103"/>
      <c r="BB364" s="103"/>
    </row>
    <row r="365" spans="26:54" x14ac:dyDescent="0.2">
      <c r="Z365" s="103"/>
      <c r="AA365" s="103"/>
      <c r="AB365" s="103"/>
      <c r="AC365" s="103"/>
      <c r="AD365" s="103"/>
      <c r="AE365" s="103"/>
      <c r="AJ365" s="103"/>
      <c r="AK365" s="103"/>
      <c r="AL365" s="103"/>
      <c r="AM365" s="103"/>
      <c r="AN365" s="103"/>
      <c r="AO365" s="103"/>
      <c r="AP365" s="103"/>
      <c r="AQ365" s="103"/>
      <c r="AR365" s="103"/>
      <c r="AS365" s="103"/>
      <c r="AT365" s="103"/>
      <c r="AU365" s="103"/>
      <c r="AV365" s="103"/>
      <c r="AW365" s="103"/>
      <c r="AZ365" s="103"/>
      <c r="BA365" s="103"/>
      <c r="BB365" s="103"/>
    </row>
    <row r="366" spans="26:54" x14ac:dyDescent="0.2">
      <c r="Z366" s="103"/>
      <c r="AA366" s="103"/>
      <c r="AB366" s="103"/>
      <c r="AC366" s="103"/>
      <c r="AD366" s="103"/>
      <c r="AE366" s="103"/>
      <c r="AJ366" s="103"/>
      <c r="AK366" s="103"/>
      <c r="AL366" s="103"/>
      <c r="AM366" s="103"/>
      <c r="AN366" s="103"/>
      <c r="AO366" s="103"/>
      <c r="AP366" s="103"/>
      <c r="AQ366" s="103"/>
      <c r="AR366" s="103"/>
      <c r="AS366" s="103"/>
      <c r="AT366" s="103"/>
      <c r="AU366" s="103"/>
      <c r="AV366" s="103"/>
      <c r="AW366" s="103"/>
      <c r="AZ366" s="103"/>
      <c r="BA366" s="103"/>
      <c r="BB366" s="103"/>
    </row>
    <row r="367" spans="26:54" x14ac:dyDescent="0.2">
      <c r="Z367" s="103"/>
      <c r="AA367" s="103"/>
      <c r="AB367" s="103"/>
      <c r="AC367" s="103"/>
      <c r="AD367" s="103"/>
      <c r="AE367" s="103"/>
      <c r="AJ367" s="103"/>
      <c r="AK367" s="103"/>
      <c r="AL367" s="103"/>
      <c r="AM367" s="103"/>
      <c r="AN367" s="103"/>
      <c r="AO367" s="103"/>
      <c r="AP367" s="103"/>
      <c r="AQ367" s="103"/>
      <c r="AR367" s="103"/>
      <c r="AS367" s="103"/>
      <c r="AT367" s="103"/>
      <c r="AU367" s="103"/>
      <c r="AV367" s="103"/>
      <c r="AW367" s="103"/>
      <c r="AZ367" s="103"/>
      <c r="BA367" s="103"/>
      <c r="BB367" s="103"/>
    </row>
    <row r="368" spans="26:54" x14ac:dyDescent="0.2">
      <c r="Z368" s="103"/>
      <c r="AA368" s="103"/>
      <c r="AB368" s="103"/>
      <c r="AC368" s="103"/>
      <c r="AD368" s="103"/>
      <c r="AE368" s="103"/>
      <c r="AJ368" s="103"/>
      <c r="AK368" s="103"/>
      <c r="AL368" s="103"/>
      <c r="AM368" s="103"/>
      <c r="AN368" s="103"/>
      <c r="AO368" s="103"/>
      <c r="AP368" s="103"/>
      <c r="AQ368" s="103"/>
      <c r="AR368" s="103"/>
      <c r="AS368" s="103"/>
      <c r="AT368" s="103"/>
      <c r="AU368" s="103"/>
      <c r="AV368" s="103"/>
      <c r="AW368" s="103"/>
      <c r="AZ368" s="103"/>
      <c r="BA368" s="103"/>
      <c r="BB368" s="103"/>
    </row>
    <row r="369" spans="26:54" x14ac:dyDescent="0.2">
      <c r="Z369" s="103"/>
      <c r="AA369" s="103"/>
      <c r="AB369" s="103"/>
      <c r="AC369" s="103"/>
      <c r="AD369" s="103"/>
      <c r="AE369" s="103"/>
      <c r="AJ369" s="103"/>
      <c r="AK369" s="103"/>
      <c r="AL369" s="103"/>
      <c r="AM369" s="103"/>
      <c r="AN369" s="103"/>
      <c r="AO369" s="103"/>
      <c r="AP369" s="103"/>
      <c r="AQ369" s="103"/>
      <c r="AR369" s="103"/>
      <c r="AS369" s="103"/>
      <c r="AT369" s="103"/>
      <c r="AU369" s="103"/>
      <c r="AV369" s="103"/>
      <c r="AW369" s="103"/>
      <c r="AZ369" s="103"/>
      <c r="BA369" s="103"/>
      <c r="BB369" s="103"/>
    </row>
    <row r="370" spans="26:54" x14ac:dyDescent="0.2">
      <c r="Z370" s="103"/>
      <c r="AA370" s="103"/>
      <c r="AB370" s="103"/>
      <c r="AC370" s="103"/>
      <c r="AD370" s="103"/>
      <c r="AE370" s="103"/>
      <c r="AJ370" s="103"/>
      <c r="AK370" s="103"/>
      <c r="AL370" s="103"/>
      <c r="AM370" s="103"/>
      <c r="AN370" s="103"/>
      <c r="AO370" s="103"/>
      <c r="AP370" s="103"/>
      <c r="AQ370" s="103"/>
      <c r="AR370" s="103"/>
      <c r="AS370" s="103"/>
      <c r="AT370" s="103"/>
      <c r="AU370" s="103"/>
      <c r="AV370" s="103"/>
      <c r="AW370" s="103"/>
      <c r="AZ370" s="103"/>
      <c r="BA370" s="103"/>
      <c r="BB370" s="103"/>
    </row>
    <row r="371" spans="26:54" x14ac:dyDescent="0.2">
      <c r="Z371" s="103"/>
      <c r="AA371" s="103"/>
      <c r="AB371" s="103"/>
      <c r="AC371" s="103"/>
      <c r="AD371" s="103"/>
      <c r="AE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Z371" s="103"/>
      <c r="BA371" s="103"/>
      <c r="BB371" s="103"/>
    </row>
    <row r="372" spans="26:54" x14ac:dyDescent="0.2">
      <c r="Z372" s="103"/>
      <c r="AA372" s="103"/>
      <c r="AB372" s="103"/>
      <c r="AC372" s="103"/>
      <c r="AD372" s="103"/>
      <c r="AE372" s="103"/>
      <c r="AJ372" s="103"/>
      <c r="AK372" s="103"/>
      <c r="AL372" s="103"/>
      <c r="AM372" s="103"/>
      <c r="AN372" s="103"/>
      <c r="AO372" s="103"/>
      <c r="AP372" s="103"/>
      <c r="AQ372" s="103"/>
      <c r="AR372" s="103"/>
      <c r="AS372" s="103"/>
      <c r="AT372" s="103"/>
      <c r="AU372" s="103"/>
      <c r="AV372" s="103"/>
      <c r="AW372" s="103"/>
      <c r="AZ372" s="103"/>
      <c r="BA372" s="103"/>
      <c r="BB372" s="103"/>
    </row>
    <row r="373" spans="26:54" x14ac:dyDescent="0.2">
      <c r="Z373" s="103"/>
      <c r="AA373" s="103"/>
      <c r="AB373" s="103"/>
      <c r="AC373" s="103"/>
      <c r="AD373" s="103"/>
      <c r="AE373" s="103"/>
      <c r="AJ373" s="103"/>
      <c r="AK373" s="103"/>
      <c r="AL373" s="103"/>
      <c r="AM373" s="103"/>
      <c r="AN373" s="103"/>
      <c r="AO373" s="103"/>
      <c r="AP373" s="103"/>
      <c r="AQ373" s="103"/>
      <c r="AR373" s="103"/>
      <c r="AS373" s="103"/>
      <c r="AT373" s="103"/>
      <c r="AU373" s="103"/>
      <c r="AV373" s="103"/>
      <c r="AW373" s="103"/>
      <c r="AZ373" s="103"/>
      <c r="BA373" s="103"/>
      <c r="BB373" s="103"/>
    </row>
    <row r="374" spans="26:54" x14ac:dyDescent="0.2">
      <c r="Z374" s="103"/>
      <c r="AA374" s="103"/>
      <c r="AB374" s="103"/>
      <c r="AC374" s="103"/>
      <c r="AD374" s="103"/>
      <c r="AE374" s="103"/>
      <c r="AJ374" s="103"/>
      <c r="AK374" s="103"/>
      <c r="AL374" s="103"/>
      <c r="AM374" s="103"/>
      <c r="AN374" s="103"/>
      <c r="AO374" s="103"/>
      <c r="AP374" s="103"/>
      <c r="AQ374" s="103"/>
      <c r="AR374" s="103"/>
      <c r="AS374" s="103"/>
      <c r="AT374" s="103"/>
      <c r="AU374" s="103"/>
      <c r="AV374" s="103"/>
      <c r="AW374" s="103"/>
      <c r="AZ374" s="103"/>
      <c r="BA374" s="103"/>
      <c r="BB374" s="103"/>
    </row>
    <row r="375" spans="26:54" x14ac:dyDescent="0.2">
      <c r="Z375" s="103"/>
      <c r="AA375" s="103"/>
      <c r="AB375" s="103"/>
      <c r="AC375" s="103"/>
      <c r="AD375" s="103"/>
      <c r="AE375" s="103"/>
      <c r="AJ375" s="103"/>
      <c r="AK375" s="103"/>
      <c r="AL375" s="103"/>
      <c r="AM375" s="103"/>
      <c r="AN375" s="103"/>
      <c r="AO375" s="103"/>
      <c r="AP375" s="103"/>
      <c r="AQ375" s="103"/>
      <c r="AR375" s="103"/>
      <c r="AS375" s="103"/>
      <c r="AT375" s="103"/>
      <c r="AU375" s="103"/>
      <c r="AV375" s="103"/>
      <c r="AW375" s="103"/>
      <c r="AZ375" s="103"/>
      <c r="BA375" s="103"/>
      <c r="BB375" s="103"/>
    </row>
    <row r="376" spans="26:54" x14ac:dyDescent="0.2">
      <c r="Z376" s="103"/>
      <c r="AA376" s="103"/>
      <c r="AB376" s="103"/>
      <c r="AC376" s="103"/>
      <c r="AD376" s="103"/>
      <c r="AE376" s="103"/>
      <c r="AJ376" s="103"/>
      <c r="AK376" s="103"/>
      <c r="AL376" s="103"/>
      <c r="AM376" s="103"/>
      <c r="AN376" s="103"/>
      <c r="AO376" s="103"/>
      <c r="AP376" s="103"/>
      <c r="AQ376" s="103"/>
      <c r="AR376" s="103"/>
      <c r="AS376" s="103"/>
      <c r="AT376" s="103"/>
      <c r="AU376" s="103"/>
      <c r="AV376" s="103"/>
      <c r="AW376" s="103"/>
      <c r="AZ376" s="103"/>
      <c r="BA376" s="103"/>
      <c r="BB376" s="103"/>
    </row>
    <row r="377" spans="26:54" x14ac:dyDescent="0.2">
      <c r="Z377" s="103"/>
      <c r="AA377" s="103"/>
      <c r="AB377" s="103"/>
      <c r="AC377" s="103"/>
      <c r="AD377" s="103"/>
      <c r="AE377" s="103"/>
      <c r="AJ377" s="103"/>
      <c r="AK377" s="103"/>
      <c r="AL377" s="103"/>
      <c r="AM377" s="103"/>
      <c r="AN377" s="103"/>
      <c r="AO377" s="103"/>
      <c r="AP377" s="103"/>
      <c r="AQ377" s="103"/>
      <c r="AR377" s="103"/>
      <c r="AS377" s="103"/>
      <c r="AT377" s="103"/>
      <c r="AU377" s="103"/>
      <c r="AV377" s="103"/>
      <c r="AW377" s="103"/>
      <c r="AZ377" s="103"/>
      <c r="BA377" s="103"/>
      <c r="BB377" s="103"/>
    </row>
    <row r="378" spans="26:54" x14ac:dyDescent="0.2">
      <c r="Z378" s="103"/>
      <c r="AA378" s="103"/>
      <c r="AB378" s="103"/>
      <c r="AC378" s="103"/>
      <c r="AD378" s="103"/>
      <c r="AE378" s="103"/>
      <c r="AJ378" s="103"/>
      <c r="AK378" s="103"/>
      <c r="AL378" s="103"/>
      <c r="AM378" s="103"/>
      <c r="AN378" s="103"/>
      <c r="AO378" s="103"/>
      <c r="AP378" s="103"/>
      <c r="AQ378" s="103"/>
      <c r="AR378" s="103"/>
      <c r="AS378" s="103"/>
      <c r="AT378" s="103"/>
      <c r="AU378" s="103"/>
      <c r="AV378" s="103"/>
      <c r="AW378" s="103"/>
      <c r="AZ378" s="103"/>
      <c r="BA378" s="103"/>
      <c r="BB378" s="103"/>
    </row>
    <row r="379" spans="26:54" x14ac:dyDescent="0.2">
      <c r="Z379" s="103"/>
      <c r="AA379" s="103"/>
      <c r="AB379" s="103"/>
      <c r="AC379" s="103"/>
      <c r="AD379" s="103"/>
      <c r="AE379" s="103"/>
      <c r="AJ379" s="103"/>
      <c r="AK379" s="103"/>
      <c r="AL379" s="103"/>
      <c r="AM379" s="103"/>
      <c r="AN379" s="103"/>
      <c r="AO379" s="103"/>
      <c r="AP379" s="103"/>
      <c r="AQ379" s="103"/>
      <c r="AR379" s="103"/>
      <c r="AS379" s="103"/>
      <c r="AT379" s="103"/>
      <c r="AU379" s="103"/>
      <c r="AV379" s="103"/>
      <c r="AW379" s="103"/>
      <c r="AZ379" s="103"/>
      <c r="BA379" s="103"/>
      <c r="BB379" s="103"/>
    </row>
    <row r="380" spans="26:54" x14ac:dyDescent="0.2">
      <c r="Z380" s="103"/>
      <c r="AA380" s="103"/>
      <c r="AB380" s="103"/>
      <c r="AC380" s="103"/>
      <c r="AD380" s="103"/>
      <c r="AE380" s="103"/>
      <c r="AJ380" s="103"/>
      <c r="AK380" s="103"/>
      <c r="AL380" s="103"/>
      <c r="AM380" s="103"/>
      <c r="AN380" s="103"/>
      <c r="AO380" s="103"/>
      <c r="AP380" s="103"/>
      <c r="AQ380" s="103"/>
      <c r="AR380" s="103"/>
      <c r="AS380" s="103"/>
      <c r="AT380" s="103"/>
      <c r="AU380" s="103"/>
      <c r="AV380" s="103"/>
      <c r="AW380" s="103"/>
      <c r="AZ380" s="103"/>
      <c r="BA380" s="103"/>
      <c r="BB380" s="103"/>
    </row>
    <row r="381" spans="26:54" x14ac:dyDescent="0.2">
      <c r="Z381" s="103"/>
      <c r="AA381" s="103"/>
      <c r="AB381" s="103"/>
      <c r="AC381" s="103"/>
      <c r="AD381" s="103"/>
      <c r="AE381" s="103"/>
      <c r="AJ381" s="103"/>
      <c r="AK381" s="103"/>
      <c r="AL381" s="103"/>
      <c r="AM381" s="103"/>
      <c r="AN381" s="103"/>
      <c r="AO381" s="103"/>
      <c r="AP381" s="103"/>
      <c r="AQ381" s="103"/>
      <c r="AR381" s="103"/>
      <c r="AS381" s="103"/>
      <c r="AT381" s="103"/>
      <c r="AU381" s="103"/>
      <c r="AV381" s="103"/>
      <c r="AW381" s="103"/>
      <c r="AZ381" s="103"/>
      <c r="BA381" s="103"/>
      <c r="BB381" s="103"/>
    </row>
    <row r="382" spans="26:54" x14ac:dyDescent="0.2">
      <c r="Z382" s="103"/>
      <c r="AA382" s="103"/>
      <c r="AB382" s="103"/>
      <c r="AC382" s="103"/>
      <c r="AD382" s="103"/>
      <c r="AE382" s="103"/>
      <c r="AJ382" s="103"/>
      <c r="AK382" s="103"/>
      <c r="AL382" s="103"/>
      <c r="AM382" s="103"/>
      <c r="AN382" s="103"/>
      <c r="AO382" s="103"/>
      <c r="AP382" s="103"/>
      <c r="AQ382" s="103"/>
      <c r="AR382" s="103"/>
      <c r="AS382" s="103"/>
      <c r="AT382" s="103"/>
      <c r="AU382" s="103"/>
      <c r="AV382" s="103"/>
      <c r="AW382" s="103"/>
      <c r="AZ382" s="103"/>
      <c r="BA382" s="103"/>
      <c r="BB382" s="103"/>
    </row>
    <row r="383" spans="26:54" x14ac:dyDescent="0.2">
      <c r="Z383" s="103"/>
      <c r="AA383" s="103"/>
      <c r="AB383" s="103"/>
      <c r="AC383" s="103"/>
      <c r="AD383" s="103"/>
      <c r="AE383" s="103"/>
      <c r="AJ383" s="103"/>
      <c r="AK383" s="103"/>
      <c r="AL383" s="103"/>
      <c r="AM383" s="103"/>
      <c r="AN383" s="103"/>
      <c r="AO383" s="103"/>
      <c r="AP383" s="103"/>
      <c r="AQ383" s="103"/>
      <c r="AR383" s="103"/>
      <c r="AS383" s="103"/>
      <c r="AT383" s="103"/>
      <c r="AU383" s="103"/>
      <c r="AV383" s="103"/>
      <c r="AW383" s="103"/>
      <c r="AZ383" s="103"/>
      <c r="BA383" s="103"/>
      <c r="BB383" s="103"/>
    </row>
    <row r="384" spans="26:54" x14ac:dyDescent="0.2">
      <c r="Z384" s="103"/>
      <c r="AA384" s="103"/>
      <c r="AB384" s="103"/>
      <c r="AC384" s="103"/>
      <c r="AD384" s="103"/>
      <c r="AE384" s="103"/>
      <c r="AJ384" s="103"/>
      <c r="AK384" s="103"/>
      <c r="AL384" s="103"/>
      <c r="AM384" s="103"/>
      <c r="AN384" s="103"/>
      <c r="AO384" s="103"/>
      <c r="AP384" s="103"/>
      <c r="AQ384" s="103"/>
      <c r="AR384" s="103"/>
      <c r="AS384" s="103"/>
      <c r="AT384" s="103"/>
      <c r="AU384" s="103"/>
      <c r="AV384" s="103"/>
      <c r="AW384" s="103"/>
      <c r="AZ384" s="103"/>
      <c r="BA384" s="103"/>
      <c r="BB384" s="103"/>
    </row>
    <row r="385" spans="26:54" x14ac:dyDescent="0.2">
      <c r="Z385" s="103"/>
      <c r="AA385" s="103"/>
      <c r="AB385" s="103"/>
      <c r="AC385" s="103"/>
      <c r="AD385" s="103"/>
      <c r="AE385" s="103"/>
      <c r="AJ385" s="103"/>
      <c r="AK385" s="103"/>
      <c r="AL385" s="103"/>
      <c r="AM385" s="103"/>
      <c r="AN385" s="103"/>
      <c r="AO385" s="103"/>
      <c r="AP385" s="103"/>
      <c r="AQ385" s="103"/>
      <c r="AR385" s="103"/>
      <c r="AS385" s="103"/>
      <c r="AT385" s="103"/>
      <c r="AU385" s="103"/>
      <c r="AV385" s="103"/>
      <c r="AW385" s="103"/>
      <c r="AZ385" s="103"/>
      <c r="BA385" s="103"/>
      <c r="BB385" s="103"/>
    </row>
    <row r="386" spans="26:54" x14ac:dyDescent="0.2">
      <c r="Z386" s="103"/>
      <c r="AA386" s="103"/>
      <c r="AB386" s="103"/>
      <c r="AC386" s="103"/>
      <c r="AD386" s="103"/>
      <c r="AE386" s="103"/>
      <c r="AJ386" s="103"/>
      <c r="AK386" s="103"/>
      <c r="AL386" s="103"/>
      <c r="AM386" s="103"/>
      <c r="AN386" s="103"/>
      <c r="AO386" s="103"/>
      <c r="AP386" s="103"/>
      <c r="AQ386" s="103"/>
      <c r="AR386" s="103"/>
      <c r="AS386" s="103"/>
      <c r="AT386" s="103"/>
      <c r="AU386" s="103"/>
      <c r="AV386" s="103"/>
      <c r="AW386" s="103"/>
      <c r="AZ386" s="103"/>
      <c r="BA386" s="103"/>
      <c r="BB386" s="103"/>
    </row>
    <row r="387" spans="26:54" x14ac:dyDescent="0.2">
      <c r="Z387" s="103"/>
      <c r="AA387" s="103"/>
      <c r="AB387" s="103"/>
      <c r="AC387" s="103"/>
      <c r="AD387" s="103"/>
      <c r="AE387" s="103"/>
      <c r="AJ387" s="103"/>
      <c r="AK387" s="103"/>
      <c r="AL387" s="103"/>
      <c r="AM387" s="103"/>
      <c r="AN387" s="103"/>
      <c r="AO387" s="103"/>
      <c r="AP387" s="103"/>
      <c r="AQ387" s="103"/>
      <c r="AR387" s="103"/>
      <c r="AS387" s="103"/>
      <c r="AT387" s="103"/>
      <c r="AU387" s="103"/>
      <c r="AV387" s="103"/>
      <c r="AW387" s="103"/>
      <c r="AZ387" s="103"/>
      <c r="BA387" s="103"/>
      <c r="BB387" s="103"/>
    </row>
    <row r="388" spans="26:54" x14ac:dyDescent="0.2">
      <c r="Z388" s="103"/>
      <c r="AA388" s="103"/>
      <c r="AB388" s="103"/>
      <c r="AC388" s="103"/>
      <c r="AD388" s="103"/>
      <c r="AE388" s="103"/>
      <c r="AJ388" s="103"/>
      <c r="AK388" s="103"/>
      <c r="AL388" s="103"/>
      <c r="AM388" s="103"/>
      <c r="AN388" s="103"/>
      <c r="AO388" s="103"/>
      <c r="AP388" s="103"/>
      <c r="AQ388" s="103"/>
      <c r="AR388" s="103"/>
      <c r="AS388" s="103"/>
      <c r="AT388" s="103"/>
      <c r="AU388" s="103"/>
      <c r="AV388" s="103"/>
      <c r="AW388" s="103"/>
      <c r="AZ388" s="103"/>
      <c r="BA388" s="103"/>
      <c r="BB388" s="103"/>
    </row>
    <row r="389" spans="26:54" x14ac:dyDescent="0.2">
      <c r="Z389" s="103"/>
      <c r="AA389" s="103"/>
      <c r="AB389" s="103"/>
      <c r="AC389" s="103"/>
      <c r="AD389" s="103"/>
      <c r="AE389" s="103"/>
      <c r="AJ389" s="103"/>
      <c r="AK389" s="103"/>
      <c r="AL389" s="103"/>
      <c r="AM389" s="103"/>
      <c r="AN389" s="103"/>
      <c r="AO389" s="103"/>
      <c r="AP389" s="103"/>
      <c r="AQ389" s="103"/>
      <c r="AR389" s="103"/>
      <c r="AS389" s="103"/>
      <c r="AT389" s="103"/>
      <c r="AU389" s="103"/>
      <c r="AV389" s="103"/>
      <c r="AW389" s="103"/>
      <c r="AZ389" s="103"/>
      <c r="BA389" s="103"/>
      <c r="BB389" s="103"/>
    </row>
    <row r="390" spans="26:54" x14ac:dyDescent="0.2">
      <c r="Z390" s="103"/>
      <c r="AA390" s="103"/>
      <c r="AB390" s="103"/>
      <c r="AC390" s="103"/>
      <c r="AD390" s="103"/>
      <c r="AE390" s="103"/>
      <c r="AJ390" s="103"/>
      <c r="AK390" s="103"/>
      <c r="AL390" s="103"/>
      <c r="AM390" s="103"/>
      <c r="AN390" s="103"/>
      <c r="AO390" s="103"/>
      <c r="AP390" s="103"/>
      <c r="AQ390" s="103"/>
      <c r="AR390" s="103"/>
      <c r="AS390" s="103"/>
      <c r="AT390" s="103"/>
      <c r="AU390" s="103"/>
      <c r="AV390" s="103"/>
      <c r="AW390" s="103"/>
      <c r="AZ390" s="103"/>
      <c r="BA390" s="103"/>
      <c r="BB390" s="103"/>
    </row>
    <row r="391" spans="26:54" x14ac:dyDescent="0.2">
      <c r="Z391" s="103"/>
      <c r="AA391" s="103"/>
      <c r="AB391" s="103"/>
      <c r="AC391" s="103"/>
      <c r="AD391" s="103"/>
      <c r="AE391" s="103"/>
      <c r="AJ391" s="103"/>
      <c r="AK391" s="103"/>
      <c r="AL391" s="103"/>
      <c r="AM391" s="103"/>
      <c r="AN391" s="103"/>
      <c r="AO391" s="103"/>
      <c r="AP391" s="103"/>
      <c r="AQ391" s="103"/>
      <c r="AR391" s="103"/>
      <c r="AS391" s="103"/>
      <c r="AT391" s="103"/>
      <c r="AU391" s="103"/>
      <c r="AV391" s="103"/>
      <c r="AW391" s="103"/>
      <c r="AZ391" s="103"/>
      <c r="BA391" s="103"/>
      <c r="BB391" s="103"/>
    </row>
    <row r="392" spans="26:54" x14ac:dyDescent="0.2">
      <c r="Z392" s="103"/>
      <c r="AA392" s="103"/>
      <c r="AB392" s="103"/>
      <c r="AC392" s="103"/>
      <c r="AD392" s="103"/>
      <c r="AE392" s="103"/>
      <c r="AJ392" s="103"/>
      <c r="AK392" s="103"/>
      <c r="AL392" s="103"/>
      <c r="AM392" s="103"/>
      <c r="AN392" s="103"/>
      <c r="AO392" s="103"/>
      <c r="AP392" s="103"/>
      <c r="AQ392" s="103"/>
      <c r="AR392" s="103"/>
      <c r="AS392" s="103"/>
      <c r="AT392" s="103"/>
      <c r="AU392" s="103"/>
      <c r="AV392" s="103"/>
      <c r="AW392" s="103"/>
      <c r="AZ392" s="103"/>
      <c r="BA392" s="103"/>
      <c r="BB392" s="103"/>
    </row>
    <row r="393" spans="26:54" x14ac:dyDescent="0.2">
      <c r="Z393" s="103"/>
      <c r="AA393" s="103"/>
      <c r="AB393" s="103"/>
      <c r="AC393" s="103"/>
      <c r="AD393" s="103"/>
      <c r="AE393" s="103"/>
      <c r="AJ393" s="103"/>
      <c r="AK393" s="103"/>
      <c r="AL393" s="103"/>
      <c r="AM393" s="103"/>
      <c r="AN393" s="103"/>
      <c r="AO393" s="103"/>
      <c r="AP393" s="103"/>
      <c r="AQ393" s="103"/>
      <c r="AR393" s="103"/>
      <c r="AS393" s="103"/>
      <c r="AT393" s="103"/>
      <c r="AU393" s="103"/>
      <c r="AV393" s="103"/>
      <c r="AW393" s="103"/>
      <c r="AZ393" s="103"/>
      <c r="BA393" s="103"/>
      <c r="BB393" s="103"/>
    </row>
    <row r="394" spans="26:54" x14ac:dyDescent="0.2">
      <c r="Z394" s="103"/>
      <c r="AA394" s="103"/>
      <c r="AB394" s="103"/>
      <c r="AC394" s="103"/>
      <c r="AD394" s="103"/>
      <c r="AE394" s="103"/>
      <c r="AJ394" s="103"/>
      <c r="AK394" s="103"/>
      <c r="AL394" s="103"/>
      <c r="AM394" s="103"/>
      <c r="AN394" s="103"/>
      <c r="AO394" s="103"/>
      <c r="AP394" s="103"/>
      <c r="AQ394" s="103"/>
      <c r="AR394" s="103"/>
      <c r="AS394" s="103"/>
      <c r="AT394" s="103"/>
      <c r="AU394" s="103"/>
      <c r="AV394" s="103"/>
      <c r="AW394" s="103"/>
      <c r="AZ394" s="103"/>
      <c r="BA394" s="103"/>
      <c r="BB394" s="103"/>
    </row>
    <row r="395" spans="26:54" x14ac:dyDescent="0.2">
      <c r="Z395" s="103"/>
      <c r="AA395" s="103"/>
      <c r="AB395" s="103"/>
      <c r="AC395" s="103"/>
      <c r="AD395" s="103"/>
      <c r="AE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Z395" s="103"/>
      <c r="BA395" s="103"/>
      <c r="BB395" s="103"/>
    </row>
    <row r="396" spans="26:54" x14ac:dyDescent="0.2">
      <c r="Z396" s="103"/>
      <c r="AA396" s="103"/>
      <c r="AB396" s="103"/>
      <c r="AC396" s="103"/>
      <c r="AD396" s="103"/>
      <c r="AE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Z396" s="103"/>
      <c r="BA396" s="103"/>
      <c r="BB396" s="103"/>
    </row>
    <row r="397" spans="26:54" x14ac:dyDescent="0.2">
      <c r="Z397" s="103"/>
      <c r="AA397" s="103"/>
      <c r="AB397" s="103"/>
      <c r="AC397" s="103"/>
      <c r="AD397" s="103"/>
      <c r="AE397" s="103"/>
      <c r="AJ397" s="103"/>
      <c r="AK397" s="103"/>
      <c r="AL397" s="103"/>
      <c r="AM397" s="103"/>
      <c r="AN397" s="103"/>
      <c r="AO397" s="103"/>
      <c r="AP397" s="103"/>
      <c r="AQ397" s="103"/>
      <c r="AR397" s="103"/>
      <c r="AS397" s="103"/>
      <c r="AT397" s="103"/>
      <c r="AU397" s="103"/>
      <c r="AV397" s="103"/>
      <c r="AW397" s="103"/>
      <c r="AZ397" s="103"/>
      <c r="BA397" s="103"/>
      <c r="BB397" s="103"/>
    </row>
    <row r="398" spans="26:54" x14ac:dyDescent="0.2">
      <c r="Z398" s="103"/>
      <c r="AA398" s="103"/>
      <c r="AB398" s="103"/>
      <c r="AC398" s="103"/>
      <c r="AD398" s="103"/>
      <c r="AE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Z398" s="103"/>
      <c r="BA398" s="103"/>
      <c r="BB398" s="103"/>
    </row>
    <row r="399" spans="26:54" x14ac:dyDescent="0.2">
      <c r="Z399" s="103"/>
      <c r="AA399" s="103"/>
      <c r="AB399" s="103"/>
      <c r="AC399" s="103"/>
      <c r="AD399" s="103"/>
      <c r="AE399" s="103"/>
      <c r="AJ399" s="103"/>
      <c r="AK399" s="103"/>
      <c r="AL399" s="103"/>
      <c r="AM399" s="103"/>
      <c r="AN399" s="103"/>
      <c r="AO399" s="103"/>
      <c r="AP399" s="103"/>
      <c r="AQ399" s="103"/>
      <c r="AR399" s="103"/>
      <c r="AS399" s="103"/>
      <c r="AT399" s="103"/>
      <c r="AU399" s="103"/>
      <c r="AV399" s="103"/>
      <c r="AW399" s="103"/>
      <c r="AZ399" s="103"/>
      <c r="BA399" s="103"/>
      <c r="BB399" s="103"/>
    </row>
    <row r="400" spans="26:54" x14ac:dyDescent="0.2">
      <c r="Z400" s="103"/>
      <c r="AA400" s="103"/>
      <c r="AB400" s="103"/>
      <c r="AC400" s="103"/>
      <c r="AD400" s="103"/>
      <c r="AE400" s="103"/>
      <c r="AJ400" s="103"/>
      <c r="AK400" s="103"/>
      <c r="AL400" s="103"/>
      <c r="AM400" s="103"/>
      <c r="AN400" s="103"/>
      <c r="AO400" s="103"/>
      <c r="AP400" s="103"/>
      <c r="AQ400" s="103"/>
      <c r="AR400" s="103"/>
      <c r="AS400" s="103"/>
      <c r="AT400" s="103"/>
      <c r="AU400" s="103"/>
      <c r="AV400" s="103"/>
      <c r="AW400" s="103"/>
      <c r="AZ400" s="103"/>
      <c r="BA400" s="103"/>
      <c r="BB400" s="103"/>
    </row>
    <row r="401" spans="26:54" x14ac:dyDescent="0.2">
      <c r="Z401" s="103"/>
      <c r="AA401" s="103"/>
      <c r="AB401" s="103"/>
      <c r="AC401" s="103"/>
      <c r="AD401" s="103"/>
      <c r="AE401" s="103"/>
      <c r="AJ401" s="103"/>
      <c r="AK401" s="103"/>
      <c r="AL401" s="103"/>
      <c r="AM401" s="103"/>
      <c r="AN401" s="103"/>
      <c r="AO401" s="103"/>
      <c r="AP401" s="103"/>
      <c r="AQ401" s="103"/>
      <c r="AR401" s="103"/>
      <c r="AS401" s="103"/>
      <c r="AT401" s="103"/>
      <c r="AU401" s="103"/>
      <c r="AV401" s="103"/>
      <c r="AW401" s="103"/>
      <c r="AZ401" s="103"/>
      <c r="BA401" s="103"/>
      <c r="BB401" s="103"/>
    </row>
    <row r="402" spans="26:54" x14ac:dyDescent="0.2">
      <c r="Z402" s="103"/>
      <c r="AA402" s="103"/>
      <c r="AB402" s="103"/>
      <c r="AC402" s="103"/>
      <c r="AD402" s="103"/>
      <c r="AE402" s="103"/>
      <c r="AJ402" s="103"/>
      <c r="AK402" s="103"/>
      <c r="AL402" s="103"/>
      <c r="AM402" s="103"/>
      <c r="AN402" s="103"/>
      <c r="AO402" s="103"/>
      <c r="AP402" s="103"/>
      <c r="AQ402" s="103"/>
      <c r="AR402" s="103"/>
      <c r="AS402" s="103"/>
      <c r="AT402" s="103"/>
      <c r="AU402" s="103"/>
      <c r="AV402" s="103"/>
      <c r="AW402" s="103"/>
      <c r="AZ402" s="103"/>
      <c r="BA402" s="103"/>
      <c r="BB402" s="103"/>
    </row>
    <row r="403" spans="26:54" x14ac:dyDescent="0.2">
      <c r="Z403" s="103"/>
      <c r="AA403" s="103"/>
      <c r="AB403" s="103"/>
      <c r="AC403" s="103"/>
      <c r="AD403" s="103"/>
      <c r="AE403" s="103"/>
      <c r="AJ403" s="103"/>
      <c r="AK403" s="103"/>
      <c r="AL403" s="103"/>
      <c r="AM403" s="103"/>
      <c r="AN403" s="103"/>
      <c r="AO403" s="103"/>
      <c r="AP403" s="103"/>
      <c r="AQ403" s="103"/>
      <c r="AR403" s="103"/>
      <c r="AS403" s="103"/>
      <c r="AT403" s="103"/>
      <c r="AU403" s="103"/>
      <c r="AV403" s="103"/>
      <c r="AW403" s="103"/>
      <c r="AZ403" s="103"/>
      <c r="BA403" s="103"/>
      <c r="BB403" s="103"/>
    </row>
    <row r="404" spans="26:54" x14ac:dyDescent="0.2">
      <c r="Z404" s="103"/>
      <c r="AA404" s="103"/>
      <c r="AB404" s="103"/>
      <c r="AC404" s="103"/>
      <c r="AD404" s="103"/>
      <c r="AE404" s="103"/>
      <c r="AJ404" s="103"/>
      <c r="AK404" s="103"/>
      <c r="AL404" s="103"/>
      <c r="AM404" s="103"/>
      <c r="AN404" s="103"/>
      <c r="AO404" s="103"/>
      <c r="AP404" s="103"/>
      <c r="AQ404" s="103"/>
      <c r="AR404" s="103"/>
      <c r="AS404" s="103"/>
      <c r="AT404" s="103"/>
      <c r="AU404" s="103"/>
      <c r="AV404" s="103"/>
      <c r="AW404" s="103"/>
      <c r="AZ404" s="103"/>
      <c r="BA404" s="103"/>
      <c r="BB404" s="103"/>
    </row>
    <row r="405" spans="26:54" x14ac:dyDescent="0.2">
      <c r="Z405" s="103"/>
      <c r="AA405" s="103"/>
      <c r="AB405" s="103"/>
      <c r="AC405" s="103"/>
      <c r="AD405" s="103"/>
      <c r="AE405" s="103"/>
      <c r="AJ405" s="103"/>
      <c r="AK405" s="103"/>
      <c r="AL405" s="103"/>
      <c r="AM405" s="103"/>
      <c r="AN405" s="103"/>
      <c r="AO405" s="103"/>
      <c r="AP405" s="103"/>
      <c r="AQ405" s="103"/>
      <c r="AR405" s="103"/>
      <c r="AS405" s="103"/>
      <c r="AT405" s="103"/>
      <c r="AU405" s="103"/>
      <c r="AV405" s="103"/>
      <c r="AW405" s="103"/>
      <c r="AZ405" s="103"/>
      <c r="BA405" s="103"/>
      <c r="BB405" s="103"/>
    </row>
    <row r="406" spans="26:54" x14ac:dyDescent="0.2">
      <c r="Z406" s="103"/>
      <c r="AA406" s="103"/>
      <c r="AB406" s="103"/>
      <c r="AC406" s="103"/>
      <c r="AD406" s="103"/>
      <c r="AE406" s="103"/>
      <c r="AJ406" s="103"/>
      <c r="AK406" s="103"/>
      <c r="AL406" s="103"/>
      <c r="AM406" s="103"/>
      <c r="AN406" s="103"/>
      <c r="AO406" s="103"/>
      <c r="AP406" s="103"/>
      <c r="AQ406" s="103"/>
      <c r="AR406" s="103"/>
      <c r="AS406" s="103"/>
      <c r="AT406" s="103"/>
      <c r="AU406" s="103"/>
      <c r="AV406" s="103"/>
      <c r="AW406" s="103"/>
      <c r="AZ406" s="103"/>
      <c r="BA406" s="103"/>
      <c r="BB406" s="103"/>
    </row>
    <row r="407" spans="26:54" x14ac:dyDescent="0.2">
      <c r="Z407" s="103"/>
      <c r="AA407" s="103"/>
      <c r="AB407" s="103"/>
      <c r="AC407" s="103"/>
      <c r="AD407" s="103"/>
      <c r="AE407" s="103"/>
      <c r="AJ407" s="103"/>
      <c r="AK407" s="103"/>
      <c r="AL407" s="103"/>
      <c r="AM407" s="103"/>
      <c r="AN407" s="103"/>
      <c r="AO407" s="103"/>
      <c r="AP407" s="103"/>
      <c r="AQ407" s="103"/>
      <c r="AR407" s="103"/>
      <c r="AS407" s="103"/>
      <c r="AT407" s="103"/>
      <c r="AU407" s="103"/>
      <c r="AV407" s="103"/>
      <c r="AW407" s="103"/>
      <c r="AZ407" s="103"/>
      <c r="BA407" s="103"/>
      <c r="BB407" s="103"/>
    </row>
    <row r="408" spans="26:54" x14ac:dyDescent="0.2">
      <c r="Z408" s="103"/>
      <c r="AA408" s="103"/>
      <c r="AB408" s="103"/>
      <c r="AC408" s="103"/>
      <c r="AD408" s="103"/>
      <c r="AE408" s="103"/>
      <c r="AJ408" s="103"/>
      <c r="AK408" s="103"/>
      <c r="AL408" s="103"/>
      <c r="AM408" s="103"/>
      <c r="AN408" s="103"/>
      <c r="AO408" s="103"/>
      <c r="AP408" s="103"/>
      <c r="AQ408" s="103"/>
      <c r="AR408" s="103"/>
      <c r="AS408" s="103"/>
      <c r="AT408" s="103"/>
      <c r="AU408" s="103"/>
      <c r="AV408" s="103"/>
      <c r="AW408" s="103"/>
      <c r="AZ408" s="103"/>
      <c r="BA408" s="103"/>
      <c r="BB408" s="103"/>
    </row>
    <row r="409" spans="26:54" x14ac:dyDescent="0.2">
      <c r="Z409" s="103"/>
      <c r="AA409" s="103"/>
      <c r="AB409" s="103"/>
      <c r="AC409" s="103"/>
      <c r="AD409" s="103"/>
      <c r="AE409" s="103"/>
      <c r="AJ409" s="103"/>
      <c r="AK409" s="103"/>
      <c r="AL409" s="103"/>
      <c r="AM409" s="103"/>
      <c r="AN409" s="103"/>
      <c r="AO409" s="103"/>
      <c r="AP409" s="103"/>
      <c r="AQ409" s="103"/>
      <c r="AR409" s="103"/>
      <c r="AS409" s="103"/>
      <c r="AT409" s="103"/>
      <c r="AU409" s="103"/>
      <c r="AV409" s="103"/>
      <c r="AW409" s="103"/>
      <c r="AZ409" s="103"/>
      <c r="BA409" s="103"/>
      <c r="BB409" s="103"/>
    </row>
    <row r="410" spans="26:54" x14ac:dyDescent="0.2">
      <c r="Z410" s="103"/>
      <c r="AA410" s="103"/>
      <c r="AB410" s="103"/>
      <c r="AC410" s="103"/>
      <c r="AD410" s="103"/>
      <c r="AE410" s="103"/>
      <c r="AJ410" s="103"/>
      <c r="AK410" s="103"/>
      <c r="AL410" s="103"/>
      <c r="AM410" s="103"/>
      <c r="AN410" s="103"/>
      <c r="AO410" s="103"/>
      <c r="AP410" s="103"/>
      <c r="AQ410" s="103"/>
      <c r="AR410" s="103"/>
      <c r="AS410" s="103"/>
      <c r="AT410" s="103"/>
      <c r="AU410" s="103"/>
      <c r="AV410" s="103"/>
      <c r="AW410" s="103"/>
      <c r="AZ410" s="103"/>
      <c r="BA410" s="103"/>
      <c r="BB410" s="103"/>
    </row>
    <row r="411" spans="26:54" x14ac:dyDescent="0.2">
      <c r="Z411" s="103"/>
      <c r="AA411" s="103"/>
      <c r="AB411" s="103"/>
      <c r="AC411" s="103"/>
      <c r="AD411" s="103"/>
      <c r="AE411" s="103"/>
      <c r="AJ411" s="103"/>
      <c r="AK411" s="103"/>
      <c r="AL411" s="103"/>
      <c r="AM411" s="103"/>
      <c r="AN411" s="103"/>
      <c r="AO411" s="103"/>
      <c r="AP411" s="103"/>
      <c r="AQ411" s="103"/>
      <c r="AR411" s="103"/>
      <c r="AS411" s="103"/>
      <c r="AT411" s="103"/>
      <c r="AU411" s="103"/>
      <c r="AV411" s="103"/>
      <c r="AW411" s="103"/>
      <c r="AZ411" s="103"/>
      <c r="BA411" s="103"/>
      <c r="BB411" s="103"/>
    </row>
    <row r="412" spans="26:54" x14ac:dyDescent="0.2">
      <c r="Z412" s="103"/>
      <c r="AA412" s="103"/>
      <c r="AB412" s="103"/>
      <c r="AC412" s="103"/>
      <c r="AD412" s="103"/>
      <c r="AE412" s="103"/>
      <c r="AJ412" s="103"/>
      <c r="AK412" s="103"/>
      <c r="AL412" s="103"/>
      <c r="AM412" s="103"/>
      <c r="AN412" s="103"/>
      <c r="AO412" s="103"/>
      <c r="AP412" s="103"/>
      <c r="AQ412" s="103"/>
      <c r="AR412" s="103"/>
      <c r="AS412" s="103"/>
      <c r="AT412" s="103"/>
      <c r="AU412" s="103"/>
      <c r="AV412" s="103"/>
      <c r="AW412" s="103"/>
      <c r="AZ412" s="103"/>
      <c r="BA412" s="103"/>
      <c r="BB412" s="103"/>
    </row>
    <row r="413" spans="26:54" x14ac:dyDescent="0.2">
      <c r="Z413" s="103"/>
      <c r="AA413" s="103"/>
      <c r="AB413" s="103"/>
      <c r="AC413" s="103"/>
      <c r="AD413" s="103"/>
      <c r="AE413" s="103"/>
      <c r="AJ413" s="103"/>
      <c r="AK413" s="103"/>
      <c r="AL413" s="103"/>
      <c r="AM413" s="103"/>
      <c r="AN413" s="103"/>
      <c r="AO413" s="103"/>
      <c r="AP413" s="103"/>
      <c r="AQ413" s="103"/>
      <c r="AR413" s="103"/>
      <c r="AS413" s="103"/>
      <c r="AT413" s="103"/>
      <c r="AU413" s="103"/>
      <c r="AV413" s="103"/>
      <c r="AW413" s="103"/>
      <c r="AZ413" s="103"/>
      <c r="BA413" s="103"/>
      <c r="BB413" s="103"/>
    </row>
    <row r="414" spans="26:54" x14ac:dyDescent="0.2">
      <c r="Z414" s="103"/>
      <c r="AA414" s="103"/>
      <c r="AB414" s="103"/>
      <c r="AC414" s="103"/>
      <c r="AD414" s="103"/>
      <c r="AE414" s="103"/>
      <c r="AJ414" s="103"/>
      <c r="AK414" s="103"/>
      <c r="AL414" s="103"/>
      <c r="AM414" s="103"/>
      <c r="AN414" s="103"/>
      <c r="AO414" s="103"/>
      <c r="AP414" s="103"/>
      <c r="AQ414" s="103"/>
      <c r="AR414" s="103"/>
      <c r="AS414" s="103"/>
      <c r="AT414" s="103"/>
      <c r="AU414" s="103"/>
      <c r="AV414" s="103"/>
      <c r="AW414" s="103"/>
      <c r="AZ414" s="103"/>
      <c r="BA414" s="103"/>
      <c r="BB414" s="103"/>
    </row>
    <row r="415" spans="26:54" x14ac:dyDescent="0.2">
      <c r="Z415" s="103"/>
      <c r="AA415" s="103"/>
      <c r="AB415" s="103"/>
      <c r="AC415" s="103"/>
      <c r="AD415" s="103"/>
      <c r="AE415" s="103"/>
      <c r="AJ415" s="103"/>
      <c r="AK415" s="103"/>
      <c r="AL415" s="103"/>
      <c r="AM415" s="103"/>
      <c r="AN415" s="103"/>
      <c r="AO415" s="103"/>
      <c r="AP415" s="103"/>
      <c r="AQ415" s="103"/>
      <c r="AR415" s="103"/>
      <c r="AS415" s="103"/>
      <c r="AT415" s="103"/>
      <c r="AU415" s="103"/>
      <c r="AV415" s="103"/>
      <c r="AW415" s="103"/>
      <c r="AZ415" s="103"/>
      <c r="BA415" s="103"/>
      <c r="BB415" s="103"/>
    </row>
    <row r="416" spans="26:54" x14ac:dyDescent="0.2">
      <c r="Z416" s="103"/>
      <c r="AA416" s="103"/>
      <c r="AB416" s="103"/>
      <c r="AC416" s="103"/>
      <c r="AD416" s="103"/>
      <c r="AE416" s="103"/>
      <c r="AJ416" s="103"/>
      <c r="AK416" s="103"/>
      <c r="AL416" s="103"/>
      <c r="AM416" s="103"/>
      <c r="AN416" s="103"/>
      <c r="AO416" s="103"/>
      <c r="AP416" s="103"/>
      <c r="AQ416" s="103"/>
      <c r="AR416" s="103"/>
      <c r="AS416" s="103"/>
      <c r="AT416" s="103"/>
      <c r="AU416" s="103"/>
      <c r="AV416" s="103"/>
      <c r="AW416" s="103"/>
      <c r="AZ416" s="103"/>
      <c r="BA416" s="103"/>
      <c r="BB416" s="103"/>
    </row>
    <row r="417" spans="26:54" x14ac:dyDescent="0.2">
      <c r="Z417" s="103"/>
      <c r="AA417" s="103"/>
      <c r="AB417" s="103"/>
      <c r="AC417" s="103"/>
      <c r="AD417" s="103"/>
      <c r="AE417" s="103"/>
      <c r="AJ417" s="103"/>
      <c r="AK417" s="103"/>
      <c r="AL417" s="103"/>
      <c r="AM417" s="103"/>
      <c r="AN417" s="103"/>
      <c r="AO417" s="103"/>
      <c r="AP417" s="103"/>
      <c r="AQ417" s="103"/>
      <c r="AR417" s="103"/>
      <c r="AS417" s="103"/>
      <c r="AT417" s="103"/>
      <c r="AU417" s="103"/>
      <c r="AV417" s="103"/>
      <c r="AW417" s="103"/>
      <c r="AZ417" s="103"/>
      <c r="BA417" s="103"/>
      <c r="BB417" s="103"/>
    </row>
    <row r="418" spans="26:54" x14ac:dyDescent="0.2">
      <c r="Z418" s="103"/>
      <c r="AA418" s="103"/>
      <c r="AB418" s="103"/>
      <c r="AC418" s="103"/>
      <c r="AD418" s="103"/>
      <c r="AE418" s="103"/>
      <c r="AJ418" s="103"/>
      <c r="AK418" s="103"/>
      <c r="AL418" s="103"/>
      <c r="AM418" s="103"/>
      <c r="AN418" s="103"/>
      <c r="AO418" s="103"/>
      <c r="AP418" s="103"/>
      <c r="AQ418" s="103"/>
      <c r="AR418" s="103"/>
      <c r="AS418" s="103"/>
      <c r="AT418" s="103"/>
      <c r="AU418" s="103"/>
      <c r="AV418" s="103"/>
      <c r="AW418" s="103"/>
      <c r="AZ418" s="103"/>
      <c r="BA418" s="103"/>
      <c r="BB418" s="103"/>
    </row>
    <row r="419" spans="26:54" x14ac:dyDescent="0.2">
      <c r="Z419" s="103"/>
      <c r="AA419" s="103"/>
      <c r="AB419" s="103"/>
      <c r="AC419" s="103"/>
      <c r="AD419" s="103"/>
      <c r="AE419" s="103"/>
      <c r="AJ419" s="103"/>
      <c r="AK419" s="103"/>
      <c r="AL419" s="103"/>
      <c r="AM419" s="103"/>
      <c r="AN419" s="103"/>
      <c r="AO419" s="103"/>
      <c r="AP419" s="103"/>
      <c r="AQ419" s="103"/>
      <c r="AR419" s="103"/>
      <c r="AS419" s="103"/>
      <c r="AT419" s="103"/>
      <c r="AU419" s="103"/>
      <c r="AV419" s="103"/>
      <c r="AW419" s="103"/>
      <c r="AZ419" s="103"/>
      <c r="BA419" s="103"/>
      <c r="BB419" s="103"/>
    </row>
    <row r="420" spans="26:54" x14ac:dyDescent="0.2">
      <c r="Z420" s="103"/>
      <c r="AA420" s="103"/>
      <c r="AB420" s="103"/>
      <c r="AC420" s="103"/>
      <c r="AD420" s="103"/>
      <c r="AE420" s="103"/>
      <c r="AJ420" s="103"/>
      <c r="AK420" s="103"/>
      <c r="AL420" s="103"/>
      <c r="AM420" s="103"/>
      <c r="AN420" s="103"/>
      <c r="AO420" s="103"/>
      <c r="AP420" s="103"/>
      <c r="AQ420" s="103"/>
      <c r="AR420" s="103"/>
      <c r="AS420" s="103"/>
      <c r="AT420" s="103"/>
      <c r="AU420" s="103"/>
      <c r="AV420" s="103"/>
      <c r="AW420" s="103"/>
      <c r="AZ420" s="103"/>
      <c r="BA420" s="103"/>
      <c r="BB420" s="103"/>
    </row>
    <row r="421" spans="26:54" x14ac:dyDescent="0.2">
      <c r="Z421" s="103"/>
      <c r="AA421" s="103"/>
      <c r="AB421" s="103"/>
      <c r="AC421" s="103"/>
      <c r="AD421" s="103"/>
      <c r="AE421" s="103"/>
      <c r="AJ421" s="103"/>
      <c r="AK421" s="103"/>
      <c r="AL421" s="103"/>
      <c r="AM421" s="103"/>
      <c r="AN421" s="103"/>
      <c r="AO421" s="103"/>
      <c r="AP421" s="103"/>
      <c r="AQ421" s="103"/>
      <c r="AR421" s="103"/>
      <c r="AS421" s="103"/>
      <c r="AT421" s="103"/>
      <c r="AU421" s="103"/>
      <c r="AV421" s="103"/>
      <c r="AW421" s="103"/>
      <c r="AZ421" s="103"/>
      <c r="BA421" s="103"/>
      <c r="BB421" s="103"/>
    </row>
    <row r="422" spans="26:54" x14ac:dyDescent="0.2">
      <c r="Z422" s="103"/>
      <c r="AA422" s="103"/>
      <c r="AB422" s="103"/>
      <c r="AC422" s="103"/>
      <c r="AD422" s="103"/>
      <c r="AE422" s="103"/>
      <c r="AJ422" s="103"/>
      <c r="AK422" s="103"/>
      <c r="AL422" s="103"/>
      <c r="AM422" s="103"/>
      <c r="AN422" s="103"/>
      <c r="AO422" s="103"/>
      <c r="AP422" s="103"/>
      <c r="AQ422" s="103"/>
      <c r="AR422" s="103"/>
      <c r="AS422" s="103"/>
      <c r="AT422" s="103"/>
      <c r="AU422" s="103"/>
      <c r="AV422" s="103"/>
      <c r="AW422" s="103"/>
      <c r="AZ422" s="103"/>
      <c r="BA422" s="103"/>
      <c r="BB422" s="103"/>
    </row>
    <row r="423" spans="26:54" x14ac:dyDescent="0.2">
      <c r="Z423" s="103"/>
      <c r="AA423" s="103"/>
      <c r="AB423" s="103"/>
      <c r="AC423" s="103"/>
      <c r="AD423" s="103"/>
      <c r="AE423" s="103"/>
      <c r="AJ423" s="103"/>
      <c r="AK423" s="103"/>
      <c r="AL423" s="103"/>
      <c r="AM423" s="103"/>
      <c r="AN423" s="103"/>
      <c r="AO423" s="103"/>
      <c r="AP423" s="103"/>
      <c r="AQ423" s="103"/>
      <c r="AR423" s="103"/>
      <c r="AS423" s="103"/>
      <c r="AT423" s="103"/>
      <c r="AU423" s="103"/>
      <c r="AV423" s="103"/>
      <c r="AW423" s="103"/>
      <c r="AZ423" s="103"/>
      <c r="BA423" s="103"/>
      <c r="BB423" s="103"/>
    </row>
    <row r="424" spans="26:54" x14ac:dyDescent="0.2">
      <c r="Z424" s="103"/>
      <c r="AA424" s="103"/>
      <c r="AB424" s="103"/>
      <c r="AC424" s="103"/>
      <c r="AD424" s="103"/>
      <c r="AE424" s="103"/>
      <c r="AJ424" s="103"/>
      <c r="AK424" s="103"/>
      <c r="AL424" s="103"/>
      <c r="AM424" s="103"/>
      <c r="AN424" s="103"/>
      <c r="AO424" s="103"/>
      <c r="AP424" s="103"/>
      <c r="AQ424" s="103"/>
      <c r="AR424" s="103"/>
      <c r="AS424" s="103"/>
      <c r="AT424" s="103"/>
      <c r="AU424" s="103"/>
      <c r="AV424" s="103"/>
      <c r="AW424" s="103"/>
      <c r="AZ424" s="103"/>
      <c r="BA424" s="103"/>
      <c r="BB424" s="103"/>
    </row>
    <row r="425" spans="26:54" x14ac:dyDescent="0.2">
      <c r="Z425" s="103"/>
      <c r="AA425" s="103"/>
      <c r="AB425" s="103"/>
      <c r="AC425" s="103"/>
      <c r="AD425" s="103"/>
      <c r="AE425" s="103"/>
      <c r="AJ425" s="103"/>
      <c r="AK425" s="103"/>
      <c r="AL425" s="103"/>
      <c r="AM425" s="103"/>
      <c r="AN425" s="103"/>
      <c r="AO425" s="103"/>
      <c r="AP425" s="103"/>
      <c r="AQ425" s="103"/>
      <c r="AR425" s="103"/>
      <c r="AS425" s="103"/>
      <c r="AT425" s="103"/>
      <c r="AU425" s="103"/>
      <c r="AV425" s="103"/>
      <c r="AW425" s="103"/>
      <c r="AZ425" s="103"/>
      <c r="BA425" s="103"/>
      <c r="BB425" s="103"/>
    </row>
    <row r="426" spans="26:54" x14ac:dyDescent="0.2">
      <c r="Z426" s="103"/>
      <c r="AA426" s="103"/>
      <c r="AB426" s="103"/>
      <c r="AC426" s="103"/>
      <c r="AD426" s="103"/>
      <c r="AE426" s="103"/>
      <c r="AJ426" s="103"/>
      <c r="AK426" s="103"/>
      <c r="AL426" s="103"/>
      <c r="AM426" s="103"/>
      <c r="AN426" s="103"/>
      <c r="AO426" s="103"/>
      <c r="AP426" s="103"/>
      <c r="AQ426" s="103"/>
      <c r="AR426" s="103"/>
      <c r="AS426" s="103"/>
      <c r="AT426" s="103"/>
      <c r="AU426" s="103"/>
      <c r="AV426" s="103"/>
      <c r="AW426" s="103"/>
      <c r="AZ426" s="103"/>
      <c r="BA426" s="103"/>
      <c r="BB426" s="103"/>
    </row>
    <row r="427" spans="26:54" x14ac:dyDescent="0.2">
      <c r="Z427" s="103"/>
      <c r="AA427" s="103"/>
      <c r="AB427" s="103"/>
      <c r="AC427" s="103"/>
      <c r="AD427" s="103"/>
      <c r="AE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Z427" s="103"/>
      <c r="BA427" s="103"/>
      <c r="BB427" s="103"/>
    </row>
    <row r="428" spans="26:54" x14ac:dyDescent="0.2">
      <c r="Z428" s="103"/>
      <c r="AA428" s="103"/>
      <c r="AB428" s="103"/>
      <c r="AC428" s="103"/>
      <c r="AD428" s="103"/>
      <c r="AE428" s="103"/>
      <c r="AJ428" s="103"/>
      <c r="AK428" s="103"/>
      <c r="AL428" s="103"/>
      <c r="AM428" s="103"/>
      <c r="AN428" s="103"/>
      <c r="AO428" s="103"/>
      <c r="AP428" s="103"/>
      <c r="AQ428" s="103"/>
      <c r="AR428" s="103"/>
      <c r="AS428" s="103"/>
      <c r="AT428" s="103"/>
      <c r="AU428" s="103"/>
      <c r="AV428" s="103"/>
      <c r="AW428" s="103"/>
      <c r="AZ428" s="103"/>
      <c r="BA428" s="103"/>
      <c r="BB428" s="103"/>
    </row>
    <row r="429" spans="26:54" x14ac:dyDescent="0.2">
      <c r="Z429" s="103"/>
      <c r="AA429" s="103"/>
      <c r="AB429" s="103"/>
      <c r="AC429" s="103"/>
      <c r="AD429" s="103"/>
      <c r="AE429" s="103"/>
      <c r="AJ429" s="103"/>
      <c r="AK429" s="103"/>
      <c r="AL429" s="103"/>
      <c r="AM429" s="103"/>
      <c r="AN429" s="103"/>
      <c r="AO429" s="103"/>
      <c r="AP429" s="103"/>
      <c r="AQ429" s="103"/>
      <c r="AR429" s="103"/>
      <c r="AS429" s="103"/>
      <c r="AT429" s="103"/>
      <c r="AU429" s="103"/>
      <c r="AV429" s="103"/>
      <c r="AW429" s="103"/>
      <c r="AZ429" s="103"/>
      <c r="BA429" s="103"/>
      <c r="BB429" s="103"/>
    </row>
    <row r="430" spans="26:54" x14ac:dyDescent="0.2">
      <c r="Z430" s="103"/>
      <c r="AA430" s="103"/>
      <c r="AB430" s="103"/>
      <c r="AC430" s="103"/>
      <c r="AD430" s="103"/>
      <c r="AE430" s="103"/>
      <c r="AJ430" s="103"/>
      <c r="AK430" s="103"/>
      <c r="AL430" s="103"/>
      <c r="AM430" s="103"/>
      <c r="AN430" s="103"/>
      <c r="AO430" s="103"/>
      <c r="AP430" s="103"/>
      <c r="AQ430" s="103"/>
      <c r="AR430" s="103"/>
      <c r="AS430" s="103"/>
      <c r="AT430" s="103"/>
      <c r="AU430" s="103"/>
      <c r="AV430" s="103"/>
      <c r="AW430" s="103"/>
      <c r="AZ430" s="103"/>
      <c r="BA430" s="103"/>
      <c r="BB430" s="103"/>
    </row>
    <row r="431" spans="26:54" x14ac:dyDescent="0.2">
      <c r="Z431" s="103"/>
      <c r="AA431" s="103"/>
      <c r="AB431" s="103"/>
      <c r="AC431" s="103"/>
      <c r="AD431" s="103"/>
      <c r="AE431" s="103"/>
      <c r="AJ431" s="103"/>
      <c r="AK431" s="103"/>
      <c r="AL431" s="103"/>
      <c r="AM431" s="103"/>
      <c r="AN431" s="103"/>
      <c r="AO431" s="103"/>
      <c r="AP431" s="103"/>
      <c r="AQ431" s="103"/>
      <c r="AR431" s="103"/>
      <c r="AS431" s="103"/>
      <c r="AT431" s="103"/>
      <c r="AU431" s="103"/>
      <c r="AV431" s="103"/>
      <c r="AW431" s="103"/>
      <c r="AZ431" s="103"/>
      <c r="BA431" s="103"/>
      <c r="BB431" s="103"/>
    </row>
    <row r="432" spans="26:54" x14ac:dyDescent="0.2">
      <c r="Z432" s="103"/>
      <c r="AA432" s="103"/>
      <c r="AB432" s="103"/>
      <c r="AC432" s="103"/>
      <c r="AD432" s="103"/>
      <c r="AE432" s="103"/>
      <c r="AJ432" s="103"/>
      <c r="AK432" s="103"/>
      <c r="AL432" s="103"/>
      <c r="AM432" s="103"/>
      <c r="AN432" s="103"/>
      <c r="AO432" s="103"/>
      <c r="AP432" s="103"/>
      <c r="AQ432" s="103"/>
      <c r="AR432" s="103"/>
      <c r="AS432" s="103"/>
      <c r="AT432" s="103"/>
      <c r="AU432" s="103"/>
      <c r="AV432" s="103"/>
      <c r="AW432" s="103"/>
      <c r="AZ432" s="103"/>
      <c r="BA432" s="103"/>
      <c r="BB432" s="103"/>
    </row>
    <row r="433" spans="26:54" x14ac:dyDescent="0.2">
      <c r="Z433" s="103"/>
      <c r="AA433" s="103"/>
      <c r="AB433" s="103"/>
      <c r="AC433" s="103"/>
      <c r="AD433" s="103"/>
      <c r="AE433" s="103"/>
      <c r="AJ433" s="103"/>
      <c r="AK433" s="103"/>
      <c r="AL433" s="103"/>
      <c r="AM433" s="103"/>
      <c r="AN433" s="103"/>
      <c r="AO433" s="103"/>
      <c r="AP433" s="103"/>
      <c r="AQ433" s="103"/>
      <c r="AR433" s="103"/>
      <c r="AS433" s="103"/>
      <c r="AT433" s="103"/>
      <c r="AU433" s="103"/>
      <c r="AV433" s="103"/>
      <c r="AW433" s="103"/>
      <c r="AZ433" s="103"/>
      <c r="BA433" s="103"/>
      <c r="BB433" s="103"/>
    </row>
    <row r="434" spans="26:54" x14ac:dyDescent="0.2">
      <c r="Z434" s="103"/>
      <c r="AA434" s="103"/>
      <c r="AB434" s="103"/>
      <c r="AC434" s="103"/>
      <c r="AD434" s="103"/>
      <c r="AE434" s="103"/>
      <c r="AJ434" s="103"/>
      <c r="AK434" s="103"/>
      <c r="AL434" s="103"/>
      <c r="AM434" s="103"/>
      <c r="AN434" s="103"/>
      <c r="AO434" s="103"/>
      <c r="AP434" s="103"/>
      <c r="AQ434" s="103"/>
      <c r="AR434" s="103"/>
      <c r="AS434" s="103"/>
      <c r="AT434" s="103"/>
      <c r="AU434" s="103"/>
      <c r="AV434" s="103"/>
      <c r="AW434" s="103"/>
      <c r="AZ434" s="103"/>
      <c r="BA434" s="103"/>
      <c r="BB434" s="103"/>
    </row>
    <row r="435" spans="26:54" x14ac:dyDescent="0.2">
      <c r="Z435" s="103"/>
      <c r="AA435" s="103"/>
      <c r="AB435" s="103"/>
      <c r="AC435" s="103"/>
      <c r="AD435" s="103"/>
      <c r="AE435" s="103"/>
      <c r="AJ435" s="103"/>
      <c r="AK435" s="103"/>
      <c r="AL435" s="103"/>
      <c r="AM435" s="103"/>
      <c r="AN435" s="103"/>
      <c r="AO435" s="103"/>
      <c r="AP435" s="103"/>
      <c r="AQ435" s="103"/>
      <c r="AR435" s="103"/>
      <c r="AS435" s="103"/>
      <c r="AT435" s="103"/>
      <c r="AU435" s="103"/>
      <c r="AV435" s="103"/>
      <c r="AW435" s="103"/>
      <c r="AZ435" s="103"/>
      <c r="BA435" s="103"/>
      <c r="BB435" s="103"/>
    </row>
    <row r="436" spans="26:54" x14ac:dyDescent="0.2">
      <c r="Z436" s="103"/>
      <c r="AA436" s="103"/>
      <c r="AB436" s="103"/>
      <c r="AC436" s="103"/>
      <c r="AD436" s="103"/>
      <c r="AE436" s="103"/>
      <c r="AJ436" s="103"/>
      <c r="AK436" s="103"/>
      <c r="AL436" s="103"/>
      <c r="AM436" s="103"/>
      <c r="AN436" s="103"/>
      <c r="AO436" s="103"/>
      <c r="AP436" s="103"/>
      <c r="AQ436" s="103"/>
      <c r="AR436" s="103"/>
      <c r="AS436" s="103"/>
      <c r="AT436" s="103"/>
      <c r="AU436" s="103"/>
      <c r="AV436" s="103"/>
      <c r="AW436" s="103"/>
      <c r="AZ436" s="103"/>
      <c r="BA436" s="103"/>
      <c r="BB436" s="103"/>
    </row>
    <row r="437" spans="26:54" x14ac:dyDescent="0.2">
      <c r="Z437" s="103"/>
      <c r="AA437" s="103"/>
      <c r="AB437" s="103"/>
      <c r="AC437" s="103"/>
      <c r="AD437" s="103"/>
      <c r="AE437" s="103"/>
      <c r="AJ437" s="103"/>
      <c r="AK437" s="103"/>
      <c r="AL437" s="103"/>
      <c r="AM437" s="103"/>
      <c r="AN437" s="103"/>
      <c r="AO437" s="103"/>
      <c r="AP437" s="103"/>
      <c r="AQ437" s="103"/>
      <c r="AR437" s="103"/>
      <c r="AS437" s="103"/>
      <c r="AT437" s="103"/>
      <c r="AU437" s="103"/>
      <c r="AV437" s="103"/>
      <c r="AW437" s="103"/>
      <c r="AZ437" s="103"/>
      <c r="BA437" s="103"/>
      <c r="BB437" s="103"/>
    </row>
    <row r="438" spans="26:54" x14ac:dyDescent="0.2">
      <c r="Z438" s="103"/>
      <c r="AA438" s="103"/>
      <c r="AB438" s="103"/>
      <c r="AC438" s="103"/>
      <c r="AD438" s="103"/>
      <c r="AE438" s="103"/>
      <c r="AJ438" s="103"/>
      <c r="AK438" s="103"/>
      <c r="AL438" s="103"/>
      <c r="AM438" s="103"/>
      <c r="AN438" s="103"/>
      <c r="AO438" s="103"/>
      <c r="AP438" s="103"/>
      <c r="AQ438" s="103"/>
      <c r="AR438" s="103"/>
      <c r="AS438" s="103"/>
      <c r="AT438" s="103"/>
      <c r="AU438" s="103"/>
      <c r="AV438" s="103"/>
      <c r="AW438" s="103"/>
      <c r="AZ438" s="103"/>
      <c r="BA438" s="103"/>
      <c r="BB438" s="103"/>
    </row>
    <row r="439" spans="26:54" x14ac:dyDescent="0.2">
      <c r="Z439" s="103"/>
      <c r="AA439" s="103"/>
      <c r="AB439" s="103"/>
      <c r="AC439" s="103"/>
      <c r="AD439" s="103"/>
      <c r="AE439" s="103"/>
      <c r="AJ439" s="103"/>
      <c r="AK439" s="103"/>
      <c r="AL439" s="103"/>
      <c r="AM439" s="103"/>
      <c r="AN439" s="103"/>
      <c r="AO439" s="103"/>
      <c r="AP439" s="103"/>
      <c r="AQ439" s="103"/>
      <c r="AR439" s="103"/>
      <c r="AS439" s="103"/>
      <c r="AT439" s="103"/>
      <c r="AU439" s="103"/>
      <c r="AV439" s="103"/>
      <c r="AW439" s="103"/>
      <c r="AZ439" s="103"/>
      <c r="BA439" s="103"/>
      <c r="BB439" s="103"/>
    </row>
    <row r="440" spans="26:54" x14ac:dyDescent="0.2">
      <c r="Z440" s="103"/>
      <c r="AA440" s="103"/>
      <c r="AB440" s="103"/>
      <c r="AC440" s="103"/>
      <c r="AD440" s="103"/>
      <c r="AE440" s="103"/>
      <c r="AJ440" s="103"/>
      <c r="AK440" s="103"/>
      <c r="AL440" s="103"/>
      <c r="AM440" s="103"/>
      <c r="AN440" s="103"/>
      <c r="AO440" s="103"/>
      <c r="AP440" s="103"/>
      <c r="AQ440" s="103"/>
      <c r="AR440" s="103"/>
      <c r="AS440" s="103"/>
      <c r="AT440" s="103"/>
      <c r="AU440" s="103"/>
      <c r="AV440" s="103"/>
      <c r="AW440" s="103"/>
      <c r="AZ440" s="103"/>
      <c r="BA440" s="103"/>
      <c r="BB440" s="103"/>
    </row>
    <row r="441" spans="26:54" x14ac:dyDescent="0.2">
      <c r="Z441" s="103"/>
      <c r="AA441" s="103"/>
      <c r="AB441" s="103"/>
      <c r="AC441" s="103"/>
      <c r="AD441" s="103"/>
      <c r="AE441" s="103"/>
      <c r="AJ441" s="103"/>
      <c r="AK441" s="103"/>
      <c r="AL441" s="103"/>
      <c r="AM441" s="103"/>
      <c r="AN441" s="103"/>
      <c r="AO441" s="103"/>
      <c r="AP441" s="103"/>
      <c r="AQ441" s="103"/>
      <c r="AR441" s="103"/>
      <c r="AS441" s="103"/>
      <c r="AT441" s="103"/>
      <c r="AU441" s="103"/>
      <c r="AV441" s="103"/>
      <c r="AW441" s="103"/>
      <c r="AZ441" s="103"/>
      <c r="BA441" s="103"/>
      <c r="BB441" s="103"/>
    </row>
    <row r="442" spans="26:54" x14ac:dyDescent="0.2">
      <c r="Z442" s="103"/>
      <c r="AA442" s="103"/>
      <c r="AB442" s="103"/>
      <c r="AC442" s="103"/>
      <c r="AD442" s="103"/>
      <c r="AE442" s="103"/>
      <c r="AJ442" s="103"/>
      <c r="AK442" s="103"/>
      <c r="AL442" s="103"/>
      <c r="AM442" s="103"/>
      <c r="AN442" s="103"/>
      <c r="AO442" s="103"/>
      <c r="AP442" s="103"/>
      <c r="AQ442" s="103"/>
      <c r="AR442" s="103"/>
      <c r="AS442" s="103"/>
      <c r="AT442" s="103"/>
      <c r="AU442" s="103"/>
      <c r="AV442" s="103"/>
      <c r="AW442" s="103"/>
      <c r="AZ442" s="103"/>
      <c r="BA442" s="103"/>
      <c r="BB442" s="103"/>
    </row>
    <row r="443" spans="26:54" x14ac:dyDescent="0.2">
      <c r="Z443" s="103"/>
      <c r="AA443" s="103"/>
      <c r="AB443" s="103"/>
      <c r="AC443" s="103"/>
      <c r="AD443" s="103"/>
      <c r="AE443" s="103"/>
      <c r="AJ443" s="103"/>
      <c r="AK443" s="103"/>
      <c r="AL443" s="103"/>
      <c r="AM443" s="103"/>
      <c r="AN443" s="103"/>
      <c r="AO443" s="103"/>
      <c r="AP443" s="103"/>
      <c r="AQ443" s="103"/>
      <c r="AR443" s="103"/>
      <c r="AS443" s="103"/>
      <c r="AT443" s="103"/>
      <c r="AU443" s="103"/>
      <c r="AV443" s="103"/>
      <c r="AW443" s="103"/>
      <c r="AZ443" s="103"/>
      <c r="BA443" s="103"/>
      <c r="BB443" s="103"/>
    </row>
    <row r="444" spans="26:54" x14ac:dyDescent="0.2">
      <c r="Z444" s="103"/>
      <c r="AA444" s="103"/>
      <c r="AB444" s="103"/>
      <c r="AC444" s="103"/>
      <c r="AD444" s="103"/>
      <c r="AE444" s="103"/>
      <c r="AJ444" s="103"/>
      <c r="AK444" s="103"/>
      <c r="AL444" s="103"/>
      <c r="AM444" s="103"/>
      <c r="AN444" s="103"/>
      <c r="AO444" s="103"/>
      <c r="AP444" s="103"/>
      <c r="AQ444" s="103"/>
      <c r="AR444" s="103"/>
      <c r="AS444" s="103"/>
      <c r="AT444" s="103"/>
      <c r="AU444" s="103"/>
      <c r="AV444" s="103"/>
      <c r="AW444" s="103"/>
      <c r="AZ444" s="103"/>
      <c r="BA444" s="103"/>
      <c r="BB444" s="103"/>
    </row>
    <row r="445" spans="26:54" x14ac:dyDescent="0.2">
      <c r="Z445" s="103"/>
      <c r="AA445" s="103"/>
      <c r="AB445" s="103"/>
      <c r="AC445" s="103"/>
      <c r="AD445" s="103"/>
      <c r="AE445" s="103"/>
      <c r="AJ445" s="103"/>
      <c r="AK445" s="103"/>
      <c r="AL445" s="103"/>
      <c r="AM445" s="103"/>
      <c r="AN445" s="103"/>
      <c r="AO445" s="103"/>
      <c r="AP445" s="103"/>
      <c r="AQ445" s="103"/>
      <c r="AR445" s="103"/>
      <c r="AS445" s="103"/>
      <c r="AT445" s="103"/>
      <c r="AU445" s="103"/>
      <c r="AV445" s="103"/>
      <c r="AW445" s="103"/>
      <c r="AZ445" s="103"/>
      <c r="BA445" s="103"/>
      <c r="BB445" s="103"/>
    </row>
    <row r="446" spans="26:54" x14ac:dyDescent="0.2">
      <c r="Z446" s="103"/>
      <c r="AA446" s="103"/>
      <c r="AB446" s="103"/>
      <c r="AC446" s="103"/>
      <c r="AD446" s="103"/>
      <c r="AE446" s="103"/>
      <c r="AJ446" s="103"/>
      <c r="AK446" s="103"/>
      <c r="AL446" s="103"/>
      <c r="AM446" s="103"/>
      <c r="AN446" s="103"/>
      <c r="AO446" s="103"/>
      <c r="AP446" s="103"/>
      <c r="AQ446" s="103"/>
      <c r="AR446" s="103"/>
      <c r="AS446" s="103"/>
      <c r="AT446" s="103"/>
      <c r="AU446" s="103"/>
      <c r="AV446" s="103"/>
      <c r="AW446" s="103"/>
      <c r="AZ446" s="103"/>
      <c r="BA446" s="103"/>
      <c r="BB446" s="103"/>
    </row>
    <row r="447" spans="26:54" x14ac:dyDescent="0.2">
      <c r="Z447" s="103"/>
      <c r="AA447" s="103"/>
      <c r="AB447" s="103"/>
      <c r="AC447" s="103"/>
      <c r="AD447" s="103"/>
      <c r="AE447" s="103"/>
      <c r="AJ447" s="103"/>
      <c r="AK447" s="103"/>
      <c r="AL447" s="103"/>
      <c r="AM447" s="103"/>
      <c r="AN447" s="103"/>
      <c r="AO447" s="103"/>
      <c r="AP447" s="103"/>
      <c r="AQ447" s="103"/>
      <c r="AR447" s="103"/>
      <c r="AS447" s="103"/>
      <c r="AT447" s="103"/>
      <c r="AU447" s="103"/>
      <c r="AV447" s="103"/>
      <c r="AW447" s="103"/>
      <c r="AZ447" s="103"/>
      <c r="BA447" s="103"/>
      <c r="BB447" s="103"/>
    </row>
    <row r="448" spans="26:54" x14ac:dyDescent="0.2">
      <c r="Z448" s="103"/>
      <c r="AA448" s="103"/>
      <c r="AB448" s="103"/>
      <c r="AC448" s="103"/>
      <c r="AD448" s="103"/>
      <c r="AE448" s="103"/>
      <c r="AJ448" s="103"/>
      <c r="AK448" s="103"/>
      <c r="AL448" s="103"/>
      <c r="AM448" s="103"/>
      <c r="AN448" s="103"/>
      <c r="AO448" s="103"/>
      <c r="AP448" s="103"/>
      <c r="AQ448" s="103"/>
      <c r="AR448" s="103"/>
      <c r="AS448" s="103"/>
      <c r="AT448" s="103"/>
      <c r="AU448" s="103"/>
      <c r="AV448" s="103"/>
      <c r="AW448" s="103"/>
      <c r="AZ448" s="103"/>
      <c r="BA448" s="103"/>
      <c r="BB448" s="103"/>
    </row>
    <row r="449" spans="26:54" x14ac:dyDescent="0.2">
      <c r="Z449" s="103"/>
      <c r="AA449" s="103"/>
      <c r="AB449" s="103"/>
      <c r="AC449" s="103"/>
      <c r="AD449" s="103"/>
      <c r="AE449" s="103"/>
      <c r="AJ449" s="103"/>
      <c r="AK449" s="103"/>
      <c r="AL449" s="103"/>
      <c r="AM449" s="103"/>
      <c r="AN449" s="103"/>
      <c r="AO449" s="103"/>
      <c r="AP449" s="103"/>
      <c r="AQ449" s="103"/>
      <c r="AR449" s="103"/>
      <c r="AS449" s="103"/>
      <c r="AT449" s="103"/>
      <c r="AU449" s="103"/>
      <c r="AV449" s="103"/>
      <c r="AW449" s="103"/>
      <c r="AZ449" s="103"/>
      <c r="BA449" s="103"/>
      <c r="BB449" s="103"/>
    </row>
    <row r="450" spans="26:54" x14ac:dyDescent="0.2">
      <c r="Z450" s="103"/>
      <c r="AA450" s="103"/>
      <c r="AB450" s="103"/>
      <c r="AC450" s="103"/>
      <c r="AD450" s="103"/>
      <c r="AE450" s="103"/>
      <c r="AJ450" s="103"/>
      <c r="AK450" s="103"/>
      <c r="AL450" s="103"/>
      <c r="AM450" s="103"/>
      <c r="AN450" s="103"/>
      <c r="AO450" s="103"/>
      <c r="AP450" s="103"/>
      <c r="AQ450" s="103"/>
      <c r="AR450" s="103"/>
      <c r="AS450" s="103"/>
      <c r="AT450" s="103"/>
      <c r="AU450" s="103"/>
      <c r="AV450" s="103"/>
      <c r="AW450" s="103"/>
      <c r="AZ450" s="103"/>
      <c r="BA450" s="103"/>
      <c r="BB450" s="103"/>
    </row>
    <row r="451" spans="26:54" x14ac:dyDescent="0.2">
      <c r="Z451" s="103"/>
      <c r="AA451" s="103"/>
      <c r="AB451" s="103"/>
      <c r="AC451" s="103"/>
      <c r="AD451" s="103"/>
      <c r="AE451" s="103"/>
      <c r="AJ451" s="103"/>
      <c r="AK451" s="103"/>
      <c r="AL451" s="103"/>
      <c r="AM451" s="103"/>
      <c r="AN451" s="103"/>
      <c r="AO451" s="103"/>
      <c r="AP451" s="103"/>
      <c r="AQ451" s="103"/>
      <c r="AR451" s="103"/>
      <c r="AS451" s="103"/>
      <c r="AT451" s="103"/>
      <c r="AU451" s="103"/>
      <c r="AV451" s="103"/>
      <c r="AW451" s="103"/>
      <c r="AZ451" s="103"/>
      <c r="BA451" s="103"/>
      <c r="BB451" s="103"/>
    </row>
    <row r="452" spans="26:54" x14ac:dyDescent="0.2">
      <c r="Z452" s="103"/>
      <c r="AA452" s="103"/>
      <c r="AB452" s="103"/>
      <c r="AC452" s="103"/>
      <c r="AD452" s="103"/>
      <c r="AE452" s="103"/>
      <c r="AJ452" s="103"/>
      <c r="AK452" s="103"/>
      <c r="AL452" s="103"/>
      <c r="AM452" s="103"/>
      <c r="AN452" s="103"/>
      <c r="AO452" s="103"/>
      <c r="AP452" s="103"/>
      <c r="AQ452" s="103"/>
      <c r="AR452" s="103"/>
      <c r="AS452" s="103"/>
      <c r="AT452" s="103"/>
      <c r="AU452" s="103"/>
      <c r="AV452" s="103"/>
      <c r="AW452" s="103"/>
      <c r="AZ452" s="103"/>
      <c r="BA452" s="103"/>
      <c r="BB452" s="103"/>
    </row>
    <row r="453" spans="26:54" x14ac:dyDescent="0.2">
      <c r="Z453" s="103"/>
      <c r="AA453" s="103"/>
      <c r="AB453" s="103"/>
      <c r="AC453" s="103"/>
      <c r="AD453" s="103"/>
      <c r="AE453" s="103"/>
      <c r="AJ453" s="103"/>
      <c r="AK453" s="103"/>
      <c r="AL453" s="103"/>
      <c r="AM453" s="103"/>
      <c r="AN453" s="103"/>
      <c r="AO453" s="103"/>
      <c r="AP453" s="103"/>
      <c r="AQ453" s="103"/>
      <c r="AR453" s="103"/>
      <c r="AS453" s="103"/>
      <c r="AT453" s="103"/>
      <c r="AU453" s="103"/>
      <c r="AV453" s="103"/>
      <c r="AW453" s="103"/>
      <c r="AZ453" s="103"/>
      <c r="BA453" s="103"/>
      <c r="BB453" s="103"/>
    </row>
    <row r="454" spans="26:54" x14ac:dyDescent="0.2">
      <c r="Z454" s="103"/>
      <c r="AA454" s="103"/>
      <c r="AB454" s="103"/>
      <c r="AC454" s="103"/>
      <c r="AD454" s="103"/>
      <c r="AE454" s="103"/>
      <c r="AJ454" s="103"/>
      <c r="AK454" s="103"/>
      <c r="AL454" s="103"/>
      <c r="AM454" s="103"/>
      <c r="AN454" s="103"/>
      <c r="AO454" s="103"/>
      <c r="AP454" s="103"/>
      <c r="AQ454" s="103"/>
      <c r="AR454" s="103"/>
      <c r="AS454" s="103"/>
      <c r="AT454" s="103"/>
      <c r="AU454" s="103"/>
      <c r="AV454" s="103"/>
      <c r="AW454" s="103"/>
      <c r="AZ454" s="103"/>
      <c r="BA454" s="103"/>
      <c r="BB454" s="103"/>
    </row>
    <row r="455" spans="26:54" x14ac:dyDescent="0.2">
      <c r="Z455" s="103"/>
      <c r="AA455" s="103"/>
      <c r="AB455" s="103"/>
      <c r="AC455" s="103"/>
      <c r="AD455" s="103"/>
      <c r="AE455" s="103"/>
      <c r="AJ455" s="103"/>
      <c r="AK455" s="103"/>
      <c r="AL455" s="103"/>
      <c r="AM455" s="103"/>
      <c r="AN455" s="103"/>
      <c r="AO455" s="103"/>
      <c r="AP455" s="103"/>
      <c r="AQ455" s="103"/>
      <c r="AR455" s="103"/>
      <c r="AS455" s="103"/>
      <c r="AT455" s="103"/>
      <c r="AU455" s="103"/>
      <c r="AV455" s="103"/>
      <c r="AW455" s="103"/>
      <c r="AZ455" s="103"/>
      <c r="BA455" s="103"/>
      <c r="BB455" s="103"/>
    </row>
    <row r="456" spans="26:54" x14ac:dyDescent="0.2">
      <c r="Z456" s="103"/>
      <c r="AA456" s="103"/>
      <c r="AB456" s="103"/>
      <c r="AC456" s="103"/>
      <c r="AD456" s="103"/>
      <c r="AE456" s="103"/>
      <c r="AJ456" s="103"/>
      <c r="AK456" s="103"/>
      <c r="AL456" s="103"/>
      <c r="AM456" s="103"/>
      <c r="AN456" s="103"/>
      <c r="AO456" s="103"/>
      <c r="AP456" s="103"/>
      <c r="AQ456" s="103"/>
      <c r="AR456" s="103"/>
      <c r="AS456" s="103"/>
      <c r="AT456" s="103"/>
      <c r="AU456" s="103"/>
      <c r="AV456" s="103"/>
      <c r="AW456" s="103"/>
      <c r="AZ456" s="103"/>
      <c r="BA456" s="103"/>
      <c r="BB456" s="103"/>
    </row>
    <row r="457" spans="26:54" x14ac:dyDescent="0.2">
      <c r="Z457" s="103"/>
      <c r="AA457" s="103"/>
      <c r="AB457" s="103"/>
      <c r="AC457" s="103"/>
      <c r="AD457" s="103"/>
      <c r="AE457" s="103"/>
      <c r="AJ457" s="103"/>
      <c r="AK457" s="103"/>
      <c r="AL457" s="103"/>
      <c r="AM457" s="103"/>
      <c r="AN457" s="103"/>
      <c r="AO457" s="103"/>
      <c r="AP457" s="103"/>
      <c r="AQ457" s="103"/>
      <c r="AR457" s="103"/>
      <c r="AS457" s="103"/>
      <c r="AT457" s="103"/>
      <c r="AU457" s="103"/>
      <c r="AV457" s="103"/>
      <c r="AW457" s="103"/>
      <c r="AZ457" s="103"/>
      <c r="BA457" s="103"/>
      <c r="BB457" s="103"/>
    </row>
    <row r="458" spans="26:54" x14ac:dyDescent="0.2">
      <c r="Z458" s="103"/>
      <c r="AA458" s="103"/>
      <c r="AB458" s="103"/>
      <c r="AC458" s="103"/>
      <c r="AD458" s="103"/>
      <c r="AE458" s="103"/>
      <c r="AJ458" s="103"/>
      <c r="AK458" s="103"/>
      <c r="AL458" s="103"/>
      <c r="AM458" s="103"/>
      <c r="AN458" s="103"/>
      <c r="AO458" s="103"/>
      <c r="AP458" s="103"/>
      <c r="AQ458" s="103"/>
      <c r="AR458" s="103"/>
      <c r="AS458" s="103"/>
      <c r="AT458" s="103"/>
      <c r="AU458" s="103"/>
      <c r="AV458" s="103"/>
      <c r="AW458" s="103"/>
      <c r="AZ458" s="103"/>
      <c r="BA458" s="103"/>
      <c r="BB458" s="103"/>
    </row>
    <row r="459" spans="26:54" x14ac:dyDescent="0.2">
      <c r="Z459" s="103"/>
      <c r="AA459" s="103"/>
      <c r="AB459" s="103"/>
      <c r="AC459" s="103"/>
      <c r="AD459" s="103"/>
      <c r="AE459" s="103"/>
      <c r="AJ459" s="103"/>
      <c r="AK459" s="103"/>
      <c r="AL459" s="103"/>
      <c r="AM459" s="103"/>
      <c r="AN459" s="103"/>
      <c r="AO459" s="103"/>
      <c r="AP459" s="103"/>
      <c r="AQ459" s="103"/>
      <c r="AR459" s="103"/>
      <c r="AS459" s="103"/>
      <c r="AT459" s="103"/>
      <c r="AU459" s="103"/>
      <c r="AV459" s="103"/>
      <c r="AW459" s="103"/>
      <c r="AZ459" s="103"/>
      <c r="BA459" s="103"/>
      <c r="BB459" s="103"/>
    </row>
    <row r="460" spans="26:54" x14ac:dyDescent="0.2">
      <c r="Z460" s="103"/>
      <c r="AA460" s="103"/>
      <c r="AB460" s="103"/>
      <c r="AC460" s="103"/>
      <c r="AD460" s="103"/>
      <c r="AE460" s="103"/>
      <c r="AJ460" s="103"/>
      <c r="AK460" s="103"/>
      <c r="AL460" s="103"/>
      <c r="AM460" s="103"/>
      <c r="AN460" s="103"/>
      <c r="AO460" s="103"/>
      <c r="AP460" s="103"/>
      <c r="AQ460" s="103"/>
      <c r="AR460" s="103"/>
      <c r="AS460" s="103"/>
      <c r="AT460" s="103"/>
      <c r="AU460" s="103"/>
      <c r="AV460" s="103"/>
      <c r="AW460" s="103"/>
      <c r="AZ460" s="103"/>
      <c r="BA460" s="103"/>
      <c r="BB460" s="103"/>
    </row>
    <row r="461" spans="26:54" x14ac:dyDescent="0.2">
      <c r="Z461" s="103"/>
      <c r="AA461" s="103"/>
      <c r="AB461" s="103"/>
      <c r="AC461" s="103"/>
      <c r="AD461" s="103"/>
      <c r="AE461" s="103"/>
      <c r="AJ461" s="103"/>
      <c r="AK461" s="103"/>
      <c r="AL461" s="103"/>
      <c r="AM461" s="103"/>
      <c r="AN461" s="103"/>
      <c r="AO461" s="103"/>
      <c r="AP461" s="103"/>
      <c r="AQ461" s="103"/>
      <c r="AR461" s="103"/>
      <c r="AS461" s="103"/>
      <c r="AT461" s="103"/>
      <c r="AU461" s="103"/>
      <c r="AV461" s="103"/>
      <c r="AW461" s="103"/>
      <c r="AZ461" s="103"/>
      <c r="BA461" s="103"/>
      <c r="BB461" s="103"/>
    </row>
    <row r="462" spans="26:54" x14ac:dyDescent="0.2">
      <c r="Z462" s="103"/>
      <c r="AA462" s="103"/>
      <c r="AB462" s="103"/>
      <c r="AC462" s="103"/>
      <c r="AD462" s="103"/>
      <c r="AE462" s="103"/>
      <c r="AJ462" s="103"/>
      <c r="AK462" s="103"/>
      <c r="AL462" s="103"/>
      <c r="AM462" s="103"/>
      <c r="AN462" s="103"/>
      <c r="AO462" s="103"/>
      <c r="AP462" s="103"/>
      <c r="AQ462" s="103"/>
      <c r="AR462" s="103"/>
      <c r="AS462" s="103"/>
      <c r="AT462" s="103"/>
      <c r="AU462" s="103"/>
      <c r="AV462" s="103"/>
      <c r="AW462" s="103"/>
      <c r="AZ462" s="103"/>
      <c r="BA462" s="103"/>
      <c r="BB462" s="103"/>
    </row>
    <row r="463" spans="26:54" x14ac:dyDescent="0.2">
      <c r="Z463" s="103"/>
      <c r="AA463" s="103"/>
      <c r="AB463" s="103"/>
      <c r="AC463" s="103"/>
      <c r="AD463" s="103"/>
      <c r="AE463" s="103"/>
      <c r="AJ463" s="103"/>
      <c r="AK463" s="103"/>
      <c r="AL463" s="103"/>
      <c r="AM463" s="103"/>
      <c r="AN463" s="103"/>
      <c r="AO463" s="103"/>
      <c r="AP463" s="103"/>
      <c r="AQ463" s="103"/>
      <c r="AR463" s="103"/>
      <c r="AS463" s="103"/>
      <c r="AT463" s="103"/>
      <c r="AU463" s="103"/>
      <c r="AV463" s="103"/>
      <c r="AW463" s="103"/>
      <c r="AZ463" s="103"/>
      <c r="BA463" s="103"/>
      <c r="BB463" s="103"/>
    </row>
    <row r="464" spans="26:54" x14ac:dyDescent="0.2">
      <c r="Z464" s="103"/>
      <c r="AA464" s="103"/>
      <c r="AB464" s="103"/>
      <c r="AC464" s="103"/>
      <c r="AD464" s="103"/>
      <c r="AE464" s="103"/>
      <c r="AJ464" s="103"/>
      <c r="AK464" s="103"/>
      <c r="AL464" s="103"/>
      <c r="AM464" s="103"/>
      <c r="AN464" s="103"/>
      <c r="AO464" s="103"/>
      <c r="AP464" s="103"/>
      <c r="AQ464" s="103"/>
      <c r="AR464" s="103"/>
      <c r="AS464" s="103"/>
      <c r="AT464" s="103"/>
      <c r="AU464" s="103"/>
      <c r="AV464" s="103"/>
      <c r="AW464" s="103"/>
      <c r="AZ464" s="103"/>
      <c r="BA464" s="103"/>
      <c r="BB464" s="103"/>
    </row>
    <row r="465" spans="26:54" x14ac:dyDescent="0.2">
      <c r="Z465" s="103"/>
      <c r="AA465" s="103"/>
      <c r="AB465" s="103"/>
      <c r="AC465" s="103"/>
      <c r="AD465" s="103"/>
      <c r="AE465" s="103"/>
      <c r="AJ465" s="103"/>
      <c r="AK465" s="103"/>
      <c r="AL465" s="103"/>
      <c r="AM465" s="103"/>
      <c r="AN465" s="103"/>
      <c r="AO465" s="103"/>
      <c r="AP465" s="103"/>
      <c r="AQ465" s="103"/>
      <c r="AR465" s="103"/>
      <c r="AS465" s="103"/>
      <c r="AT465" s="103"/>
      <c r="AU465" s="103"/>
      <c r="AV465" s="103"/>
      <c r="AW465" s="103"/>
      <c r="AZ465" s="103"/>
      <c r="BA465" s="103"/>
      <c r="BB465" s="103"/>
    </row>
    <row r="466" spans="26:54" x14ac:dyDescent="0.2">
      <c r="Z466" s="103"/>
      <c r="AA466" s="103"/>
      <c r="AB466" s="103"/>
      <c r="AC466" s="103"/>
      <c r="AD466" s="103"/>
      <c r="AE466" s="103"/>
      <c r="AJ466" s="103"/>
      <c r="AK466" s="103"/>
      <c r="AL466" s="103"/>
      <c r="AM466" s="103"/>
      <c r="AN466" s="103"/>
      <c r="AO466" s="103"/>
      <c r="AP466" s="103"/>
      <c r="AQ466" s="103"/>
      <c r="AR466" s="103"/>
      <c r="AS466" s="103"/>
      <c r="AT466" s="103"/>
      <c r="AU466" s="103"/>
      <c r="AV466" s="103"/>
      <c r="AW466" s="103"/>
      <c r="AZ466" s="103"/>
      <c r="BA466" s="103"/>
      <c r="BB466" s="103"/>
    </row>
    <row r="467" spans="26:54" x14ac:dyDescent="0.2">
      <c r="Z467" s="103"/>
      <c r="AA467" s="103"/>
      <c r="AB467" s="103"/>
      <c r="AC467" s="103"/>
      <c r="AD467" s="103"/>
      <c r="AE467" s="103"/>
      <c r="AJ467" s="103"/>
      <c r="AK467" s="103"/>
      <c r="AL467" s="103"/>
      <c r="AM467" s="103"/>
      <c r="AN467" s="103"/>
      <c r="AO467" s="103"/>
      <c r="AP467" s="103"/>
      <c r="AQ467" s="103"/>
      <c r="AR467" s="103"/>
      <c r="AS467" s="103"/>
      <c r="AT467" s="103"/>
      <c r="AU467" s="103"/>
      <c r="AV467" s="103"/>
      <c r="AW467" s="103"/>
      <c r="AZ467" s="103"/>
      <c r="BA467" s="103"/>
      <c r="BB467" s="103"/>
    </row>
    <row r="468" spans="26:54" x14ac:dyDescent="0.2">
      <c r="Z468" s="103"/>
      <c r="AA468" s="103"/>
      <c r="AB468" s="103"/>
      <c r="AC468" s="103"/>
      <c r="AD468" s="103"/>
      <c r="AE468" s="103"/>
      <c r="AJ468" s="103"/>
      <c r="AK468" s="103"/>
      <c r="AL468" s="103"/>
      <c r="AM468" s="103"/>
      <c r="AN468" s="103"/>
      <c r="AO468" s="103"/>
      <c r="AP468" s="103"/>
      <c r="AQ468" s="103"/>
      <c r="AR468" s="103"/>
      <c r="AS468" s="103"/>
      <c r="AT468" s="103"/>
      <c r="AU468" s="103"/>
      <c r="AV468" s="103"/>
      <c r="AW468" s="103"/>
      <c r="AZ468" s="103"/>
      <c r="BA468" s="103"/>
      <c r="BB468" s="103"/>
    </row>
    <row r="469" spans="26:54" x14ac:dyDescent="0.2">
      <c r="Z469" s="103"/>
      <c r="AA469" s="103"/>
      <c r="AB469" s="103"/>
      <c r="AC469" s="103"/>
      <c r="AD469" s="103"/>
      <c r="AE469" s="103"/>
      <c r="AJ469" s="103"/>
      <c r="AK469" s="103"/>
      <c r="AL469" s="103"/>
      <c r="AM469" s="103"/>
      <c r="AN469" s="103"/>
      <c r="AO469" s="103"/>
      <c r="AP469" s="103"/>
      <c r="AQ469" s="103"/>
      <c r="AR469" s="103"/>
      <c r="AS469" s="103"/>
      <c r="AT469" s="103"/>
      <c r="AU469" s="103"/>
      <c r="AV469" s="103"/>
      <c r="AW469" s="103"/>
      <c r="AZ469" s="103"/>
      <c r="BA469" s="103"/>
      <c r="BB469" s="103"/>
    </row>
    <row r="470" spans="26:54" x14ac:dyDescent="0.2">
      <c r="Z470" s="103"/>
      <c r="AA470" s="103"/>
      <c r="AB470" s="103"/>
      <c r="AC470" s="103"/>
      <c r="AD470" s="103"/>
      <c r="AE470" s="103"/>
      <c r="AJ470" s="103"/>
      <c r="AK470" s="103"/>
      <c r="AL470" s="103"/>
      <c r="AM470" s="103"/>
      <c r="AN470" s="103"/>
      <c r="AO470" s="103"/>
      <c r="AP470" s="103"/>
      <c r="AQ470" s="103"/>
      <c r="AR470" s="103"/>
      <c r="AS470" s="103"/>
      <c r="AT470" s="103"/>
      <c r="AU470" s="103"/>
      <c r="AV470" s="103"/>
      <c r="AW470" s="103"/>
      <c r="AZ470" s="103"/>
      <c r="BA470" s="103"/>
      <c r="BB470" s="103"/>
    </row>
    <row r="471" spans="26:54" x14ac:dyDescent="0.2">
      <c r="Z471" s="103"/>
      <c r="AA471" s="103"/>
      <c r="AB471" s="103"/>
      <c r="AC471" s="103"/>
      <c r="AD471" s="103"/>
      <c r="AE471" s="103"/>
      <c r="AJ471" s="103"/>
      <c r="AK471" s="103"/>
      <c r="AL471" s="103"/>
      <c r="AM471" s="103"/>
      <c r="AN471" s="103"/>
      <c r="AO471" s="103"/>
      <c r="AP471" s="103"/>
      <c r="AQ471" s="103"/>
      <c r="AR471" s="103"/>
      <c r="AS471" s="103"/>
      <c r="AT471" s="103"/>
      <c r="AU471" s="103"/>
      <c r="AV471" s="103"/>
      <c r="AW471" s="103"/>
      <c r="AZ471" s="103"/>
      <c r="BA471" s="103"/>
      <c r="BB471" s="103"/>
    </row>
    <row r="472" spans="26:54" x14ac:dyDescent="0.2">
      <c r="Z472" s="103"/>
      <c r="AA472" s="103"/>
      <c r="AB472" s="103"/>
      <c r="AC472" s="103"/>
      <c r="AD472" s="103"/>
      <c r="AE472" s="103"/>
      <c r="AJ472" s="103"/>
      <c r="AK472" s="103"/>
      <c r="AL472" s="103"/>
      <c r="AM472" s="103"/>
      <c r="AN472" s="103"/>
      <c r="AO472" s="103"/>
      <c r="AP472" s="103"/>
      <c r="AQ472" s="103"/>
      <c r="AR472" s="103"/>
      <c r="AS472" s="103"/>
      <c r="AT472" s="103"/>
      <c r="AU472" s="103"/>
      <c r="AV472" s="103"/>
      <c r="AW472" s="103"/>
      <c r="AZ472" s="103"/>
      <c r="BA472" s="103"/>
      <c r="BB472" s="103"/>
    </row>
    <row r="473" spans="26:54" x14ac:dyDescent="0.2">
      <c r="Z473" s="103"/>
      <c r="AA473" s="103"/>
      <c r="AB473" s="103"/>
      <c r="AC473" s="103"/>
      <c r="AD473" s="103"/>
      <c r="AE473" s="103"/>
      <c r="AJ473" s="103"/>
      <c r="AK473" s="103"/>
      <c r="AL473" s="103"/>
      <c r="AM473" s="103"/>
      <c r="AN473" s="103"/>
      <c r="AO473" s="103"/>
      <c r="AP473" s="103"/>
      <c r="AQ473" s="103"/>
      <c r="AR473" s="103"/>
      <c r="AS473" s="103"/>
      <c r="AT473" s="103"/>
      <c r="AU473" s="103"/>
      <c r="AV473" s="103"/>
      <c r="AW473" s="103"/>
      <c r="AZ473" s="103"/>
      <c r="BA473" s="103"/>
      <c r="BB473" s="103"/>
    </row>
    <row r="474" spans="26:54" x14ac:dyDescent="0.2">
      <c r="Z474" s="103"/>
      <c r="AA474" s="103"/>
      <c r="AB474" s="103"/>
      <c r="AC474" s="103"/>
      <c r="AD474" s="103"/>
      <c r="AE474" s="103"/>
      <c r="AJ474" s="103"/>
      <c r="AK474" s="103"/>
      <c r="AL474" s="103"/>
      <c r="AM474" s="103"/>
      <c r="AN474" s="103"/>
      <c r="AO474" s="103"/>
      <c r="AP474" s="103"/>
      <c r="AQ474" s="103"/>
      <c r="AR474" s="103"/>
      <c r="AS474" s="103"/>
      <c r="AT474" s="103"/>
      <c r="AU474" s="103"/>
      <c r="AV474" s="103"/>
      <c r="AW474" s="103"/>
      <c r="AZ474" s="103"/>
      <c r="BA474" s="103"/>
      <c r="BB474" s="103"/>
    </row>
    <row r="475" spans="26:54" x14ac:dyDescent="0.2">
      <c r="Z475" s="103"/>
      <c r="AA475" s="103"/>
      <c r="AB475" s="103"/>
      <c r="AC475" s="103"/>
      <c r="AD475" s="103"/>
      <c r="AE475" s="103"/>
      <c r="AJ475" s="103"/>
      <c r="AK475" s="103"/>
      <c r="AL475" s="103"/>
      <c r="AM475" s="103"/>
      <c r="AN475" s="103"/>
      <c r="AO475" s="103"/>
      <c r="AP475" s="103"/>
      <c r="AQ475" s="103"/>
      <c r="AR475" s="103"/>
      <c r="AS475" s="103"/>
      <c r="AT475" s="103"/>
      <c r="AU475" s="103"/>
      <c r="AV475" s="103"/>
      <c r="AW475" s="103"/>
      <c r="AZ475" s="103"/>
      <c r="BA475" s="103"/>
      <c r="BB475" s="103"/>
    </row>
    <row r="476" spans="26:54" x14ac:dyDescent="0.2">
      <c r="Z476" s="103"/>
      <c r="AA476" s="103"/>
      <c r="AB476" s="103"/>
      <c r="AC476" s="103"/>
      <c r="AD476" s="103"/>
      <c r="AE476" s="103"/>
      <c r="AJ476" s="103"/>
      <c r="AK476" s="103"/>
      <c r="AL476" s="103"/>
      <c r="AM476" s="103"/>
      <c r="AN476" s="103"/>
      <c r="AO476" s="103"/>
      <c r="AP476" s="103"/>
      <c r="AQ476" s="103"/>
      <c r="AR476" s="103"/>
      <c r="AS476" s="103"/>
      <c r="AT476" s="103"/>
      <c r="AU476" s="103"/>
      <c r="AV476" s="103"/>
      <c r="AW476" s="103"/>
      <c r="AZ476" s="103"/>
      <c r="BA476" s="103"/>
      <c r="BB476" s="103"/>
    </row>
    <row r="477" spans="26:54" x14ac:dyDescent="0.2">
      <c r="Z477" s="103"/>
      <c r="AA477" s="103"/>
      <c r="AB477" s="103"/>
      <c r="AC477" s="103"/>
      <c r="AD477" s="103"/>
      <c r="AE477" s="103"/>
      <c r="AJ477" s="103"/>
      <c r="AK477" s="103"/>
      <c r="AL477" s="103"/>
      <c r="AM477" s="103"/>
      <c r="AN477" s="103"/>
      <c r="AO477" s="103"/>
      <c r="AP477" s="103"/>
      <c r="AQ477" s="103"/>
      <c r="AR477" s="103"/>
      <c r="AS477" s="103"/>
      <c r="AT477" s="103"/>
      <c r="AU477" s="103"/>
      <c r="AV477" s="103"/>
      <c r="AW477" s="103"/>
      <c r="AZ477" s="103"/>
      <c r="BA477" s="103"/>
      <c r="BB477" s="103"/>
    </row>
    <row r="478" spans="26:54" x14ac:dyDescent="0.2">
      <c r="Z478" s="103"/>
      <c r="AA478" s="103"/>
      <c r="AB478" s="103"/>
      <c r="AC478" s="103"/>
      <c r="AD478" s="103"/>
      <c r="AE478" s="103"/>
      <c r="AJ478" s="103"/>
      <c r="AK478" s="103"/>
      <c r="AL478" s="103"/>
      <c r="AM478" s="103"/>
      <c r="AN478" s="103"/>
      <c r="AO478" s="103"/>
      <c r="AP478" s="103"/>
      <c r="AQ478" s="103"/>
      <c r="AR478" s="103"/>
      <c r="AS478" s="103"/>
      <c r="AT478" s="103"/>
      <c r="AU478" s="103"/>
      <c r="AV478" s="103"/>
      <c r="AW478" s="103"/>
      <c r="AZ478" s="103"/>
      <c r="BA478" s="103"/>
      <c r="BB478" s="103"/>
    </row>
    <row r="479" spans="26:54" x14ac:dyDescent="0.2">
      <c r="Z479" s="103"/>
      <c r="AA479" s="103"/>
      <c r="AB479" s="103"/>
      <c r="AC479" s="103"/>
      <c r="AD479" s="103"/>
      <c r="AE479" s="103"/>
      <c r="AJ479" s="103"/>
      <c r="AK479" s="103"/>
      <c r="AL479" s="103"/>
      <c r="AM479" s="103"/>
      <c r="AN479" s="103"/>
      <c r="AO479" s="103"/>
      <c r="AP479" s="103"/>
      <c r="AQ479" s="103"/>
      <c r="AR479" s="103"/>
      <c r="AS479" s="103"/>
      <c r="AT479" s="103"/>
      <c r="AU479" s="103"/>
      <c r="AV479" s="103"/>
      <c r="AW479" s="103"/>
      <c r="AZ479" s="103"/>
      <c r="BA479" s="103"/>
      <c r="BB479" s="103"/>
    </row>
    <row r="480" spans="26:54" x14ac:dyDescent="0.2">
      <c r="Z480" s="103"/>
      <c r="AA480" s="103"/>
      <c r="AB480" s="103"/>
      <c r="AC480" s="103"/>
      <c r="AD480" s="103"/>
      <c r="AE480" s="103"/>
      <c r="AJ480" s="103"/>
      <c r="AK480" s="103"/>
      <c r="AL480" s="103"/>
      <c r="AM480" s="103"/>
      <c r="AN480" s="103"/>
      <c r="AO480" s="103"/>
      <c r="AP480" s="103"/>
      <c r="AQ480" s="103"/>
      <c r="AR480" s="103"/>
      <c r="AS480" s="103"/>
      <c r="AT480" s="103"/>
      <c r="AU480" s="103"/>
      <c r="AV480" s="103"/>
      <c r="AW480" s="103"/>
      <c r="AZ480" s="103"/>
      <c r="BA480" s="103"/>
      <c r="BB480" s="103"/>
    </row>
    <row r="481" spans="26:54" x14ac:dyDescent="0.2">
      <c r="Z481" s="103"/>
      <c r="AA481" s="103"/>
      <c r="AB481" s="103"/>
      <c r="AC481" s="103"/>
      <c r="AD481" s="103"/>
      <c r="AE481" s="103"/>
      <c r="AJ481" s="103"/>
      <c r="AK481" s="103"/>
      <c r="AL481" s="103"/>
      <c r="AM481" s="103"/>
      <c r="AN481" s="103"/>
      <c r="AO481" s="103"/>
      <c r="AP481" s="103"/>
      <c r="AQ481" s="103"/>
      <c r="AR481" s="103"/>
      <c r="AS481" s="103"/>
      <c r="AT481" s="103"/>
      <c r="AU481" s="103"/>
      <c r="AV481" s="103"/>
      <c r="AW481" s="103"/>
      <c r="AZ481" s="103"/>
      <c r="BA481" s="103"/>
      <c r="BB481" s="103"/>
    </row>
    <row r="482" spans="26:54" x14ac:dyDescent="0.2">
      <c r="Z482" s="103"/>
      <c r="AA482" s="103"/>
      <c r="AB482" s="103"/>
      <c r="AC482" s="103"/>
      <c r="AD482" s="103"/>
      <c r="AE482" s="103"/>
      <c r="AJ482" s="103"/>
      <c r="AK482" s="103"/>
      <c r="AL482" s="103"/>
      <c r="AM482" s="103"/>
      <c r="AN482" s="103"/>
      <c r="AO482" s="103"/>
      <c r="AP482" s="103"/>
      <c r="AQ482" s="103"/>
      <c r="AR482" s="103"/>
      <c r="AS482" s="103"/>
      <c r="AT482" s="103"/>
      <c r="AU482" s="103"/>
      <c r="AV482" s="103"/>
      <c r="AW482" s="103"/>
      <c r="AZ482" s="103"/>
      <c r="BA482" s="103"/>
      <c r="BB482" s="103"/>
    </row>
    <row r="483" spans="26:54" x14ac:dyDescent="0.2">
      <c r="Z483" s="103"/>
      <c r="AA483" s="103"/>
      <c r="AB483" s="103"/>
      <c r="AC483" s="103"/>
      <c r="AD483" s="103"/>
      <c r="AE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Z483" s="103"/>
      <c r="BA483" s="103"/>
      <c r="BB483" s="103"/>
    </row>
    <row r="484" spans="26:54" x14ac:dyDescent="0.2">
      <c r="Z484" s="103"/>
      <c r="AA484" s="103"/>
      <c r="AB484" s="103"/>
      <c r="AC484" s="103"/>
      <c r="AD484" s="103"/>
      <c r="AE484" s="103"/>
      <c r="AJ484" s="103"/>
      <c r="AK484" s="103"/>
      <c r="AL484" s="103"/>
      <c r="AM484" s="103"/>
      <c r="AN484" s="103"/>
      <c r="AO484" s="103"/>
      <c r="AP484" s="103"/>
      <c r="AQ484" s="103"/>
      <c r="AR484" s="103"/>
      <c r="AS484" s="103"/>
      <c r="AT484" s="103"/>
      <c r="AU484" s="103"/>
      <c r="AV484" s="103"/>
      <c r="AW484" s="103"/>
      <c r="AZ484" s="103"/>
      <c r="BA484" s="103"/>
      <c r="BB484" s="103"/>
    </row>
    <row r="485" spans="26:54" x14ac:dyDescent="0.2">
      <c r="Z485" s="103"/>
      <c r="AA485" s="103"/>
      <c r="AB485" s="103"/>
      <c r="AC485" s="103"/>
      <c r="AD485" s="103"/>
      <c r="AE485" s="103"/>
      <c r="AJ485" s="103"/>
      <c r="AK485" s="103"/>
      <c r="AL485" s="103"/>
      <c r="AM485" s="103"/>
      <c r="AN485" s="103"/>
      <c r="AO485" s="103"/>
      <c r="AP485" s="103"/>
      <c r="AQ485" s="103"/>
      <c r="AR485" s="103"/>
      <c r="AS485" s="103"/>
      <c r="AT485" s="103"/>
      <c r="AU485" s="103"/>
      <c r="AV485" s="103"/>
      <c r="AW485" s="103"/>
      <c r="AZ485" s="103"/>
      <c r="BA485" s="103"/>
      <c r="BB485" s="103"/>
    </row>
    <row r="486" spans="26:54" x14ac:dyDescent="0.2">
      <c r="Z486" s="103"/>
      <c r="AA486" s="103"/>
      <c r="AB486" s="103"/>
      <c r="AC486" s="103"/>
      <c r="AD486" s="103"/>
      <c r="AE486" s="103"/>
      <c r="AJ486" s="103"/>
      <c r="AK486" s="103"/>
      <c r="AL486" s="103"/>
      <c r="AM486" s="103"/>
      <c r="AN486" s="103"/>
      <c r="AO486" s="103"/>
      <c r="AP486" s="103"/>
      <c r="AQ486" s="103"/>
      <c r="AR486" s="103"/>
      <c r="AS486" s="103"/>
      <c r="AT486" s="103"/>
      <c r="AU486" s="103"/>
      <c r="AV486" s="103"/>
      <c r="AW486" s="103"/>
      <c r="AZ486" s="103"/>
      <c r="BA486" s="103"/>
      <c r="BB486" s="103"/>
    </row>
    <row r="487" spans="26:54" x14ac:dyDescent="0.2">
      <c r="Z487" s="103"/>
      <c r="AA487" s="103"/>
      <c r="AB487" s="103"/>
      <c r="AC487" s="103"/>
      <c r="AD487" s="103"/>
      <c r="AE487" s="103"/>
      <c r="AJ487" s="103"/>
      <c r="AK487" s="103"/>
      <c r="AL487" s="103"/>
      <c r="AM487" s="103"/>
      <c r="AN487" s="103"/>
      <c r="AO487" s="103"/>
      <c r="AP487" s="103"/>
      <c r="AQ487" s="103"/>
      <c r="AR487" s="103"/>
      <c r="AS487" s="103"/>
      <c r="AT487" s="103"/>
      <c r="AU487" s="103"/>
      <c r="AV487" s="103"/>
      <c r="AW487" s="103"/>
      <c r="AZ487" s="103"/>
      <c r="BA487" s="103"/>
      <c r="BB487" s="103"/>
    </row>
    <row r="488" spans="26:54" x14ac:dyDescent="0.2">
      <c r="Z488" s="103"/>
      <c r="AA488" s="103"/>
      <c r="AB488" s="103"/>
      <c r="AC488" s="103"/>
      <c r="AD488" s="103"/>
      <c r="AE488" s="103"/>
      <c r="AJ488" s="103"/>
      <c r="AK488" s="103"/>
      <c r="AL488" s="103"/>
      <c r="AM488" s="103"/>
      <c r="AN488" s="103"/>
      <c r="AO488" s="103"/>
      <c r="AP488" s="103"/>
      <c r="AQ488" s="103"/>
      <c r="AR488" s="103"/>
      <c r="AS488" s="103"/>
      <c r="AT488" s="103"/>
      <c r="AU488" s="103"/>
      <c r="AV488" s="103"/>
      <c r="AW488" s="103"/>
      <c r="AZ488" s="103"/>
      <c r="BA488" s="103"/>
      <c r="BB488" s="103"/>
    </row>
    <row r="489" spans="26:54" x14ac:dyDescent="0.2">
      <c r="Z489" s="103"/>
      <c r="AA489" s="103"/>
      <c r="AB489" s="103"/>
      <c r="AC489" s="103"/>
      <c r="AD489" s="103"/>
      <c r="AE489" s="103"/>
      <c r="AJ489" s="103"/>
      <c r="AK489" s="103"/>
      <c r="AL489" s="103"/>
      <c r="AM489" s="103"/>
      <c r="AN489" s="103"/>
      <c r="AO489" s="103"/>
      <c r="AP489" s="103"/>
      <c r="AQ489" s="103"/>
      <c r="AR489" s="103"/>
      <c r="AS489" s="103"/>
      <c r="AT489" s="103"/>
      <c r="AU489" s="103"/>
      <c r="AV489" s="103"/>
      <c r="AW489" s="103"/>
      <c r="AZ489" s="103"/>
      <c r="BA489" s="103"/>
      <c r="BB489" s="103"/>
    </row>
    <row r="490" spans="26:54" x14ac:dyDescent="0.2">
      <c r="Z490" s="103"/>
      <c r="AA490" s="103"/>
      <c r="AB490" s="103"/>
      <c r="AC490" s="103"/>
      <c r="AD490" s="103"/>
      <c r="AE490" s="103"/>
      <c r="AJ490" s="103"/>
      <c r="AK490" s="103"/>
      <c r="AL490" s="103"/>
      <c r="AM490" s="103"/>
      <c r="AN490" s="103"/>
      <c r="AO490" s="103"/>
      <c r="AP490" s="103"/>
      <c r="AQ490" s="103"/>
      <c r="AR490" s="103"/>
      <c r="AS490" s="103"/>
      <c r="AT490" s="103"/>
      <c r="AU490" s="103"/>
      <c r="AV490" s="103"/>
      <c r="AW490" s="103"/>
      <c r="AZ490" s="103"/>
      <c r="BA490" s="103"/>
      <c r="BB490" s="103"/>
    </row>
    <row r="491" spans="26:54" x14ac:dyDescent="0.2">
      <c r="Z491" s="103"/>
      <c r="AA491" s="103"/>
      <c r="AB491" s="103"/>
      <c r="AC491" s="103"/>
      <c r="AD491" s="103"/>
      <c r="AE491" s="103"/>
      <c r="AJ491" s="103"/>
      <c r="AK491" s="103"/>
      <c r="AL491" s="103"/>
      <c r="AM491" s="103"/>
      <c r="AN491" s="103"/>
      <c r="AO491" s="103"/>
      <c r="AP491" s="103"/>
      <c r="AQ491" s="103"/>
      <c r="AR491" s="103"/>
      <c r="AS491" s="103"/>
      <c r="AT491" s="103"/>
      <c r="AU491" s="103"/>
      <c r="AV491" s="103"/>
      <c r="AW491" s="103"/>
      <c r="AZ491" s="103"/>
      <c r="BA491" s="103"/>
      <c r="BB491" s="103"/>
    </row>
    <row r="492" spans="26:54" x14ac:dyDescent="0.2">
      <c r="Z492" s="103"/>
      <c r="AA492" s="103"/>
      <c r="AB492" s="103"/>
      <c r="AC492" s="103"/>
      <c r="AD492" s="103"/>
      <c r="AE492" s="103"/>
      <c r="AJ492" s="103"/>
      <c r="AK492" s="103"/>
      <c r="AL492" s="103"/>
      <c r="AM492" s="103"/>
      <c r="AN492" s="103"/>
      <c r="AO492" s="103"/>
      <c r="AP492" s="103"/>
      <c r="AQ492" s="103"/>
      <c r="AR492" s="103"/>
      <c r="AS492" s="103"/>
      <c r="AT492" s="103"/>
      <c r="AU492" s="103"/>
      <c r="AV492" s="103"/>
      <c r="AW492" s="103"/>
      <c r="AZ492" s="103"/>
      <c r="BA492" s="103"/>
      <c r="BB492" s="103"/>
    </row>
    <row r="493" spans="26:54" x14ac:dyDescent="0.2">
      <c r="Z493" s="103"/>
      <c r="AA493" s="103"/>
      <c r="AB493" s="103"/>
      <c r="AC493" s="103"/>
      <c r="AD493" s="103"/>
      <c r="AE493" s="103"/>
      <c r="AJ493" s="103"/>
      <c r="AK493" s="103"/>
      <c r="AL493" s="103"/>
      <c r="AM493" s="103"/>
      <c r="AN493" s="103"/>
      <c r="AO493" s="103"/>
      <c r="AP493" s="103"/>
      <c r="AQ493" s="103"/>
      <c r="AR493" s="103"/>
      <c r="AS493" s="103"/>
      <c r="AT493" s="103"/>
      <c r="AU493" s="103"/>
      <c r="AV493" s="103"/>
      <c r="AW493" s="103"/>
      <c r="AZ493" s="103"/>
      <c r="BA493" s="103"/>
      <c r="BB493" s="103"/>
    </row>
    <row r="494" spans="26:54" x14ac:dyDescent="0.2">
      <c r="Z494" s="103"/>
      <c r="AA494" s="103"/>
      <c r="AB494" s="103"/>
      <c r="AC494" s="103"/>
      <c r="AD494" s="103"/>
      <c r="AE494" s="103"/>
      <c r="AJ494" s="103"/>
      <c r="AK494" s="103"/>
      <c r="AL494" s="103"/>
      <c r="AM494" s="103"/>
      <c r="AN494" s="103"/>
      <c r="AO494" s="103"/>
      <c r="AP494" s="103"/>
      <c r="AQ494" s="103"/>
      <c r="AR494" s="103"/>
      <c r="AS494" s="103"/>
      <c r="AT494" s="103"/>
      <c r="AU494" s="103"/>
      <c r="AV494" s="103"/>
      <c r="AW494" s="103"/>
      <c r="AZ494" s="103"/>
      <c r="BA494" s="103"/>
      <c r="BB494" s="103"/>
    </row>
    <row r="495" spans="26:54" x14ac:dyDescent="0.2">
      <c r="Z495" s="103"/>
      <c r="AA495" s="103"/>
      <c r="AB495" s="103"/>
      <c r="AC495" s="103"/>
      <c r="AD495" s="103"/>
      <c r="AE495" s="103"/>
      <c r="AJ495" s="103"/>
      <c r="AK495" s="103"/>
      <c r="AL495" s="103"/>
      <c r="AM495" s="103"/>
      <c r="AN495" s="103"/>
      <c r="AO495" s="103"/>
      <c r="AP495" s="103"/>
      <c r="AQ495" s="103"/>
      <c r="AR495" s="103"/>
      <c r="AS495" s="103"/>
      <c r="AT495" s="103"/>
      <c r="AU495" s="103"/>
      <c r="AV495" s="103"/>
      <c r="AW495" s="103"/>
      <c r="AZ495" s="103"/>
      <c r="BA495" s="103"/>
      <c r="BB495" s="103"/>
    </row>
    <row r="496" spans="26:54" x14ac:dyDescent="0.2">
      <c r="Z496" s="103"/>
      <c r="AA496" s="103"/>
      <c r="AB496" s="103"/>
      <c r="AC496" s="103"/>
      <c r="AD496" s="103"/>
      <c r="AE496" s="103"/>
      <c r="AJ496" s="103"/>
      <c r="AK496" s="103"/>
      <c r="AL496" s="103"/>
      <c r="AM496" s="103"/>
      <c r="AN496" s="103"/>
      <c r="AO496" s="103"/>
      <c r="AP496" s="103"/>
      <c r="AQ496" s="103"/>
      <c r="AR496" s="103"/>
      <c r="AS496" s="103"/>
      <c r="AT496" s="103"/>
      <c r="AU496" s="103"/>
      <c r="AV496" s="103"/>
      <c r="AW496" s="103"/>
      <c r="AZ496" s="103"/>
      <c r="BA496" s="103"/>
      <c r="BB496" s="103"/>
    </row>
    <row r="497" spans="26:54" x14ac:dyDescent="0.2">
      <c r="Z497" s="103"/>
      <c r="AA497" s="103"/>
      <c r="AB497" s="103"/>
      <c r="AC497" s="103"/>
      <c r="AD497" s="103"/>
      <c r="AE497" s="103"/>
      <c r="AJ497" s="103"/>
      <c r="AK497" s="103"/>
      <c r="AL497" s="103"/>
      <c r="AM497" s="103"/>
      <c r="AN497" s="103"/>
      <c r="AO497" s="103"/>
      <c r="AP497" s="103"/>
      <c r="AQ497" s="103"/>
      <c r="AR497" s="103"/>
      <c r="AS497" s="103"/>
      <c r="AT497" s="103"/>
      <c r="AU497" s="103"/>
      <c r="AV497" s="103"/>
      <c r="AW497" s="103"/>
      <c r="AZ497" s="103"/>
      <c r="BA497" s="103"/>
      <c r="BB497" s="103"/>
    </row>
    <row r="498" spans="26:54" x14ac:dyDescent="0.2">
      <c r="Z498" s="103"/>
      <c r="AA498" s="103"/>
      <c r="AB498" s="103"/>
      <c r="AC498" s="103"/>
      <c r="AD498" s="103"/>
      <c r="AE498" s="103"/>
      <c r="AJ498" s="103"/>
      <c r="AK498" s="103"/>
      <c r="AL498" s="103"/>
      <c r="AM498" s="103"/>
      <c r="AN498" s="103"/>
      <c r="AO498" s="103"/>
      <c r="AP498" s="103"/>
      <c r="AQ498" s="103"/>
      <c r="AR498" s="103"/>
      <c r="AS498" s="103"/>
      <c r="AT498" s="103"/>
      <c r="AU498" s="103"/>
      <c r="AV498" s="103"/>
      <c r="AW498" s="103"/>
      <c r="AZ498" s="103"/>
      <c r="BA498" s="103"/>
      <c r="BB498" s="103"/>
    </row>
    <row r="499" spans="26:54" x14ac:dyDescent="0.2">
      <c r="Z499" s="103"/>
      <c r="AA499" s="103"/>
      <c r="AB499" s="103"/>
      <c r="AC499" s="103"/>
      <c r="AD499" s="103"/>
      <c r="AE499" s="103"/>
      <c r="AJ499" s="103"/>
      <c r="AK499" s="103"/>
      <c r="AL499" s="103"/>
      <c r="AM499" s="103"/>
      <c r="AN499" s="103"/>
      <c r="AO499" s="103"/>
      <c r="AP499" s="103"/>
      <c r="AQ499" s="103"/>
      <c r="AR499" s="103"/>
      <c r="AS499" s="103"/>
      <c r="AT499" s="103"/>
      <c r="AU499" s="103"/>
      <c r="AV499" s="103"/>
      <c r="AW499" s="103"/>
      <c r="AZ499" s="103"/>
      <c r="BA499" s="103"/>
      <c r="BB499" s="103"/>
    </row>
    <row r="500" spans="26:54" x14ac:dyDescent="0.2">
      <c r="Z500" s="103"/>
      <c r="AA500" s="103"/>
      <c r="AB500" s="103"/>
      <c r="AC500" s="103"/>
      <c r="AD500" s="103"/>
      <c r="AE500" s="103"/>
      <c r="AJ500" s="103"/>
      <c r="AK500" s="103"/>
      <c r="AL500" s="103"/>
      <c r="AM500" s="103"/>
      <c r="AN500" s="103"/>
      <c r="AO500" s="103"/>
      <c r="AP500" s="103"/>
      <c r="AQ500" s="103"/>
      <c r="AR500" s="103"/>
      <c r="AS500" s="103"/>
      <c r="AT500" s="103"/>
      <c r="AU500" s="103"/>
      <c r="AV500" s="103"/>
      <c r="AW500" s="103"/>
      <c r="AZ500" s="103"/>
      <c r="BA500" s="103"/>
      <c r="BB500" s="103"/>
    </row>
    <row r="501" spans="26:54" x14ac:dyDescent="0.2">
      <c r="Z501" s="103"/>
      <c r="AA501" s="103"/>
      <c r="AB501" s="103"/>
      <c r="AC501" s="103"/>
      <c r="AD501" s="103"/>
      <c r="AE501" s="103"/>
      <c r="AJ501" s="103"/>
      <c r="AK501" s="103"/>
      <c r="AL501" s="103"/>
      <c r="AM501" s="103"/>
      <c r="AN501" s="103"/>
      <c r="AO501" s="103"/>
      <c r="AP501" s="103"/>
      <c r="AQ501" s="103"/>
      <c r="AR501" s="103"/>
      <c r="AS501" s="103"/>
      <c r="AT501" s="103"/>
      <c r="AU501" s="103"/>
      <c r="AV501" s="103"/>
      <c r="AW501" s="103"/>
      <c r="AZ501" s="103"/>
      <c r="BA501" s="103"/>
      <c r="BB501" s="103"/>
    </row>
    <row r="502" spans="26:54" x14ac:dyDescent="0.2">
      <c r="Z502" s="103"/>
      <c r="AA502" s="103"/>
      <c r="AB502" s="103"/>
      <c r="AC502" s="103"/>
      <c r="AD502" s="103"/>
      <c r="AE502" s="103"/>
      <c r="AJ502" s="103"/>
      <c r="AK502" s="103"/>
      <c r="AL502" s="103"/>
      <c r="AM502" s="103"/>
      <c r="AN502" s="103"/>
      <c r="AO502" s="103"/>
      <c r="AP502" s="103"/>
      <c r="AQ502" s="103"/>
      <c r="AR502" s="103"/>
      <c r="AS502" s="103"/>
      <c r="AT502" s="103"/>
      <c r="AU502" s="103"/>
      <c r="AV502" s="103"/>
      <c r="AW502" s="103"/>
      <c r="AZ502" s="103"/>
      <c r="BA502" s="103"/>
      <c r="BB502" s="103"/>
    </row>
    <row r="503" spans="26:54" x14ac:dyDescent="0.2">
      <c r="Z503" s="103"/>
      <c r="AA503" s="103"/>
      <c r="AB503" s="103"/>
      <c r="AC503" s="103"/>
      <c r="AD503" s="103"/>
      <c r="AE503" s="103"/>
      <c r="AJ503" s="103"/>
      <c r="AK503" s="103"/>
      <c r="AL503" s="103"/>
      <c r="AM503" s="103"/>
      <c r="AN503" s="103"/>
      <c r="AO503" s="103"/>
      <c r="AP503" s="103"/>
      <c r="AQ503" s="103"/>
      <c r="AR503" s="103"/>
      <c r="AS503" s="103"/>
      <c r="AT503" s="103"/>
      <c r="AU503" s="103"/>
      <c r="AV503" s="103"/>
      <c r="AW503" s="103"/>
      <c r="AZ503" s="103"/>
      <c r="BA503" s="103"/>
      <c r="BB503" s="103"/>
    </row>
    <row r="504" spans="26:54" x14ac:dyDescent="0.2">
      <c r="Z504" s="103"/>
      <c r="AA504" s="103"/>
      <c r="AB504" s="103"/>
      <c r="AC504" s="103"/>
      <c r="AD504" s="103"/>
      <c r="AE504" s="103"/>
      <c r="AJ504" s="103"/>
      <c r="AK504" s="103"/>
      <c r="AL504" s="103"/>
      <c r="AM504" s="103"/>
      <c r="AN504" s="103"/>
      <c r="AO504" s="103"/>
      <c r="AP504" s="103"/>
      <c r="AQ504" s="103"/>
      <c r="AR504" s="103"/>
      <c r="AS504" s="103"/>
      <c r="AT504" s="103"/>
      <c r="AU504" s="103"/>
      <c r="AV504" s="103"/>
      <c r="AW504" s="103"/>
      <c r="AZ504" s="103"/>
      <c r="BA504" s="103"/>
      <c r="BB504" s="103"/>
    </row>
    <row r="505" spans="26:54" x14ac:dyDescent="0.2">
      <c r="Z505" s="103"/>
      <c r="AA505" s="103"/>
      <c r="AB505" s="103"/>
      <c r="AC505" s="103"/>
      <c r="AD505" s="103"/>
      <c r="AE505" s="103"/>
      <c r="AJ505" s="103"/>
      <c r="AK505" s="103"/>
      <c r="AL505" s="103"/>
      <c r="AM505" s="103"/>
      <c r="AN505" s="103"/>
      <c r="AO505" s="103"/>
      <c r="AP505" s="103"/>
      <c r="AQ505" s="103"/>
      <c r="AR505" s="103"/>
      <c r="AS505" s="103"/>
      <c r="AT505" s="103"/>
      <c r="AU505" s="103"/>
      <c r="AV505" s="103"/>
      <c r="AW505" s="103"/>
      <c r="AZ505" s="103"/>
      <c r="BA505" s="103"/>
      <c r="BB505" s="103"/>
    </row>
    <row r="506" spans="26:54" x14ac:dyDescent="0.2">
      <c r="Z506" s="103"/>
      <c r="AA506" s="103"/>
      <c r="AB506" s="103"/>
      <c r="AC506" s="103"/>
      <c r="AD506" s="103"/>
      <c r="AE506" s="103"/>
      <c r="AJ506" s="103"/>
      <c r="AK506" s="103"/>
      <c r="AL506" s="103"/>
      <c r="AM506" s="103"/>
      <c r="AN506" s="103"/>
      <c r="AO506" s="103"/>
      <c r="AP506" s="103"/>
      <c r="AQ506" s="103"/>
      <c r="AR506" s="103"/>
      <c r="AS506" s="103"/>
      <c r="AT506" s="103"/>
      <c r="AU506" s="103"/>
      <c r="AV506" s="103"/>
      <c r="AW506" s="103"/>
      <c r="AZ506" s="103"/>
      <c r="BA506" s="103"/>
      <c r="BB506" s="103"/>
    </row>
    <row r="507" spans="26:54" x14ac:dyDescent="0.2">
      <c r="Z507" s="103"/>
      <c r="AA507" s="103"/>
      <c r="AB507" s="103"/>
      <c r="AC507" s="103"/>
      <c r="AD507" s="103"/>
      <c r="AE507" s="103"/>
      <c r="AJ507" s="103"/>
      <c r="AK507" s="103"/>
      <c r="AL507" s="103"/>
      <c r="AM507" s="103"/>
      <c r="AN507" s="103"/>
      <c r="AO507" s="103"/>
      <c r="AP507" s="103"/>
      <c r="AQ507" s="103"/>
      <c r="AR507" s="103"/>
      <c r="AS507" s="103"/>
      <c r="AT507" s="103"/>
      <c r="AU507" s="103"/>
      <c r="AV507" s="103"/>
      <c r="AW507" s="103"/>
      <c r="AZ507" s="103"/>
      <c r="BA507" s="103"/>
      <c r="BB507" s="103"/>
    </row>
    <row r="508" spans="26:54" x14ac:dyDescent="0.2">
      <c r="Z508" s="103"/>
      <c r="AA508" s="103"/>
      <c r="AB508" s="103"/>
      <c r="AC508" s="103"/>
      <c r="AD508" s="103"/>
      <c r="AE508" s="103"/>
      <c r="AJ508" s="103"/>
      <c r="AK508" s="103"/>
      <c r="AL508" s="103"/>
      <c r="AM508" s="103"/>
      <c r="AN508" s="103"/>
      <c r="AO508" s="103"/>
      <c r="AP508" s="103"/>
      <c r="AQ508" s="103"/>
      <c r="AR508" s="103"/>
      <c r="AS508" s="103"/>
      <c r="AT508" s="103"/>
      <c r="AU508" s="103"/>
      <c r="AV508" s="103"/>
      <c r="AW508" s="103"/>
      <c r="AZ508" s="103"/>
      <c r="BA508" s="103"/>
      <c r="BB508" s="103"/>
    </row>
    <row r="509" spans="26:54" x14ac:dyDescent="0.2">
      <c r="Z509" s="103"/>
      <c r="AA509" s="103"/>
      <c r="AB509" s="103"/>
      <c r="AC509" s="103"/>
      <c r="AD509" s="103"/>
      <c r="AE509" s="103"/>
      <c r="AJ509" s="103"/>
      <c r="AK509" s="103"/>
      <c r="AL509" s="103"/>
      <c r="AM509" s="103"/>
      <c r="AN509" s="103"/>
      <c r="AO509" s="103"/>
      <c r="AP509" s="103"/>
      <c r="AQ509" s="103"/>
      <c r="AR509" s="103"/>
      <c r="AS509" s="103"/>
      <c r="AT509" s="103"/>
      <c r="AU509" s="103"/>
      <c r="AV509" s="103"/>
      <c r="AW509" s="103"/>
      <c r="AZ509" s="103"/>
      <c r="BA509" s="103"/>
      <c r="BB509" s="103"/>
    </row>
    <row r="510" spans="26:54" x14ac:dyDescent="0.2">
      <c r="Z510" s="103"/>
      <c r="AA510" s="103"/>
      <c r="AB510" s="103"/>
      <c r="AC510" s="103"/>
      <c r="AD510" s="103"/>
      <c r="AE510" s="103"/>
      <c r="AJ510" s="103"/>
      <c r="AK510" s="103"/>
      <c r="AL510" s="103"/>
      <c r="AM510" s="103"/>
      <c r="AN510" s="103"/>
      <c r="AO510" s="103"/>
      <c r="AP510" s="103"/>
      <c r="AQ510" s="103"/>
      <c r="AR510" s="103"/>
      <c r="AS510" s="103"/>
      <c r="AT510" s="103"/>
      <c r="AU510" s="103"/>
      <c r="AV510" s="103"/>
      <c r="AW510" s="103"/>
      <c r="AZ510" s="103"/>
      <c r="BA510" s="103"/>
      <c r="BB510" s="103"/>
    </row>
    <row r="511" spans="26:54" x14ac:dyDescent="0.2">
      <c r="Z511" s="103"/>
      <c r="AA511" s="103"/>
      <c r="AB511" s="103"/>
      <c r="AC511" s="103"/>
      <c r="AD511" s="103"/>
      <c r="AE511" s="103"/>
      <c r="AJ511" s="103"/>
      <c r="AK511" s="103"/>
      <c r="AL511" s="103"/>
      <c r="AM511" s="103"/>
      <c r="AN511" s="103"/>
      <c r="AO511" s="103"/>
      <c r="AP511" s="103"/>
      <c r="AQ511" s="103"/>
      <c r="AR511" s="103"/>
      <c r="AS511" s="103"/>
      <c r="AT511" s="103"/>
      <c r="AU511" s="103"/>
      <c r="AV511" s="103"/>
      <c r="AW511" s="103"/>
      <c r="AZ511" s="103"/>
      <c r="BA511" s="103"/>
      <c r="BB511" s="103"/>
    </row>
    <row r="512" spans="26:54" x14ac:dyDescent="0.2">
      <c r="Z512" s="103"/>
      <c r="AA512" s="103"/>
      <c r="AB512" s="103"/>
      <c r="AC512" s="103"/>
      <c r="AD512" s="103"/>
      <c r="AE512" s="103"/>
      <c r="AJ512" s="103"/>
      <c r="AK512" s="103"/>
      <c r="AL512" s="103"/>
      <c r="AM512" s="103"/>
      <c r="AN512" s="103"/>
      <c r="AO512" s="103"/>
      <c r="AP512" s="103"/>
      <c r="AQ512" s="103"/>
      <c r="AR512" s="103"/>
      <c r="AS512" s="103"/>
      <c r="AT512" s="103"/>
      <c r="AU512" s="103"/>
      <c r="AV512" s="103"/>
      <c r="AW512" s="103"/>
      <c r="AZ512" s="103"/>
      <c r="BA512" s="103"/>
      <c r="BB512" s="103"/>
    </row>
    <row r="513" spans="26:54" x14ac:dyDescent="0.2">
      <c r="Z513" s="103"/>
      <c r="AA513" s="103"/>
      <c r="AB513" s="103"/>
      <c r="AC513" s="103"/>
      <c r="AD513" s="103"/>
      <c r="AE513" s="103"/>
      <c r="AJ513" s="103"/>
      <c r="AK513" s="103"/>
      <c r="AL513" s="103"/>
      <c r="AM513" s="103"/>
      <c r="AN513" s="103"/>
      <c r="AO513" s="103"/>
      <c r="AP513" s="103"/>
      <c r="AQ513" s="103"/>
      <c r="AR513" s="103"/>
      <c r="AS513" s="103"/>
      <c r="AT513" s="103"/>
      <c r="AU513" s="103"/>
      <c r="AV513" s="103"/>
      <c r="AW513" s="103"/>
      <c r="AZ513" s="103"/>
      <c r="BA513" s="103"/>
      <c r="BB513" s="103"/>
    </row>
    <row r="514" spans="26:54" x14ac:dyDescent="0.2">
      <c r="Z514" s="103"/>
      <c r="AA514" s="103"/>
      <c r="AB514" s="103"/>
      <c r="AC514" s="103"/>
      <c r="AD514" s="103"/>
      <c r="AE514" s="103"/>
      <c r="AJ514" s="103"/>
      <c r="AK514" s="103"/>
      <c r="AL514" s="103"/>
      <c r="AM514" s="103"/>
      <c r="AN514" s="103"/>
      <c r="AO514" s="103"/>
      <c r="AP514" s="103"/>
      <c r="AQ514" s="103"/>
      <c r="AR514" s="103"/>
      <c r="AS514" s="103"/>
      <c r="AT514" s="103"/>
      <c r="AU514" s="103"/>
      <c r="AV514" s="103"/>
      <c r="AW514" s="103"/>
      <c r="AZ514" s="103"/>
      <c r="BA514" s="103"/>
      <c r="BB514" s="103"/>
    </row>
    <row r="515" spans="26:54" x14ac:dyDescent="0.2">
      <c r="Z515" s="103"/>
      <c r="AA515" s="103"/>
      <c r="AB515" s="103"/>
      <c r="AC515" s="103"/>
      <c r="AD515" s="103"/>
      <c r="AE515" s="103"/>
      <c r="AJ515" s="103"/>
      <c r="AK515" s="103"/>
      <c r="AL515" s="103"/>
      <c r="AM515" s="103"/>
      <c r="AN515" s="103"/>
      <c r="AO515" s="103"/>
      <c r="AP515" s="103"/>
      <c r="AQ515" s="103"/>
      <c r="AR515" s="103"/>
      <c r="AS515" s="103"/>
      <c r="AT515" s="103"/>
      <c r="AU515" s="103"/>
      <c r="AV515" s="103"/>
      <c r="AW515" s="103"/>
      <c r="AZ515" s="103"/>
      <c r="BA515" s="103"/>
      <c r="BB515" s="103"/>
    </row>
    <row r="516" spans="26:54" x14ac:dyDescent="0.2">
      <c r="Z516" s="103"/>
      <c r="AA516" s="103"/>
      <c r="AB516" s="103"/>
      <c r="AC516" s="103"/>
      <c r="AD516" s="103"/>
      <c r="AE516" s="103"/>
      <c r="AJ516" s="103"/>
      <c r="AK516" s="103"/>
      <c r="AL516" s="103"/>
      <c r="AM516" s="103"/>
      <c r="AN516" s="103"/>
      <c r="AO516" s="103"/>
      <c r="AP516" s="103"/>
      <c r="AQ516" s="103"/>
      <c r="AR516" s="103"/>
      <c r="AS516" s="103"/>
      <c r="AT516" s="103"/>
      <c r="AU516" s="103"/>
      <c r="AV516" s="103"/>
      <c r="AW516" s="103"/>
      <c r="AZ516" s="103"/>
      <c r="BA516" s="103"/>
      <c r="BB516" s="103"/>
    </row>
    <row r="517" spans="26:54" x14ac:dyDescent="0.2">
      <c r="Z517" s="103"/>
      <c r="AA517" s="103"/>
      <c r="AB517" s="103"/>
      <c r="AC517" s="103"/>
      <c r="AD517" s="103"/>
      <c r="AE517" s="103"/>
      <c r="AJ517" s="103"/>
      <c r="AK517" s="103"/>
      <c r="AL517" s="103"/>
      <c r="AM517" s="103"/>
      <c r="AN517" s="103"/>
      <c r="AO517" s="103"/>
      <c r="AP517" s="103"/>
      <c r="AQ517" s="103"/>
      <c r="AR517" s="103"/>
      <c r="AS517" s="103"/>
      <c r="AT517" s="103"/>
      <c r="AU517" s="103"/>
      <c r="AV517" s="103"/>
      <c r="AW517" s="103"/>
      <c r="AZ517" s="103"/>
      <c r="BA517" s="103"/>
      <c r="BB517" s="103"/>
    </row>
    <row r="518" spans="26:54" x14ac:dyDescent="0.2">
      <c r="Z518" s="103"/>
      <c r="AA518" s="103"/>
      <c r="AB518" s="103"/>
      <c r="AC518" s="103"/>
      <c r="AD518" s="103"/>
      <c r="AE518" s="103"/>
      <c r="AJ518" s="103"/>
      <c r="AK518" s="103"/>
      <c r="AL518" s="103"/>
      <c r="AM518" s="103"/>
      <c r="AN518" s="103"/>
      <c r="AO518" s="103"/>
      <c r="AP518" s="103"/>
      <c r="AQ518" s="103"/>
      <c r="AR518" s="103"/>
      <c r="AS518" s="103"/>
      <c r="AT518" s="103"/>
      <c r="AU518" s="103"/>
      <c r="AV518" s="103"/>
      <c r="AW518" s="103"/>
      <c r="AZ518" s="103"/>
      <c r="BA518" s="103"/>
      <c r="BB518" s="103"/>
    </row>
    <row r="519" spans="26:54" x14ac:dyDescent="0.2">
      <c r="Z519" s="103"/>
      <c r="AA519" s="103"/>
      <c r="AB519" s="103"/>
      <c r="AC519" s="103"/>
      <c r="AD519" s="103"/>
      <c r="AE519" s="103"/>
      <c r="AJ519" s="103"/>
      <c r="AK519" s="103"/>
      <c r="AL519" s="103"/>
      <c r="AM519" s="103"/>
      <c r="AN519" s="103"/>
      <c r="AO519" s="103"/>
      <c r="AP519" s="103"/>
      <c r="AQ519" s="103"/>
      <c r="AR519" s="103"/>
      <c r="AS519" s="103"/>
      <c r="AT519" s="103"/>
      <c r="AU519" s="103"/>
      <c r="AV519" s="103"/>
      <c r="AW519" s="103"/>
      <c r="AZ519" s="103"/>
      <c r="BA519" s="103"/>
      <c r="BB519" s="103"/>
    </row>
    <row r="520" spans="26:54" x14ac:dyDescent="0.2">
      <c r="Z520" s="103"/>
      <c r="AA520" s="103"/>
      <c r="AB520" s="103"/>
      <c r="AC520" s="103"/>
      <c r="AD520" s="103"/>
      <c r="AE520" s="103"/>
      <c r="AJ520" s="103"/>
      <c r="AK520" s="103"/>
      <c r="AL520" s="103"/>
      <c r="AM520" s="103"/>
      <c r="AN520" s="103"/>
      <c r="AO520" s="103"/>
      <c r="AP520" s="103"/>
      <c r="AQ520" s="103"/>
      <c r="AR520" s="103"/>
      <c r="AS520" s="103"/>
      <c r="AT520" s="103"/>
      <c r="AU520" s="103"/>
      <c r="AV520" s="103"/>
      <c r="AW520" s="103"/>
      <c r="AZ520" s="103"/>
      <c r="BA520" s="103"/>
      <c r="BB520" s="103"/>
    </row>
    <row r="521" spans="26:54" x14ac:dyDescent="0.2">
      <c r="Z521" s="103"/>
      <c r="AA521" s="103"/>
      <c r="AB521" s="103"/>
      <c r="AC521" s="103"/>
      <c r="AD521" s="103"/>
      <c r="AE521" s="103"/>
      <c r="AJ521" s="103"/>
      <c r="AK521" s="103"/>
      <c r="AL521" s="103"/>
      <c r="AM521" s="103"/>
      <c r="AN521" s="103"/>
      <c r="AO521" s="103"/>
      <c r="AP521" s="103"/>
      <c r="AQ521" s="103"/>
      <c r="AR521" s="103"/>
      <c r="AS521" s="103"/>
      <c r="AT521" s="103"/>
      <c r="AU521" s="103"/>
      <c r="AV521" s="103"/>
      <c r="AW521" s="103"/>
      <c r="AZ521" s="103"/>
      <c r="BA521" s="103"/>
      <c r="BB521" s="103"/>
    </row>
    <row r="522" spans="26:54" x14ac:dyDescent="0.2">
      <c r="Z522" s="103"/>
      <c r="AA522" s="103"/>
      <c r="AB522" s="103"/>
      <c r="AC522" s="103"/>
      <c r="AD522" s="103"/>
      <c r="AE522" s="103"/>
      <c r="AJ522" s="103"/>
      <c r="AK522" s="103"/>
      <c r="AL522" s="103"/>
      <c r="AM522" s="103"/>
      <c r="AN522" s="103"/>
      <c r="AO522" s="103"/>
      <c r="AP522" s="103"/>
      <c r="AQ522" s="103"/>
      <c r="AR522" s="103"/>
      <c r="AS522" s="103"/>
      <c r="AT522" s="103"/>
      <c r="AU522" s="103"/>
      <c r="AV522" s="103"/>
      <c r="AW522" s="103"/>
      <c r="AZ522" s="103"/>
      <c r="BA522" s="103"/>
      <c r="BB522" s="103"/>
    </row>
    <row r="523" spans="26:54" x14ac:dyDescent="0.2">
      <c r="Z523" s="103"/>
      <c r="AA523" s="103"/>
      <c r="AB523" s="103"/>
      <c r="AC523" s="103"/>
      <c r="AD523" s="103"/>
      <c r="AE523" s="103"/>
      <c r="AJ523" s="103"/>
      <c r="AK523" s="103"/>
      <c r="AL523" s="103"/>
      <c r="AM523" s="103"/>
      <c r="AN523" s="103"/>
      <c r="AO523" s="103"/>
      <c r="AP523" s="103"/>
      <c r="AQ523" s="103"/>
      <c r="AR523" s="103"/>
      <c r="AS523" s="103"/>
      <c r="AT523" s="103"/>
      <c r="AU523" s="103"/>
      <c r="AV523" s="103"/>
      <c r="AW523" s="103"/>
      <c r="AZ523" s="103"/>
      <c r="BA523" s="103"/>
      <c r="BB523" s="103"/>
    </row>
    <row r="524" spans="26:54" x14ac:dyDescent="0.2">
      <c r="Z524" s="103"/>
      <c r="AA524" s="103"/>
      <c r="AB524" s="103"/>
      <c r="AC524" s="103"/>
      <c r="AD524" s="103"/>
      <c r="AE524" s="103"/>
      <c r="AJ524" s="103"/>
      <c r="AK524" s="103"/>
      <c r="AL524" s="103"/>
      <c r="AM524" s="103"/>
      <c r="AN524" s="103"/>
      <c r="AO524" s="103"/>
      <c r="AP524" s="103"/>
      <c r="AQ524" s="103"/>
      <c r="AR524" s="103"/>
      <c r="AS524" s="103"/>
      <c r="AT524" s="103"/>
      <c r="AU524" s="103"/>
      <c r="AV524" s="103"/>
      <c r="AW524" s="103"/>
      <c r="AZ524" s="103"/>
      <c r="BA524" s="103"/>
      <c r="BB524" s="103"/>
    </row>
    <row r="525" spans="26:54" x14ac:dyDescent="0.2">
      <c r="Z525" s="103"/>
      <c r="AA525" s="103"/>
      <c r="AB525" s="103"/>
      <c r="AC525" s="103"/>
      <c r="AD525" s="103"/>
      <c r="AE525" s="103"/>
      <c r="AJ525" s="103"/>
      <c r="AK525" s="103"/>
      <c r="AL525" s="103"/>
      <c r="AM525" s="103"/>
      <c r="AN525" s="103"/>
      <c r="AO525" s="103"/>
      <c r="AP525" s="103"/>
      <c r="AQ525" s="103"/>
      <c r="AR525" s="103"/>
      <c r="AS525" s="103"/>
      <c r="AT525" s="103"/>
      <c r="AU525" s="103"/>
      <c r="AV525" s="103"/>
      <c r="AW525" s="103"/>
      <c r="AZ525" s="103"/>
      <c r="BA525" s="103"/>
      <c r="BB525" s="103"/>
    </row>
    <row r="526" spans="26:54" x14ac:dyDescent="0.2">
      <c r="Z526" s="103"/>
      <c r="AA526" s="103"/>
      <c r="AB526" s="103"/>
      <c r="AC526" s="103"/>
      <c r="AD526" s="103"/>
      <c r="AE526" s="103"/>
      <c r="AJ526" s="103"/>
      <c r="AK526" s="103"/>
      <c r="AL526" s="103"/>
      <c r="AM526" s="103"/>
      <c r="AN526" s="103"/>
      <c r="AO526" s="103"/>
      <c r="AP526" s="103"/>
      <c r="AQ526" s="103"/>
      <c r="AR526" s="103"/>
      <c r="AS526" s="103"/>
      <c r="AT526" s="103"/>
      <c r="AU526" s="103"/>
      <c r="AV526" s="103"/>
      <c r="AW526" s="103"/>
      <c r="AZ526" s="103"/>
      <c r="BA526" s="103"/>
      <c r="BB526" s="103"/>
    </row>
    <row r="527" spans="26:54" x14ac:dyDescent="0.2">
      <c r="Z527" s="103"/>
      <c r="AA527" s="103"/>
      <c r="AB527" s="103"/>
      <c r="AC527" s="103"/>
      <c r="AD527" s="103"/>
      <c r="AE527" s="103"/>
      <c r="AJ527" s="103"/>
      <c r="AK527" s="103"/>
      <c r="AL527" s="103"/>
      <c r="AM527" s="103"/>
      <c r="AN527" s="103"/>
      <c r="AO527" s="103"/>
      <c r="AP527" s="103"/>
      <c r="AQ527" s="103"/>
      <c r="AR527" s="103"/>
      <c r="AS527" s="103"/>
      <c r="AT527" s="103"/>
      <c r="AU527" s="103"/>
      <c r="AV527" s="103"/>
      <c r="AW527" s="103"/>
      <c r="AZ527" s="103"/>
      <c r="BA527" s="103"/>
      <c r="BB527" s="103"/>
    </row>
    <row r="528" spans="26:54" x14ac:dyDescent="0.2">
      <c r="Z528" s="103"/>
      <c r="AA528" s="103"/>
      <c r="AB528" s="103"/>
      <c r="AC528" s="103"/>
      <c r="AD528" s="103"/>
      <c r="AE528" s="103"/>
      <c r="AJ528" s="103"/>
      <c r="AK528" s="103"/>
      <c r="AL528" s="103"/>
      <c r="AM528" s="103"/>
      <c r="AN528" s="103"/>
      <c r="AO528" s="103"/>
      <c r="AP528" s="103"/>
      <c r="AQ528" s="103"/>
      <c r="AR528" s="103"/>
      <c r="AS528" s="103"/>
      <c r="AT528" s="103"/>
      <c r="AU528" s="103"/>
      <c r="AV528" s="103"/>
      <c r="AW528" s="103"/>
      <c r="AZ528" s="103"/>
      <c r="BA528" s="103"/>
      <c r="BB528" s="103"/>
    </row>
    <row r="529" spans="26:54" x14ac:dyDescent="0.2">
      <c r="Z529" s="103"/>
      <c r="AA529" s="103"/>
      <c r="AB529" s="103"/>
      <c r="AC529" s="103"/>
      <c r="AD529" s="103"/>
      <c r="AE529" s="103"/>
      <c r="AJ529" s="103"/>
      <c r="AK529" s="103"/>
      <c r="AL529" s="103"/>
      <c r="AM529" s="103"/>
      <c r="AN529" s="103"/>
      <c r="AO529" s="103"/>
      <c r="AP529" s="103"/>
      <c r="AQ529" s="103"/>
      <c r="AR529" s="103"/>
      <c r="AS529" s="103"/>
      <c r="AT529" s="103"/>
      <c r="AU529" s="103"/>
      <c r="AV529" s="103"/>
      <c r="AW529" s="103"/>
      <c r="AZ529" s="103"/>
      <c r="BA529" s="103"/>
      <c r="BB529" s="103"/>
    </row>
    <row r="530" spans="26:54" x14ac:dyDescent="0.2">
      <c r="Z530" s="103"/>
      <c r="AA530" s="103"/>
      <c r="AB530" s="103"/>
      <c r="AC530" s="103"/>
      <c r="AD530" s="103"/>
      <c r="AE530" s="103"/>
      <c r="AJ530" s="103"/>
      <c r="AK530" s="103"/>
      <c r="AL530" s="103"/>
      <c r="AM530" s="103"/>
      <c r="AN530" s="103"/>
      <c r="AO530" s="103"/>
      <c r="AP530" s="103"/>
      <c r="AQ530" s="103"/>
      <c r="AR530" s="103"/>
      <c r="AS530" s="103"/>
      <c r="AT530" s="103"/>
      <c r="AU530" s="103"/>
      <c r="AV530" s="103"/>
      <c r="AW530" s="103"/>
      <c r="AZ530" s="103"/>
      <c r="BA530" s="103"/>
      <c r="BB530" s="103"/>
    </row>
    <row r="531" spans="26:54" x14ac:dyDescent="0.2">
      <c r="Z531" s="103"/>
      <c r="AA531" s="103"/>
      <c r="AB531" s="103"/>
      <c r="AC531" s="103"/>
      <c r="AD531" s="103"/>
      <c r="AE531" s="103"/>
      <c r="AJ531" s="103"/>
      <c r="AK531" s="103"/>
      <c r="AL531" s="103"/>
      <c r="AM531" s="103"/>
      <c r="AN531" s="103"/>
      <c r="AO531" s="103"/>
      <c r="AP531" s="103"/>
      <c r="AQ531" s="103"/>
      <c r="AR531" s="103"/>
      <c r="AS531" s="103"/>
      <c r="AT531" s="103"/>
      <c r="AU531" s="103"/>
      <c r="AV531" s="103"/>
      <c r="AW531" s="103"/>
      <c r="AZ531" s="103"/>
      <c r="BA531" s="103"/>
      <c r="BB531" s="103"/>
    </row>
    <row r="532" spans="26:54" x14ac:dyDescent="0.2">
      <c r="Z532" s="103"/>
      <c r="AA532" s="103"/>
      <c r="AB532" s="103"/>
      <c r="AC532" s="103"/>
      <c r="AD532" s="103"/>
      <c r="AE532" s="103"/>
      <c r="AJ532" s="103"/>
      <c r="AK532" s="103"/>
      <c r="AL532" s="103"/>
      <c r="AM532" s="103"/>
      <c r="AN532" s="103"/>
      <c r="AO532" s="103"/>
      <c r="AP532" s="103"/>
      <c r="AQ532" s="103"/>
      <c r="AR532" s="103"/>
      <c r="AS532" s="103"/>
      <c r="AT532" s="103"/>
      <c r="AU532" s="103"/>
      <c r="AV532" s="103"/>
      <c r="AW532" s="103"/>
      <c r="AZ532" s="103"/>
      <c r="BA532" s="103"/>
      <c r="BB532" s="103"/>
    </row>
    <row r="533" spans="26:54" x14ac:dyDescent="0.2">
      <c r="Z533" s="103"/>
      <c r="AA533" s="103"/>
      <c r="AB533" s="103"/>
      <c r="AC533" s="103"/>
      <c r="AD533" s="103"/>
      <c r="AE533" s="103"/>
      <c r="AJ533" s="103"/>
      <c r="AK533" s="103"/>
      <c r="AL533" s="103"/>
      <c r="AM533" s="103"/>
      <c r="AN533" s="103"/>
      <c r="AO533" s="103"/>
      <c r="AP533" s="103"/>
      <c r="AQ533" s="103"/>
      <c r="AR533" s="103"/>
      <c r="AS533" s="103"/>
      <c r="AT533" s="103"/>
      <c r="AU533" s="103"/>
      <c r="AV533" s="103"/>
      <c r="AW533" s="103"/>
      <c r="AZ533" s="103"/>
      <c r="BA533" s="103"/>
      <c r="BB533" s="103"/>
    </row>
    <row r="534" spans="26:54" x14ac:dyDescent="0.2">
      <c r="Z534" s="103"/>
      <c r="AA534" s="103"/>
      <c r="AB534" s="103"/>
      <c r="AC534" s="103"/>
      <c r="AD534" s="103"/>
      <c r="AE534" s="103"/>
      <c r="AJ534" s="103"/>
      <c r="AK534" s="103"/>
      <c r="AL534" s="103"/>
      <c r="AM534" s="103"/>
      <c r="AN534" s="103"/>
      <c r="AO534" s="103"/>
      <c r="AP534" s="103"/>
      <c r="AQ534" s="103"/>
      <c r="AR534" s="103"/>
      <c r="AS534" s="103"/>
      <c r="AT534" s="103"/>
      <c r="AU534" s="103"/>
      <c r="AV534" s="103"/>
      <c r="AW534" s="103"/>
      <c r="AZ534" s="103"/>
      <c r="BA534" s="103"/>
      <c r="BB534" s="103"/>
    </row>
    <row r="535" spans="26:54" x14ac:dyDescent="0.2">
      <c r="Z535" s="103"/>
      <c r="AA535" s="103"/>
      <c r="AB535" s="103"/>
      <c r="AC535" s="103"/>
      <c r="AD535" s="103"/>
      <c r="AE535" s="103"/>
      <c r="AJ535" s="103"/>
      <c r="AK535" s="103"/>
      <c r="AL535" s="103"/>
      <c r="AM535" s="103"/>
      <c r="AN535" s="103"/>
      <c r="AO535" s="103"/>
      <c r="AP535" s="103"/>
      <c r="AQ535" s="103"/>
      <c r="AR535" s="103"/>
      <c r="AS535" s="103"/>
      <c r="AT535" s="103"/>
      <c r="AU535" s="103"/>
      <c r="AV535" s="103"/>
      <c r="AW535" s="103"/>
      <c r="AZ535" s="103"/>
      <c r="BA535" s="103"/>
      <c r="BB535" s="103"/>
    </row>
    <row r="536" spans="26:54" x14ac:dyDescent="0.2">
      <c r="Z536" s="103"/>
      <c r="AA536" s="103"/>
      <c r="AB536" s="103"/>
      <c r="AC536" s="103"/>
      <c r="AD536" s="103"/>
      <c r="AE536" s="103"/>
      <c r="AJ536" s="103"/>
      <c r="AK536" s="103"/>
      <c r="AL536" s="103"/>
      <c r="AM536" s="103"/>
      <c r="AN536" s="103"/>
      <c r="AO536" s="103"/>
      <c r="AP536" s="103"/>
      <c r="AQ536" s="103"/>
      <c r="AR536" s="103"/>
      <c r="AS536" s="103"/>
      <c r="AT536" s="103"/>
      <c r="AU536" s="103"/>
      <c r="AV536" s="103"/>
      <c r="AW536" s="103"/>
      <c r="AZ536" s="103"/>
      <c r="BA536" s="103"/>
      <c r="BB536" s="103"/>
    </row>
    <row r="537" spans="26:54" x14ac:dyDescent="0.2">
      <c r="Z537" s="103"/>
      <c r="AA537" s="103"/>
      <c r="AB537" s="103"/>
      <c r="AC537" s="103"/>
      <c r="AD537" s="103"/>
      <c r="AE537" s="103"/>
      <c r="AJ537" s="103"/>
      <c r="AK537" s="103"/>
      <c r="AL537" s="103"/>
      <c r="AM537" s="103"/>
      <c r="AN537" s="103"/>
      <c r="AO537" s="103"/>
      <c r="AP537" s="103"/>
      <c r="AQ537" s="103"/>
      <c r="AR537" s="103"/>
      <c r="AS537" s="103"/>
      <c r="AT537" s="103"/>
      <c r="AU537" s="103"/>
      <c r="AV537" s="103"/>
      <c r="AW537" s="103"/>
      <c r="AZ537" s="103"/>
      <c r="BA537" s="103"/>
      <c r="BB537" s="103"/>
    </row>
    <row r="538" spans="26:54" x14ac:dyDescent="0.2">
      <c r="Z538" s="103"/>
      <c r="AA538" s="103"/>
      <c r="AB538" s="103"/>
      <c r="AC538" s="103"/>
      <c r="AD538" s="103"/>
      <c r="AE538" s="103"/>
      <c r="AJ538" s="103"/>
      <c r="AK538" s="103"/>
      <c r="AL538" s="103"/>
      <c r="AM538" s="103"/>
      <c r="AN538" s="103"/>
      <c r="AO538" s="103"/>
      <c r="AP538" s="103"/>
      <c r="AQ538" s="103"/>
      <c r="AR538" s="103"/>
      <c r="AS538" s="103"/>
      <c r="AT538" s="103"/>
      <c r="AU538" s="103"/>
      <c r="AV538" s="103"/>
      <c r="AW538" s="103"/>
      <c r="AZ538" s="103"/>
      <c r="BA538" s="103"/>
      <c r="BB538" s="103"/>
    </row>
    <row r="539" spans="26:54" x14ac:dyDescent="0.2">
      <c r="Z539" s="103"/>
      <c r="AA539" s="103"/>
      <c r="AB539" s="103"/>
      <c r="AC539" s="103"/>
      <c r="AD539" s="103"/>
      <c r="AE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Z539" s="103"/>
      <c r="BA539" s="103"/>
      <c r="BB539" s="103"/>
    </row>
    <row r="540" spans="26:54" x14ac:dyDescent="0.2">
      <c r="Z540" s="103"/>
      <c r="AA540" s="103"/>
      <c r="AB540" s="103"/>
      <c r="AC540" s="103"/>
      <c r="AD540" s="103"/>
      <c r="AE540" s="103"/>
      <c r="AJ540" s="103"/>
      <c r="AK540" s="103"/>
      <c r="AL540" s="103"/>
      <c r="AM540" s="103"/>
      <c r="AN540" s="103"/>
      <c r="AO540" s="103"/>
      <c r="AP540" s="103"/>
      <c r="AQ540" s="103"/>
      <c r="AR540" s="103"/>
      <c r="AS540" s="103"/>
      <c r="AT540" s="103"/>
      <c r="AU540" s="103"/>
      <c r="AV540" s="103"/>
      <c r="AW540" s="103"/>
      <c r="AZ540" s="103"/>
      <c r="BA540" s="103"/>
      <c r="BB540" s="103"/>
    </row>
    <row r="541" spans="26:54" x14ac:dyDescent="0.2">
      <c r="Z541" s="103"/>
      <c r="AA541" s="103"/>
      <c r="AB541" s="103"/>
      <c r="AC541" s="103"/>
      <c r="AD541" s="103"/>
      <c r="AE541" s="103"/>
      <c r="AJ541" s="103"/>
      <c r="AK541" s="103"/>
      <c r="AL541" s="103"/>
      <c r="AM541" s="103"/>
      <c r="AN541" s="103"/>
      <c r="AO541" s="103"/>
      <c r="AP541" s="103"/>
      <c r="AQ541" s="103"/>
      <c r="AR541" s="103"/>
      <c r="AS541" s="103"/>
      <c r="AT541" s="103"/>
      <c r="AU541" s="103"/>
      <c r="AV541" s="103"/>
      <c r="AW541" s="103"/>
      <c r="AZ541" s="103"/>
      <c r="BA541" s="103"/>
      <c r="BB541" s="103"/>
    </row>
    <row r="542" spans="26:54" x14ac:dyDescent="0.2">
      <c r="Z542" s="103"/>
      <c r="AA542" s="103"/>
      <c r="AB542" s="103"/>
      <c r="AC542" s="103"/>
      <c r="AD542" s="103"/>
      <c r="AE542" s="103"/>
      <c r="AJ542" s="103"/>
      <c r="AK542" s="103"/>
      <c r="AL542" s="103"/>
      <c r="AM542" s="103"/>
      <c r="AN542" s="103"/>
      <c r="AO542" s="103"/>
      <c r="AP542" s="103"/>
      <c r="AQ542" s="103"/>
      <c r="AR542" s="103"/>
      <c r="AS542" s="103"/>
      <c r="AT542" s="103"/>
      <c r="AU542" s="103"/>
      <c r="AV542" s="103"/>
      <c r="AW542" s="103"/>
      <c r="AZ542" s="103"/>
      <c r="BA542" s="103"/>
      <c r="BB542" s="103"/>
    </row>
    <row r="543" spans="26:54" x14ac:dyDescent="0.2">
      <c r="Z543" s="103"/>
      <c r="AA543" s="103"/>
      <c r="AB543" s="103"/>
      <c r="AC543" s="103"/>
      <c r="AD543" s="103"/>
      <c r="AE543" s="103"/>
      <c r="AJ543" s="103"/>
      <c r="AK543" s="103"/>
      <c r="AL543" s="103"/>
      <c r="AM543" s="103"/>
      <c r="AN543" s="103"/>
      <c r="AO543" s="103"/>
      <c r="AP543" s="103"/>
      <c r="AQ543" s="103"/>
      <c r="AR543" s="103"/>
      <c r="AS543" s="103"/>
      <c r="AT543" s="103"/>
      <c r="AU543" s="103"/>
      <c r="AV543" s="103"/>
      <c r="AW543" s="103"/>
      <c r="AZ543" s="103"/>
      <c r="BA543" s="103"/>
      <c r="BB543" s="103"/>
    </row>
    <row r="544" spans="26:54" x14ac:dyDescent="0.2">
      <c r="Z544" s="103"/>
      <c r="AA544" s="103"/>
      <c r="AB544" s="103"/>
      <c r="AC544" s="103"/>
      <c r="AD544" s="103"/>
      <c r="AE544" s="103"/>
      <c r="AJ544" s="103"/>
      <c r="AK544" s="103"/>
      <c r="AL544" s="103"/>
      <c r="AM544" s="103"/>
      <c r="AN544" s="103"/>
      <c r="AO544" s="103"/>
      <c r="AP544" s="103"/>
      <c r="AQ544" s="103"/>
      <c r="AR544" s="103"/>
      <c r="AS544" s="103"/>
      <c r="AT544" s="103"/>
      <c r="AU544" s="103"/>
      <c r="AV544" s="103"/>
      <c r="AW544" s="103"/>
      <c r="AZ544" s="103"/>
      <c r="BA544" s="103"/>
      <c r="BB544" s="103"/>
    </row>
    <row r="545" spans="26:54" x14ac:dyDescent="0.2">
      <c r="Z545" s="103"/>
      <c r="AA545" s="103"/>
      <c r="AB545" s="103"/>
      <c r="AC545" s="103"/>
      <c r="AD545" s="103"/>
      <c r="AE545" s="103"/>
      <c r="AJ545" s="103"/>
      <c r="AK545" s="103"/>
      <c r="AL545" s="103"/>
      <c r="AM545" s="103"/>
      <c r="AN545" s="103"/>
      <c r="AO545" s="103"/>
      <c r="AP545" s="103"/>
      <c r="AQ545" s="103"/>
      <c r="AR545" s="103"/>
      <c r="AS545" s="103"/>
      <c r="AT545" s="103"/>
      <c r="AU545" s="103"/>
      <c r="AV545" s="103"/>
      <c r="AW545" s="103"/>
      <c r="AZ545" s="103"/>
      <c r="BA545" s="103"/>
      <c r="BB545" s="103"/>
    </row>
    <row r="546" spans="26:54" x14ac:dyDescent="0.2">
      <c r="Z546" s="103"/>
      <c r="AA546" s="103"/>
      <c r="AB546" s="103"/>
      <c r="AC546" s="103"/>
      <c r="AD546" s="103"/>
      <c r="AE546" s="103"/>
      <c r="AJ546" s="103"/>
      <c r="AK546" s="103"/>
      <c r="AL546" s="103"/>
      <c r="AM546" s="103"/>
      <c r="AN546" s="103"/>
      <c r="AO546" s="103"/>
      <c r="AP546" s="103"/>
      <c r="AQ546" s="103"/>
      <c r="AR546" s="103"/>
      <c r="AS546" s="103"/>
      <c r="AT546" s="103"/>
      <c r="AU546" s="103"/>
      <c r="AV546" s="103"/>
      <c r="AW546" s="103"/>
      <c r="AZ546" s="103"/>
      <c r="BA546" s="103"/>
      <c r="BB546" s="103"/>
    </row>
    <row r="547" spans="26:54" x14ac:dyDescent="0.2">
      <c r="Z547" s="103"/>
      <c r="AA547" s="103"/>
      <c r="AB547" s="103"/>
      <c r="AC547" s="103"/>
      <c r="AD547" s="103"/>
      <c r="AE547" s="103"/>
      <c r="AJ547" s="103"/>
      <c r="AK547" s="103"/>
      <c r="AL547" s="103"/>
      <c r="AM547" s="103"/>
      <c r="AN547" s="103"/>
      <c r="AO547" s="103"/>
      <c r="AP547" s="103"/>
      <c r="AQ547" s="103"/>
      <c r="AR547" s="103"/>
      <c r="AS547" s="103"/>
      <c r="AT547" s="103"/>
      <c r="AU547" s="103"/>
      <c r="AV547" s="103"/>
      <c r="AW547" s="103"/>
      <c r="AZ547" s="103"/>
      <c r="BA547" s="103"/>
      <c r="BB547" s="103"/>
    </row>
    <row r="548" spans="26:54" x14ac:dyDescent="0.2">
      <c r="Z548" s="103"/>
      <c r="AA548" s="103"/>
      <c r="AB548" s="103"/>
      <c r="AC548" s="103"/>
      <c r="AD548" s="103"/>
      <c r="AE548" s="103"/>
      <c r="AJ548" s="103"/>
      <c r="AK548" s="103"/>
      <c r="AL548" s="103"/>
      <c r="AM548" s="103"/>
      <c r="AN548" s="103"/>
      <c r="AO548" s="103"/>
      <c r="AP548" s="103"/>
      <c r="AQ548" s="103"/>
      <c r="AR548" s="103"/>
      <c r="AS548" s="103"/>
      <c r="AT548" s="103"/>
      <c r="AU548" s="103"/>
      <c r="AV548" s="103"/>
      <c r="AW548" s="103"/>
      <c r="AZ548" s="103"/>
      <c r="BA548" s="103"/>
      <c r="BB548" s="103"/>
    </row>
    <row r="549" spans="26:54" x14ac:dyDescent="0.2">
      <c r="Z549" s="103"/>
      <c r="AA549" s="103"/>
      <c r="AB549" s="103"/>
      <c r="AC549" s="103"/>
      <c r="AD549" s="103"/>
      <c r="AE549" s="103"/>
      <c r="AJ549" s="103"/>
      <c r="AK549" s="103"/>
      <c r="AL549" s="103"/>
      <c r="AM549" s="103"/>
      <c r="AN549" s="103"/>
      <c r="AO549" s="103"/>
      <c r="AP549" s="103"/>
      <c r="AQ549" s="103"/>
      <c r="AR549" s="103"/>
      <c r="AS549" s="103"/>
      <c r="AT549" s="103"/>
      <c r="AU549" s="103"/>
      <c r="AV549" s="103"/>
      <c r="AW549" s="103"/>
      <c r="AZ549" s="103"/>
      <c r="BA549" s="103"/>
      <c r="BB549" s="103"/>
    </row>
    <row r="550" spans="26:54" x14ac:dyDescent="0.2">
      <c r="Z550" s="103"/>
      <c r="AA550" s="103"/>
      <c r="AB550" s="103"/>
      <c r="AC550" s="103"/>
      <c r="AD550" s="103"/>
      <c r="AE550" s="103"/>
      <c r="AJ550" s="103"/>
      <c r="AK550" s="103"/>
      <c r="AL550" s="103"/>
      <c r="AM550" s="103"/>
      <c r="AN550" s="103"/>
      <c r="AO550" s="103"/>
      <c r="AP550" s="103"/>
      <c r="AQ550" s="103"/>
      <c r="AR550" s="103"/>
      <c r="AS550" s="103"/>
      <c r="AT550" s="103"/>
      <c r="AU550" s="103"/>
      <c r="AV550" s="103"/>
      <c r="AW550" s="103"/>
      <c r="AZ550" s="103"/>
      <c r="BA550" s="103"/>
      <c r="BB550" s="103"/>
    </row>
    <row r="551" spans="26:54" x14ac:dyDescent="0.2">
      <c r="Z551" s="103"/>
      <c r="AA551" s="103"/>
      <c r="AB551" s="103"/>
      <c r="AC551" s="103"/>
      <c r="AD551" s="103"/>
      <c r="AE551" s="103"/>
      <c r="AJ551" s="103"/>
      <c r="AK551" s="103"/>
      <c r="AL551" s="103"/>
      <c r="AM551" s="103"/>
      <c r="AN551" s="103"/>
      <c r="AO551" s="103"/>
      <c r="AP551" s="103"/>
      <c r="AQ551" s="103"/>
      <c r="AR551" s="103"/>
      <c r="AS551" s="103"/>
      <c r="AT551" s="103"/>
      <c r="AU551" s="103"/>
      <c r="AV551" s="103"/>
      <c r="AW551" s="103"/>
      <c r="AZ551" s="103"/>
      <c r="BA551" s="103"/>
      <c r="BB551" s="103"/>
    </row>
    <row r="552" spans="26:54" x14ac:dyDescent="0.2">
      <c r="Z552" s="103"/>
      <c r="AA552" s="103"/>
      <c r="AB552" s="103"/>
      <c r="AC552" s="103"/>
      <c r="AD552" s="103"/>
      <c r="AE552" s="103"/>
      <c r="AJ552" s="103"/>
      <c r="AK552" s="103"/>
      <c r="AL552" s="103"/>
      <c r="AM552" s="103"/>
      <c r="AN552" s="103"/>
      <c r="AO552" s="103"/>
      <c r="AP552" s="103"/>
      <c r="AQ552" s="103"/>
      <c r="AR552" s="103"/>
      <c r="AS552" s="103"/>
      <c r="AT552" s="103"/>
      <c r="AU552" s="103"/>
      <c r="AV552" s="103"/>
      <c r="AW552" s="103"/>
      <c r="AZ552" s="103"/>
      <c r="BA552" s="103"/>
      <c r="BB552" s="103"/>
    </row>
    <row r="553" spans="26:54" x14ac:dyDescent="0.2">
      <c r="Z553" s="103"/>
      <c r="AA553" s="103"/>
      <c r="AB553" s="103"/>
      <c r="AC553" s="103"/>
      <c r="AD553" s="103"/>
      <c r="AE553" s="103"/>
      <c r="AJ553" s="103"/>
      <c r="AK553" s="103"/>
      <c r="AL553" s="103"/>
      <c r="AM553" s="103"/>
      <c r="AN553" s="103"/>
      <c r="AO553" s="103"/>
      <c r="AP553" s="103"/>
      <c r="AQ553" s="103"/>
      <c r="AR553" s="103"/>
      <c r="AS553" s="103"/>
      <c r="AT553" s="103"/>
      <c r="AU553" s="103"/>
      <c r="AV553" s="103"/>
      <c r="AW553" s="103"/>
      <c r="AZ553" s="103"/>
      <c r="BA553" s="103"/>
      <c r="BB553" s="103"/>
    </row>
    <row r="554" spans="26:54" x14ac:dyDescent="0.2">
      <c r="Z554" s="103"/>
      <c r="AA554" s="103"/>
      <c r="AB554" s="103"/>
      <c r="AC554" s="103"/>
      <c r="AD554" s="103"/>
      <c r="AE554" s="103"/>
      <c r="AJ554" s="103"/>
      <c r="AK554" s="103"/>
      <c r="AL554" s="103"/>
      <c r="AM554" s="103"/>
      <c r="AN554" s="103"/>
      <c r="AO554" s="103"/>
      <c r="AP554" s="103"/>
      <c r="AQ554" s="103"/>
      <c r="AR554" s="103"/>
      <c r="AS554" s="103"/>
      <c r="AT554" s="103"/>
      <c r="AU554" s="103"/>
      <c r="AV554" s="103"/>
      <c r="AW554" s="103"/>
      <c r="AZ554" s="103"/>
      <c r="BA554" s="103"/>
      <c r="BB554" s="103"/>
    </row>
    <row r="555" spans="26:54" x14ac:dyDescent="0.2">
      <c r="Z555" s="103"/>
      <c r="AA555" s="103"/>
      <c r="AB555" s="103"/>
      <c r="AC555" s="103"/>
      <c r="AD555" s="103"/>
      <c r="AE555" s="103"/>
      <c r="AJ555" s="103"/>
      <c r="AK555" s="103"/>
      <c r="AL555" s="103"/>
      <c r="AM555" s="103"/>
      <c r="AN555" s="103"/>
      <c r="AO555" s="103"/>
      <c r="AP555" s="103"/>
      <c r="AQ555" s="103"/>
      <c r="AR555" s="103"/>
      <c r="AS555" s="103"/>
      <c r="AT555" s="103"/>
      <c r="AU555" s="103"/>
      <c r="AV555" s="103"/>
      <c r="AW555" s="103"/>
      <c r="AZ555" s="103"/>
      <c r="BA555" s="103"/>
      <c r="BB555" s="103"/>
    </row>
    <row r="556" spans="26:54" x14ac:dyDescent="0.2">
      <c r="Z556" s="103"/>
      <c r="AA556" s="103"/>
      <c r="AB556" s="103"/>
      <c r="AC556" s="103"/>
      <c r="AD556" s="103"/>
      <c r="AE556" s="103"/>
      <c r="AJ556" s="103"/>
      <c r="AK556" s="103"/>
      <c r="AL556" s="103"/>
      <c r="AM556" s="103"/>
      <c r="AN556" s="103"/>
      <c r="AO556" s="103"/>
      <c r="AP556" s="103"/>
      <c r="AQ556" s="103"/>
      <c r="AR556" s="103"/>
      <c r="AS556" s="103"/>
      <c r="AT556" s="103"/>
      <c r="AU556" s="103"/>
      <c r="AV556" s="103"/>
      <c r="AW556" s="103"/>
      <c r="AZ556" s="103"/>
      <c r="BA556" s="103"/>
      <c r="BB556" s="103"/>
    </row>
    <row r="557" spans="26:54" x14ac:dyDescent="0.2">
      <c r="Z557" s="103"/>
      <c r="AA557" s="103"/>
      <c r="AB557" s="103"/>
      <c r="AC557" s="103"/>
      <c r="AD557" s="103"/>
      <c r="AE557" s="103"/>
      <c r="AJ557" s="103"/>
      <c r="AK557" s="103"/>
      <c r="AL557" s="103"/>
      <c r="AM557" s="103"/>
      <c r="AN557" s="103"/>
      <c r="AO557" s="103"/>
      <c r="AP557" s="103"/>
      <c r="AQ557" s="103"/>
      <c r="AR557" s="103"/>
      <c r="AS557" s="103"/>
      <c r="AT557" s="103"/>
      <c r="AU557" s="103"/>
      <c r="AV557" s="103"/>
      <c r="AW557" s="103"/>
      <c r="AZ557" s="103"/>
      <c r="BA557" s="103"/>
      <c r="BB557" s="103"/>
    </row>
    <row r="558" spans="26:54" x14ac:dyDescent="0.2">
      <c r="Z558" s="103"/>
      <c r="AA558" s="103"/>
      <c r="AB558" s="103"/>
      <c r="AC558" s="103"/>
      <c r="AD558" s="103"/>
      <c r="AE558" s="103"/>
      <c r="AJ558" s="103"/>
      <c r="AK558" s="103"/>
      <c r="AL558" s="103"/>
      <c r="AM558" s="103"/>
      <c r="AN558" s="103"/>
      <c r="AO558" s="103"/>
      <c r="AP558" s="103"/>
      <c r="AQ558" s="103"/>
      <c r="AR558" s="103"/>
      <c r="AS558" s="103"/>
      <c r="AT558" s="103"/>
      <c r="AU558" s="103"/>
      <c r="AV558" s="103"/>
      <c r="AW558" s="103"/>
      <c r="AZ558" s="103"/>
      <c r="BA558" s="103"/>
      <c r="BB558" s="103"/>
    </row>
    <row r="559" spans="26:54" x14ac:dyDescent="0.2">
      <c r="Z559" s="103"/>
      <c r="AA559" s="103"/>
      <c r="AB559" s="103"/>
      <c r="AC559" s="103"/>
      <c r="AD559" s="103"/>
      <c r="AE559" s="103"/>
      <c r="AJ559" s="103"/>
      <c r="AK559" s="103"/>
      <c r="AL559" s="103"/>
      <c r="AM559" s="103"/>
      <c r="AN559" s="103"/>
      <c r="AO559" s="103"/>
      <c r="AP559" s="103"/>
      <c r="AQ559" s="103"/>
      <c r="AR559" s="103"/>
      <c r="AS559" s="103"/>
      <c r="AT559" s="103"/>
      <c r="AU559" s="103"/>
      <c r="AV559" s="103"/>
      <c r="AW559" s="103"/>
      <c r="AZ559" s="103"/>
      <c r="BA559" s="103"/>
      <c r="BB559" s="103"/>
    </row>
    <row r="560" spans="26:54" x14ac:dyDescent="0.2">
      <c r="Z560" s="103"/>
      <c r="AA560" s="103"/>
      <c r="AB560" s="103"/>
      <c r="AC560" s="103"/>
      <c r="AD560" s="103"/>
      <c r="AE560" s="103"/>
      <c r="AJ560" s="103"/>
      <c r="AK560" s="103"/>
      <c r="AL560" s="103"/>
      <c r="AM560" s="103"/>
      <c r="AN560" s="103"/>
      <c r="AO560" s="103"/>
      <c r="AP560" s="103"/>
      <c r="AQ560" s="103"/>
      <c r="AR560" s="103"/>
      <c r="AS560" s="103"/>
      <c r="AT560" s="103"/>
      <c r="AU560" s="103"/>
      <c r="AV560" s="103"/>
      <c r="AW560" s="103"/>
      <c r="AZ560" s="103"/>
      <c r="BA560" s="103"/>
      <c r="BB560" s="103"/>
    </row>
    <row r="561" spans="26:54" x14ac:dyDescent="0.2">
      <c r="Z561" s="103"/>
      <c r="AA561" s="103"/>
      <c r="AB561" s="103"/>
      <c r="AC561" s="103"/>
      <c r="AD561" s="103"/>
      <c r="AE561" s="103"/>
      <c r="AJ561" s="103"/>
      <c r="AK561" s="103"/>
      <c r="AL561" s="103"/>
      <c r="AM561" s="103"/>
      <c r="AN561" s="103"/>
      <c r="AO561" s="103"/>
      <c r="AP561" s="103"/>
      <c r="AQ561" s="103"/>
      <c r="AR561" s="103"/>
      <c r="AS561" s="103"/>
      <c r="AT561" s="103"/>
      <c r="AU561" s="103"/>
      <c r="AV561" s="103"/>
      <c r="AW561" s="103"/>
      <c r="AZ561" s="103"/>
      <c r="BA561" s="103"/>
      <c r="BB561" s="103"/>
    </row>
    <row r="562" spans="26:54" x14ac:dyDescent="0.2">
      <c r="Z562" s="103"/>
      <c r="AA562" s="103"/>
      <c r="AB562" s="103"/>
      <c r="AC562" s="103"/>
      <c r="AD562" s="103"/>
      <c r="AE562" s="103"/>
      <c r="AJ562" s="103"/>
      <c r="AK562" s="103"/>
      <c r="AL562" s="103"/>
      <c r="AM562" s="103"/>
      <c r="AN562" s="103"/>
      <c r="AO562" s="103"/>
      <c r="AP562" s="103"/>
      <c r="AQ562" s="103"/>
      <c r="AR562" s="103"/>
      <c r="AS562" s="103"/>
      <c r="AT562" s="103"/>
      <c r="AU562" s="103"/>
      <c r="AV562" s="103"/>
      <c r="AW562" s="103"/>
      <c r="AZ562" s="103"/>
      <c r="BA562" s="103"/>
      <c r="BB562" s="103"/>
    </row>
    <row r="563" spans="26:54" x14ac:dyDescent="0.2">
      <c r="Z563" s="103"/>
      <c r="AA563" s="103"/>
      <c r="AB563" s="103"/>
      <c r="AC563" s="103"/>
      <c r="AD563" s="103"/>
      <c r="AE563" s="103"/>
      <c r="AJ563" s="103"/>
      <c r="AK563" s="103"/>
      <c r="AL563" s="103"/>
      <c r="AM563" s="103"/>
      <c r="AN563" s="103"/>
      <c r="AO563" s="103"/>
      <c r="AP563" s="103"/>
      <c r="AQ563" s="103"/>
      <c r="AR563" s="103"/>
      <c r="AS563" s="103"/>
      <c r="AT563" s="103"/>
      <c r="AU563" s="103"/>
      <c r="AV563" s="103"/>
      <c r="AW563" s="103"/>
      <c r="AZ563" s="103"/>
      <c r="BA563" s="103"/>
      <c r="BB563" s="103"/>
    </row>
    <row r="564" spans="26:54" x14ac:dyDescent="0.2">
      <c r="Z564" s="103"/>
      <c r="AA564" s="103"/>
      <c r="AB564" s="103"/>
      <c r="AC564" s="103"/>
      <c r="AD564" s="103"/>
      <c r="AE564" s="103"/>
      <c r="AJ564" s="103"/>
      <c r="AK564" s="103"/>
      <c r="AL564" s="103"/>
      <c r="AM564" s="103"/>
      <c r="AN564" s="103"/>
      <c r="AO564" s="103"/>
      <c r="AP564" s="103"/>
      <c r="AQ564" s="103"/>
      <c r="AR564" s="103"/>
      <c r="AS564" s="103"/>
      <c r="AT564" s="103"/>
      <c r="AU564" s="103"/>
      <c r="AV564" s="103"/>
      <c r="AW564" s="103"/>
      <c r="AZ564" s="103"/>
      <c r="BA564" s="103"/>
      <c r="BB564" s="103"/>
    </row>
    <row r="565" spans="26:54" x14ac:dyDescent="0.2">
      <c r="Z565" s="103"/>
      <c r="AA565" s="103"/>
      <c r="AB565" s="103"/>
      <c r="AC565" s="103"/>
      <c r="AD565" s="103"/>
      <c r="AE565" s="103"/>
      <c r="AJ565" s="103"/>
      <c r="AK565" s="103"/>
      <c r="AL565" s="103"/>
      <c r="AM565" s="103"/>
      <c r="AN565" s="103"/>
      <c r="AO565" s="103"/>
      <c r="AP565" s="103"/>
      <c r="AQ565" s="103"/>
      <c r="AR565" s="103"/>
      <c r="AS565" s="103"/>
      <c r="AT565" s="103"/>
      <c r="AU565" s="103"/>
      <c r="AV565" s="103"/>
      <c r="AW565" s="103"/>
      <c r="AZ565" s="103"/>
      <c r="BA565" s="103"/>
      <c r="BB565" s="103"/>
    </row>
    <row r="566" spans="26:54" x14ac:dyDescent="0.2">
      <c r="Z566" s="103"/>
      <c r="AA566" s="103"/>
      <c r="AB566" s="103"/>
      <c r="AC566" s="103"/>
      <c r="AD566" s="103"/>
      <c r="AE566" s="103"/>
      <c r="AJ566" s="103"/>
      <c r="AK566" s="103"/>
      <c r="AL566" s="103"/>
      <c r="AM566" s="103"/>
      <c r="AN566" s="103"/>
      <c r="AO566" s="103"/>
      <c r="AP566" s="103"/>
      <c r="AQ566" s="103"/>
      <c r="AR566" s="103"/>
      <c r="AS566" s="103"/>
      <c r="AT566" s="103"/>
      <c r="AU566" s="103"/>
      <c r="AV566" s="103"/>
      <c r="AW566" s="103"/>
      <c r="AZ566" s="103"/>
      <c r="BA566" s="103"/>
      <c r="BB566" s="103"/>
    </row>
    <row r="567" spans="26:54" x14ac:dyDescent="0.2">
      <c r="Z567" s="103"/>
      <c r="AA567" s="103"/>
      <c r="AB567" s="103"/>
      <c r="AC567" s="103"/>
      <c r="AD567" s="103"/>
      <c r="AE567" s="103"/>
      <c r="AJ567" s="103"/>
      <c r="AK567" s="103"/>
      <c r="AL567" s="103"/>
      <c r="AM567" s="103"/>
      <c r="AN567" s="103"/>
      <c r="AO567" s="103"/>
      <c r="AP567" s="103"/>
      <c r="AQ567" s="103"/>
      <c r="AR567" s="103"/>
      <c r="AS567" s="103"/>
      <c r="AT567" s="103"/>
      <c r="AU567" s="103"/>
      <c r="AV567" s="103"/>
      <c r="AW567" s="103"/>
      <c r="AZ567" s="103"/>
      <c r="BA567" s="103"/>
      <c r="BB567" s="103"/>
    </row>
    <row r="568" spans="26:54" x14ac:dyDescent="0.2">
      <c r="Z568" s="103"/>
      <c r="AA568" s="103"/>
      <c r="AB568" s="103"/>
      <c r="AC568" s="103"/>
      <c r="AD568" s="103"/>
      <c r="AE568" s="103"/>
      <c r="AJ568" s="103"/>
      <c r="AK568" s="103"/>
      <c r="AL568" s="103"/>
      <c r="AM568" s="103"/>
      <c r="AN568" s="103"/>
      <c r="AO568" s="103"/>
      <c r="AP568" s="103"/>
      <c r="AQ568" s="103"/>
      <c r="AR568" s="103"/>
      <c r="AS568" s="103"/>
      <c r="AT568" s="103"/>
      <c r="AU568" s="103"/>
      <c r="AV568" s="103"/>
      <c r="AW568" s="103"/>
      <c r="AZ568" s="103"/>
      <c r="BA568" s="103"/>
      <c r="BB568" s="103"/>
    </row>
    <row r="569" spans="26:54" x14ac:dyDescent="0.2">
      <c r="Z569" s="103"/>
      <c r="AA569" s="103"/>
      <c r="AB569" s="103"/>
      <c r="AC569" s="103"/>
      <c r="AD569" s="103"/>
      <c r="AE569" s="103"/>
      <c r="AJ569" s="103"/>
      <c r="AK569" s="103"/>
      <c r="AL569" s="103"/>
      <c r="AM569" s="103"/>
      <c r="AN569" s="103"/>
      <c r="AO569" s="103"/>
      <c r="AP569" s="103"/>
      <c r="AQ569" s="103"/>
      <c r="AR569" s="103"/>
      <c r="AS569" s="103"/>
      <c r="AT569" s="103"/>
      <c r="AU569" s="103"/>
      <c r="AV569" s="103"/>
      <c r="AW569" s="103"/>
      <c r="AZ569" s="103"/>
      <c r="BA569" s="103"/>
      <c r="BB569" s="103"/>
    </row>
    <row r="570" spans="26:54" x14ac:dyDescent="0.2">
      <c r="Z570" s="103"/>
      <c r="AA570" s="103"/>
      <c r="AB570" s="103"/>
      <c r="AC570" s="103"/>
      <c r="AD570" s="103"/>
      <c r="AE570" s="103"/>
      <c r="AJ570" s="103"/>
      <c r="AK570" s="103"/>
      <c r="AL570" s="103"/>
      <c r="AM570" s="103"/>
      <c r="AN570" s="103"/>
      <c r="AO570" s="103"/>
      <c r="AP570" s="103"/>
      <c r="AQ570" s="103"/>
      <c r="AR570" s="103"/>
      <c r="AS570" s="103"/>
      <c r="AT570" s="103"/>
      <c r="AU570" s="103"/>
      <c r="AV570" s="103"/>
      <c r="AW570" s="103"/>
      <c r="AZ570" s="103"/>
      <c r="BA570" s="103"/>
      <c r="BB570" s="103"/>
    </row>
    <row r="571" spans="26:54" x14ac:dyDescent="0.2">
      <c r="Z571" s="103"/>
      <c r="AA571" s="103"/>
      <c r="AB571" s="103"/>
      <c r="AC571" s="103"/>
      <c r="AD571" s="103"/>
      <c r="AE571" s="103"/>
      <c r="AJ571" s="103"/>
      <c r="AK571" s="103"/>
      <c r="AL571" s="103"/>
      <c r="AM571" s="103"/>
      <c r="AN571" s="103"/>
      <c r="AO571" s="103"/>
      <c r="AP571" s="103"/>
      <c r="AQ571" s="103"/>
      <c r="AR571" s="103"/>
      <c r="AS571" s="103"/>
      <c r="AT571" s="103"/>
      <c r="AU571" s="103"/>
      <c r="AV571" s="103"/>
      <c r="AW571" s="103"/>
      <c r="AZ571" s="103"/>
      <c r="BA571" s="103"/>
      <c r="BB571" s="103"/>
    </row>
    <row r="572" spans="26:54" x14ac:dyDescent="0.2">
      <c r="Z572" s="103"/>
      <c r="AA572" s="103"/>
      <c r="AB572" s="103"/>
      <c r="AC572" s="103"/>
      <c r="AD572" s="103"/>
      <c r="AE572" s="103"/>
      <c r="AJ572" s="103"/>
      <c r="AK572" s="103"/>
      <c r="AL572" s="103"/>
      <c r="AM572" s="103"/>
      <c r="AN572" s="103"/>
      <c r="AO572" s="103"/>
      <c r="AP572" s="103"/>
      <c r="AQ572" s="103"/>
      <c r="AR572" s="103"/>
      <c r="AS572" s="103"/>
      <c r="AT572" s="103"/>
      <c r="AU572" s="103"/>
      <c r="AV572" s="103"/>
      <c r="AW572" s="103"/>
      <c r="AZ572" s="103"/>
      <c r="BA572" s="103"/>
      <c r="BB572" s="103"/>
    </row>
    <row r="573" spans="26:54" x14ac:dyDescent="0.2">
      <c r="Z573" s="103"/>
      <c r="AA573" s="103"/>
      <c r="AB573" s="103"/>
      <c r="AC573" s="103"/>
      <c r="AD573" s="103"/>
      <c r="AE573" s="103"/>
      <c r="AJ573" s="103"/>
      <c r="AK573" s="103"/>
      <c r="AL573" s="103"/>
      <c r="AM573" s="103"/>
      <c r="AN573" s="103"/>
      <c r="AO573" s="103"/>
      <c r="AP573" s="103"/>
      <c r="AQ573" s="103"/>
      <c r="AR573" s="103"/>
      <c r="AS573" s="103"/>
      <c r="AT573" s="103"/>
      <c r="AU573" s="103"/>
      <c r="AV573" s="103"/>
      <c r="AW573" s="103"/>
      <c r="AZ573" s="103"/>
      <c r="BA573" s="103"/>
      <c r="BB573" s="103"/>
    </row>
    <row r="574" spans="26:54" x14ac:dyDescent="0.2">
      <c r="Z574" s="103"/>
      <c r="AA574" s="103"/>
      <c r="AB574" s="103"/>
      <c r="AC574" s="103"/>
      <c r="AD574" s="103"/>
      <c r="AE574" s="103"/>
      <c r="AJ574" s="103"/>
      <c r="AK574" s="103"/>
      <c r="AL574" s="103"/>
      <c r="AM574" s="103"/>
      <c r="AN574" s="103"/>
      <c r="AO574" s="103"/>
      <c r="AP574" s="103"/>
      <c r="AQ574" s="103"/>
      <c r="AR574" s="103"/>
      <c r="AS574" s="103"/>
      <c r="AT574" s="103"/>
      <c r="AU574" s="103"/>
      <c r="AV574" s="103"/>
      <c r="AW574" s="103"/>
      <c r="AZ574" s="103"/>
      <c r="BA574" s="103"/>
      <c r="BB574" s="103"/>
    </row>
    <row r="575" spans="26:54" x14ac:dyDescent="0.2">
      <c r="Z575" s="103"/>
      <c r="AA575" s="103"/>
      <c r="AB575" s="103"/>
      <c r="AC575" s="103"/>
      <c r="AD575" s="103"/>
      <c r="AE575" s="103"/>
      <c r="AJ575" s="103"/>
      <c r="AK575" s="103"/>
      <c r="AL575" s="103"/>
      <c r="AM575" s="103"/>
      <c r="AN575" s="103"/>
      <c r="AO575" s="103"/>
      <c r="AP575" s="103"/>
      <c r="AQ575" s="103"/>
      <c r="AR575" s="103"/>
      <c r="AS575" s="103"/>
      <c r="AT575" s="103"/>
      <c r="AU575" s="103"/>
      <c r="AV575" s="103"/>
      <c r="AW575" s="103"/>
      <c r="AZ575" s="103"/>
      <c r="BA575" s="103"/>
      <c r="BB575" s="103"/>
    </row>
    <row r="576" spans="26:54" x14ac:dyDescent="0.2">
      <c r="Z576" s="103"/>
      <c r="AA576" s="103"/>
      <c r="AB576" s="103"/>
      <c r="AC576" s="103"/>
      <c r="AD576" s="103"/>
      <c r="AE576" s="103"/>
      <c r="AJ576" s="103"/>
      <c r="AK576" s="103"/>
      <c r="AL576" s="103"/>
      <c r="AM576" s="103"/>
      <c r="AN576" s="103"/>
      <c r="AO576" s="103"/>
      <c r="AP576" s="103"/>
      <c r="AQ576" s="103"/>
      <c r="AR576" s="103"/>
      <c r="AS576" s="103"/>
      <c r="AT576" s="103"/>
      <c r="AU576" s="103"/>
      <c r="AV576" s="103"/>
      <c r="AW576" s="103"/>
      <c r="AZ576" s="103"/>
      <c r="BA576" s="103"/>
      <c r="BB576" s="103"/>
    </row>
    <row r="577" spans="26:54" x14ac:dyDescent="0.2">
      <c r="Z577" s="103"/>
      <c r="AA577" s="103"/>
      <c r="AB577" s="103"/>
      <c r="AC577" s="103"/>
      <c r="AD577" s="103"/>
      <c r="AE577" s="103"/>
      <c r="AJ577" s="103"/>
      <c r="AK577" s="103"/>
      <c r="AL577" s="103"/>
      <c r="AM577" s="103"/>
      <c r="AN577" s="103"/>
      <c r="AO577" s="103"/>
      <c r="AP577" s="103"/>
      <c r="AQ577" s="103"/>
      <c r="AR577" s="103"/>
      <c r="AS577" s="103"/>
      <c r="AT577" s="103"/>
      <c r="AU577" s="103"/>
      <c r="AV577" s="103"/>
      <c r="AW577" s="103"/>
      <c r="AZ577" s="103"/>
      <c r="BA577" s="103"/>
      <c r="BB577" s="103"/>
    </row>
    <row r="578" spans="26:54" x14ac:dyDescent="0.2">
      <c r="Z578" s="103"/>
      <c r="AA578" s="103"/>
      <c r="AB578" s="103"/>
      <c r="AC578" s="103"/>
      <c r="AD578" s="103"/>
      <c r="AE578" s="103"/>
      <c r="AJ578" s="103"/>
      <c r="AK578" s="103"/>
      <c r="AL578" s="103"/>
      <c r="AM578" s="103"/>
      <c r="AN578" s="103"/>
      <c r="AO578" s="103"/>
      <c r="AP578" s="103"/>
      <c r="AQ578" s="103"/>
      <c r="AR578" s="103"/>
      <c r="AS578" s="103"/>
      <c r="AT578" s="103"/>
      <c r="AU578" s="103"/>
      <c r="AV578" s="103"/>
      <c r="AW578" s="103"/>
      <c r="AZ578" s="103"/>
      <c r="BA578" s="103"/>
      <c r="BB578" s="103"/>
    </row>
    <row r="579" spans="26:54" x14ac:dyDescent="0.2">
      <c r="Z579" s="103"/>
      <c r="AA579" s="103"/>
      <c r="AB579" s="103"/>
      <c r="AC579" s="103"/>
      <c r="AD579" s="103"/>
      <c r="AE579" s="103"/>
      <c r="AJ579" s="103"/>
      <c r="AK579" s="103"/>
      <c r="AL579" s="103"/>
      <c r="AM579" s="103"/>
      <c r="AN579" s="103"/>
      <c r="AO579" s="103"/>
      <c r="AP579" s="103"/>
      <c r="AQ579" s="103"/>
      <c r="AR579" s="103"/>
      <c r="AS579" s="103"/>
      <c r="AT579" s="103"/>
      <c r="AU579" s="103"/>
      <c r="AV579" s="103"/>
      <c r="AW579" s="103"/>
      <c r="AZ579" s="103"/>
      <c r="BA579" s="103"/>
      <c r="BB579" s="103"/>
    </row>
    <row r="580" spans="26:54" x14ac:dyDescent="0.2">
      <c r="Z580" s="103"/>
      <c r="AA580" s="103"/>
      <c r="AB580" s="103"/>
      <c r="AC580" s="103"/>
      <c r="AD580" s="103"/>
      <c r="AE580" s="103"/>
      <c r="AJ580" s="103"/>
      <c r="AK580" s="103"/>
      <c r="AL580" s="103"/>
      <c r="AM580" s="103"/>
      <c r="AN580" s="103"/>
      <c r="AO580" s="103"/>
      <c r="AP580" s="103"/>
      <c r="AQ580" s="103"/>
      <c r="AR580" s="103"/>
      <c r="AS580" s="103"/>
      <c r="AT580" s="103"/>
      <c r="AU580" s="103"/>
      <c r="AV580" s="103"/>
      <c r="AW580" s="103"/>
      <c r="AZ580" s="103"/>
      <c r="BA580" s="103"/>
      <c r="BB580" s="103"/>
    </row>
    <row r="581" spans="26:54" x14ac:dyDescent="0.2">
      <c r="Z581" s="103"/>
      <c r="AA581" s="103"/>
      <c r="AB581" s="103"/>
      <c r="AC581" s="103"/>
      <c r="AD581" s="103"/>
      <c r="AE581" s="103"/>
      <c r="AJ581" s="103"/>
      <c r="AK581" s="103"/>
      <c r="AL581" s="103"/>
      <c r="AM581" s="103"/>
      <c r="AN581" s="103"/>
      <c r="AO581" s="103"/>
      <c r="AP581" s="103"/>
      <c r="AQ581" s="103"/>
      <c r="AR581" s="103"/>
      <c r="AS581" s="103"/>
      <c r="AT581" s="103"/>
      <c r="AU581" s="103"/>
      <c r="AV581" s="103"/>
      <c r="AW581" s="103"/>
      <c r="AZ581" s="103"/>
      <c r="BA581" s="103"/>
      <c r="BB581" s="103"/>
    </row>
    <row r="582" spans="26:54" x14ac:dyDescent="0.2">
      <c r="Z582" s="103"/>
      <c r="AA582" s="103"/>
      <c r="AB582" s="103"/>
      <c r="AC582" s="103"/>
      <c r="AD582" s="103"/>
      <c r="AE582" s="103"/>
      <c r="AJ582" s="103"/>
      <c r="AK582" s="103"/>
      <c r="AL582" s="103"/>
      <c r="AM582" s="103"/>
      <c r="AN582" s="103"/>
      <c r="AO582" s="103"/>
      <c r="AP582" s="103"/>
      <c r="AQ582" s="103"/>
      <c r="AR582" s="103"/>
      <c r="AS582" s="103"/>
      <c r="AT582" s="103"/>
      <c r="AU582" s="103"/>
      <c r="AV582" s="103"/>
      <c r="AW582" s="103"/>
      <c r="AZ582" s="103"/>
      <c r="BA582" s="103"/>
      <c r="BB582" s="103"/>
    </row>
    <row r="583" spans="26:54" x14ac:dyDescent="0.2">
      <c r="Z583" s="103"/>
      <c r="AA583" s="103"/>
      <c r="AB583" s="103"/>
      <c r="AC583" s="103"/>
      <c r="AD583" s="103"/>
      <c r="AE583" s="103"/>
      <c r="AJ583" s="103"/>
      <c r="AK583" s="103"/>
      <c r="AL583" s="103"/>
      <c r="AM583" s="103"/>
      <c r="AN583" s="103"/>
      <c r="AO583" s="103"/>
      <c r="AP583" s="103"/>
      <c r="AQ583" s="103"/>
      <c r="AR583" s="103"/>
      <c r="AS583" s="103"/>
      <c r="AT583" s="103"/>
      <c r="AU583" s="103"/>
      <c r="AV583" s="103"/>
      <c r="AW583" s="103"/>
      <c r="AZ583" s="103"/>
      <c r="BA583" s="103"/>
      <c r="BB583" s="103"/>
    </row>
    <row r="584" spans="26:54" x14ac:dyDescent="0.2">
      <c r="Z584" s="103"/>
      <c r="AA584" s="103"/>
      <c r="AB584" s="103"/>
      <c r="AC584" s="103"/>
      <c r="AD584" s="103"/>
      <c r="AE584" s="103"/>
      <c r="AJ584" s="103"/>
      <c r="AK584" s="103"/>
      <c r="AL584" s="103"/>
      <c r="AM584" s="103"/>
      <c r="AN584" s="103"/>
      <c r="AO584" s="103"/>
      <c r="AP584" s="103"/>
      <c r="AQ584" s="103"/>
      <c r="AR584" s="103"/>
      <c r="AS584" s="103"/>
      <c r="AT584" s="103"/>
      <c r="AU584" s="103"/>
      <c r="AV584" s="103"/>
      <c r="AW584" s="103"/>
      <c r="AZ584" s="103"/>
      <c r="BA584" s="103"/>
      <c r="BB584" s="103"/>
    </row>
    <row r="585" spans="26:54" x14ac:dyDescent="0.2">
      <c r="Z585" s="103"/>
      <c r="AA585" s="103"/>
      <c r="AB585" s="103"/>
      <c r="AC585" s="103"/>
      <c r="AD585" s="103"/>
      <c r="AE585" s="103"/>
      <c r="AJ585" s="103"/>
      <c r="AK585" s="103"/>
      <c r="AL585" s="103"/>
      <c r="AM585" s="103"/>
      <c r="AN585" s="103"/>
      <c r="AO585" s="103"/>
      <c r="AP585" s="103"/>
      <c r="AQ585" s="103"/>
      <c r="AR585" s="103"/>
      <c r="AS585" s="103"/>
      <c r="AT585" s="103"/>
      <c r="AU585" s="103"/>
      <c r="AV585" s="103"/>
      <c r="AW585" s="103"/>
      <c r="AZ585" s="103"/>
      <c r="BA585" s="103"/>
      <c r="BB585" s="103"/>
    </row>
    <row r="586" spans="26:54" x14ac:dyDescent="0.2">
      <c r="Z586" s="103"/>
      <c r="AA586" s="103"/>
      <c r="AB586" s="103"/>
      <c r="AC586" s="103"/>
      <c r="AD586" s="103"/>
      <c r="AE586" s="103"/>
      <c r="AJ586" s="103"/>
      <c r="AK586" s="103"/>
      <c r="AL586" s="103"/>
      <c r="AM586" s="103"/>
      <c r="AN586" s="103"/>
      <c r="AO586" s="103"/>
      <c r="AP586" s="103"/>
      <c r="AQ586" s="103"/>
      <c r="AR586" s="103"/>
      <c r="AS586" s="103"/>
      <c r="AT586" s="103"/>
      <c r="AU586" s="103"/>
      <c r="AV586" s="103"/>
      <c r="AW586" s="103"/>
      <c r="AZ586" s="103"/>
      <c r="BA586" s="103"/>
      <c r="BB586" s="103"/>
    </row>
    <row r="587" spans="26:54" x14ac:dyDescent="0.2">
      <c r="Z587" s="103"/>
      <c r="AA587" s="103"/>
      <c r="AB587" s="103"/>
      <c r="AC587" s="103"/>
      <c r="AD587" s="103"/>
      <c r="AE587" s="103"/>
      <c r="AJ587" s="103"/>
      <c r="AK587" s="103"/>
      <c r="AL587" s="103"/>
      <c r="AM587" s="103"/>
      <c r="AN587" s="103"/>
      <c r="AO587" s="103"/>
      <c r="AP587" s="103"/>
      <c r="AQ587" s="103"/>
      <c r="AR587" s="103"/>
      <c r="AS587" s="103"/>
      <c r="AT587" s="103"/>
      <c r="AU587" s="103"/>
      <c r="AV587" s="103"/>
      <c r="AW587" s="103"/>
      <c r="AZ587" s="103"/>
      <c r="BA587" s="103"/>
      <c r="BB587" s="103"/>
    </row>
    <row r="588" spans="26:54" x14ac:dyDescent="0.2">
      <c r="Z588" s="103"/>
      <c r="AA588" s="103"/>
      <c r="AB588" s="103"/>
      <c r="AC588" s="103"/>
      <c r="AD588" s="103"/>
      <c r="AE588" s="103"/>
      <c r="AJ588" s="103"/>
      <c r="AK588" s="103"/>
      <c r="AL588" s="103"/>
      <c r="AM588" s="103"/>
      <c r="AN588" s="103"/>
      <c r="AO588" s="103"/>
      <c r="AP588" s="103"/>
      <c r="AQ588" s="103"/>
      <c r="AR588" s="103"/>
      <c r="AS588" s="103"/>
      <c r="AT588" s="103"/>
      <c r="AU588" s="103"/>
      <c r="AV588" s="103"/>
      <c r="AW588" s="103"/>
      <c r="AZ588" s="103"/>
      <c r="BA588" s="103"/>
      <c r="BB588" s="103"/>
    </row>
    <row r="589" spans="26:54" x14ac:dyDescent="0.2">
      <c r="Z589" s="103"/>
      <c r="AA589" s="103"/>
      <c r="AB589" s="103"/>
      <c r="AC589" s="103"/>
      <c r="AD589" s="103"/>
      <c r="AE589" s="103"/>
      <c r="AJ589" s="103"/>
      <c r="AK589" s="103"/>
      <c r="AL589" s="103"/>
      <c r="AM589" s="103"/>
      <c r="AN589" s="103"/>
      <c r="AO589" s="103"/>
      <c r="AP589" s="103"/>
      <c r="AQ589" s="103"/>
      <c r="AR589" s="103"/>
      <c r="AS589" s="103"/>
      <c r="AT589" s="103"/>
      <c r="AU589" s="103"/>
      <c r="AV589" s="103"/>
      <c r="AW589" s="103"/>
      <c r="AZ589" s="103"/>
      <c r="BA589" s="103"/>
      <c r="BB589" s="103"/>
    </row>
  </sheetData>
  <mergeCells count="12">
    <mergeCell ref="BE1:BH1"/>
    <mergeCell ref="Z1:AC1"/>
    <mergeCell ref="AZ1:BC1"/>
    <mergeCell ref="AP1:AS1"/>
    <mergeCell ref="AU1:AX1"/>
    <mergeCell ref="AK1:AN1"/>
    <mergeCell ref="AF1:AI1"/>
    <mergeCell ref="U1:X1"/>
    <mergeCell ref="A1:D1"/>
    <mergeCell ref="F1:I1"/>
    <mergeCell ref="K1:N1"/>
    <mergeCell ref="P1:S1"/>
  </mergeCells>
  <phoneticPr fontId="5" type="noConversion"/>
  <printOptions horizontalCentered="1"/>
  <pageMargins left="0.39370078740157483" right="0.27559055118110237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2"/>
  <sheetViews>
    <sheetView zoomScale="90" workbookViewId="0">
      <selection activeCell="AG34" sqref="AG34"/>
    </sheetView>
  </sheetViews>
  <sheetFormatPr defaultRowHeight="12.75" x14ac:dyDescent="0.2"/>
  <cols>
    <col min="1" max="1" width="11" bestFit="1" customWidth="1"/>
    <col min="6" max="6" width="11" bestFit="1" customWidth="1"/>
    <col min="11" max="11" width="11" bestFit="1" customWidth="1"/>
    <col min="16" max="16" width="11" bestFit="1" customWidth="1"/>
    <col min="21" max="21" width="11" bestFit="1" customWidth="1"/>
    <col min="26" max="26" width="11" bestFit="1" customWidth="1"/>
    <col min="31" max="31" width="11" bestFit="1" customWidth="1"/>
    <col min="36" max="36" width="11" bestFit="1" customWidth="1"/>
    <col min="41" max="41" width="11" bestFit="1" customWidth="1"/>
    <col min="46" max="46" width="11" bestFit="1" customWidth="1"/>
    <col min="47" max="49" width="9.28515625" bestFit="1" customWidth="1"/>
    <col min="51" max="51" width="11" bestFit="1" customWidth="1"/>
    <col min="52" max="54" width="9.28515625" bestFit="1" customWidth="1"/>
    <col min="56" max="56" width="11" bestFit="1" customWidth="1"/>
    <col min="57" max="59" width="9.28515625" bestFit="1" customWidth="1"/>
  </cols>
  <sheetData>
    <row r="1" spans="1:59" ht="19.5" customHeight="1" x14ac:dyDescent="0.2">
      <c r="A1" s="953">
        <v>37622</v>
      </c>
      <c r="B1" s="954"/>
      <c r="C1" s="954"/>
      <c r="D1" s="955"/>
      <c r="E1" s="100"/>
      <c r="F1" s="950" t="s">
        <v>51</v>
      </c>
      <c r="G1" s="951"/>
      <c r="H1" s="951"/>
      <c r="I1" s="952"/>
      <c r="K1" s="941" t="s">
        <v>52</v>
      </c>
      <c r="L1" s="942"/>
      <c r="M1" s="942"/>
      <c r="N1" s="943"/>
      <c r="P1" s="947" t="s">
        <v>53</v>
      </c>
      <c r="Q1" s="948"/>
      <c r="R1" s="948"/>
      <c r="S1" s="949"/>
      <c r="U1" s="950" t="s">
        <v>54</v>
      </c>
      <c r="V1" s="951"/>
      <c r="W1" s="951"/>
      <c r="X1" s="952"/>
      <c r="Z1" s="941" t="s">
        <v>55</v>
      </c>
      <c r="AA1" s="942"/>
      <c r="AB1" s="942"/>
      <c r="AC1" s="943"/>
      <c r="AE1" s="947" t="s">
        <v>56</v>
      </c>
      <c r="AF1" s="948"/>
      <c r="AG1" s="948"/>
      <c r="AH1" s="949"/>
      <c r="AJ1" s="950" t="s">
        <v>57</v>
      </c>
      <c r="AK1" s="951"/>
      <c r="AL1" s="951"/>
      <c r="AM1" s="952"/>
      <c r="AN1" t="s">
        <v>58</v>
      </c>
      <c r="AO1" s="941" t="s">
        <v>59</v>
      </c>
      <c r="AP1" s="942"/>
      <c r="AQ1" s="942"/>
      <c r="AR1" s="943"/>
      <c r="AT1" s="947" t="s">
        <v>60</v>
      </c>
      <c r="AU1" s="948"/>
      <c r="AV1" s="948"/>
      <c r="AW1" s="949"/>
      <c r="AY1" s="950" t="s">
        <v>61</v>
      </c>
      <c r="AZ1" s="951"/>
      <c r="BA1" s="951"/>
      <c r="BB1" s="952"/>
      <c r="BD1" s="941" t="s">
        <v>62</v>
      </c>
      <c r="BE1" s="942"/>
      <c r="BF1" s="942"/>
      <c r="BG1" s="943"/>
    </row>
    <row r="2" spans="1:59" x14ac:dyDescent="0.2">
      <c r="A2" s="27" t="s">
        <v>0</v>
      </c>
      <c r="B2" s="28" t="s">
        <v>1</v>
      </c>
      <c r="C2" s="28" t="s">
        <v>2</v>
      </c>
      <c r="D2" s="29" t="s">
        <v>3</v>
      </c>
      <c r="E2" s="100"/>
      <c r="F2" s="34" t="s">
        <v>0</v>
      </c>
      <c r="G2" s="35" t="s">
        <v>1</v>
      </c>
      <c r="H2" s="35" t="s">
        <v>2</v>
      </c>
      <c r="I2" s="37" t="s">
        <v>3</v>
      </c>
      <c r="K2" s="27" t="s">
        <v>0</v>
      </c>
      <c r="L2" s="28" t="s">
        <v>1</v>
      </c>
      <c r="M2" s="28" t="s">
        <v>2</v>
      </c>
      <c r="N2" s="29" t="s">
        <v>3</v>
      </c>
      <c r="P2" s="89" t="s">
        <v>0</v>
      </c>
      <c r="Q2" s="90" t="s">
        <v>1</v>
      </c>
      <c r="R2" s="90" t="s">
        <v>2</v>
      </c>
      <c r="S2" s="91" t="s">
        <v>3</v>
      </c>
      <c r="U2" s="34" t="s">
        <v>0</v>
      </c>
      <c r="V2" s="35" t="s">
        <v>1</v>
      </c>
      <c r="W2" s="35" t="s">
        <v>2</v>
      </c>
      <c r="X2" s="37" t="s">
        <v>3</v>
      </c>
      <c r="Z2" s="27" t="s">
        <v>0</v>
      </c>
      <c r="AA2" s="28" t="s">
        <v>1</v>
      </c>
      <c r="AB2" s="28" t="s">
        <v>2</v>
      </c>
      <c r="AC2" s="29" t="s">
        <v>3</v>
      </c>
      <c r="AE2" s="89" t="s">
        <v>0</v>
      </c>
      <c r="AF2" s="90" t="s">
        <v>1</v>
      </c>
      <c r="AG2" s="90" t="s">
        <v>2</v>
      </c>
      <c r="AH2" s="91" t="s">
        <v>3</v>
      </c>
      <c r="AJ2" s="34" t="s">
        <v>0</v>
      </c>
      <c r="AK2" s="35" t="s">
        <v>1</v>
      </c>
      <c r="AL2" s="35" t="s">
        <v>2</v>
      </c>
      <c r="AM2" s="37" t="s">
        <v>3</v>
      </c>
      <c r="AO2" s="27" t="s">
        <v>0</v>
      </c>
      <c r="AP2" s="28" t="s">
        <v>1</v>
      </c>
      <c r="AQ2" s="28" t="s">
        <v>2</v>
      </c>
      <c r="AR2" s="29" t="s">
        <v>3</v>
      </c>
      <c r="AT2" s="89" t="s">
        <v>0</v>
      </c>
      <c r="AU2" s="90" t="s">
        <v>1</v>
      </c>
      <c r="AV2" s="90" t="s">
        <v>2</v>
      </c>
      <c r="AW2" s="91" t="s">
        <v>3</v>
      </c>
      <c r="AY2" s="34" t="s">
        <v>0</v>
      </c>
      <c r="AZ2" s="35" t="s">
        <v>1</v>
      </c>
      <c r="BA2" s="35" t="s">
        <v>2</v>
      </c>
      <c r="BB2" s="37" t="s">
        <v>3</v>
      </c>
      <c r="BD2" s="27" t="s">
        <v>0</v>
      </c>
      <c r="BE2" s="28" t="s">
        <v>1</v>
      </c>
      <c r="BF2" s="28" t="s">
        <v>2</v>
      </c>
      <c r="BG2" s="29" t="s">
        <v>3</v>
      </c>
    </row>
    <row r="3" spans="1:59" x14ac:dyDescent="0.2">
      <c r="A3" s="97">
        <v>37257</v>
      </c>
      <c r="B3" s="45">
        <v>23</v>
      </c>
      <c r="C3" s="45">
        <v>26.47</v>
      </c>
      <c r="D3" s="46">
        <v>30.91</v>
      </c>
      <c r="E3" s="100"/>
      <c r="F3" s="111">
        <v>37288</v>
      </c>
      <c r="G3" s="39">
        <v>20.25</v>
      </c>
      <c r="H3" s="39">
        <v>24.74</v>
      </c>
      <c r="I3" s="40">
        <v>33.909999999999997</v>
      </c>
      <c r="K3" s="19">
        <v>37681</v>
      </c>
      <c r="L3" s="20">
        <v>22.12</v>
      </c>
      <c r="M3" s="20">
        <v>28.08</v>
      </c>
      <c r="N3" s="21">
        <v>37.619999999999997</v>
      </c>
      <c r="P3" s="22">
        <v>37712</v>
      </c>
      <c r="Q3" s="23">
        <v>20.7</v>
      </c>
      <c r="R3" s="23">
        <v>24.47</v>
      </c>
      <c r="S3" s="24">
        <v>30.58</v>
      </c>
      <c r="U3" s="38">
        <v>37742</v>
      </c>
      <c r="V3" s="83">
        <v>21.2</v>
      </c>
      <c r="W3" s="83">
        <v>25.65</v>
      </c>
      <c r="X3" s="84">
        <v>30.87</v>
      </c>
      <c r="Z3" s="19">
        <v>37773</v>
      </c>
      <c r="AA3" s="20">
        <v>16.7</v>
      </c>
      <c r="AB3" s="20">
        <v>22.01</v>
      </c>
      <c r="AC3" s="21">
        <v>29.12</v>
      </c>
      <c r="AE3" s="22">
        <v>37803</v>
      </c>
      <c r="AF3" s="23">
        <v>13.37</v>
      </c>
      <c r="AG3" s="23">
        <v>18.600000000000001</v>
      </c>
      <c r="AH3" s="24">
        <v>26.16</v>
      </c>
      <c r="AJ3" s="16">
        <v>37834</v>
      </c>
      <c r="AK3" s="17">
        <v>16</v>
      </c>
      <c r="AL3" s="17">
        <v>19.55</v>
      </c>
      <c r="AM3" s="18">
        <v>26.62</v>
      </c>
      <c r="AO3" s="19">
        <v>37865</v>
      </c>
      <c r="AP3" s="81">
        <v>11.87</v>
      </c>
      <c r="AQ3" s="81">
        <v>17.03</v>
      </c>
      <c r="AR3" s="82">
        <v>25</v>
      </c>
      <c r="AT3" s="22">
        <v>37895</v>
      </c>
      <c r="AU3" s="23">
        <v>15.79</v>
      </c>
      <c r="AV3" s="23">
        <v>20.41</v>
      </c>
      <c r="AW3" s="24">
        <v>29</v>
      </c>
      <c r="AY3" s="16">
        <v>37926</v>
      </c>
      <c r="AZ3" s="17">
        <v>19.37</v>
      </c>
      <c r="BA3" s="17">
        <v>23.02</v>
      </c>
      <c r="BB3" s="18">
        <v>28.37</v>
      </c>
      <c r="BD3" s="19">
        <v>37956</v>
      </c>
      <c r="BE3" s="129">
        <v>20.41</v>
      </c>
      <c r="BF3" s="129">
        <v>22.43</v>
      </c>
      <c r="BG3" s="130">
        <v>25.83</v>
      </c>
    </row>
    <row r="4" spans="1:59" x14ac:dyDescent="0.2">
      <c r="A4" s="97">
        <v>37258</v>
      </c>
      <c r="B4" s="45">
        <v>22.25</v>
      </c>
      <c r="C4" s="45">
        <v>25.74</v>
      </c>
      <c r="D4" s="46">
        <v>31.25</v>
      </c>
      <c r="E4" s="100"/>
      <c r="F4" s="111">
        <v>37289</v>
      </c>
      <c r="G4" s="39">
        <v>20.329999999999998</v>
      </c>
      <c r="H4" s="39">
        <v>26.3</v>
      </c>
      <c r="I4" s="40">
        <v>36.25</v>
      </c>
      <c r="K4" s="19">
        <v>37682</v>
      </c>
      <c r="L4" s="20">
        <v>22.29</v>
      </c>
      <c r="M4" s="20">
        <v>28.62</v>
      </c>
      <c r="N4" s="21">
        <v>37.04</v>
      </c>
      <c r="P4" s="22">
        <v>37713</v>
      </c>
      <c r="Q4" s="23">
        <v>18.7</v>
      </c>
      <c r="R4" s="23">
        <v>23.68</v>
      </c>
      <c r="S4" s="24">
        <v>31.37</v>
      </c>
      <c r="U4" s="38">
        <v>37743</v>
      </c>
      <c r="V4" s="83">
        <v>16.12</v>
      </c>
      <c r="W4" s="83">
        <v>20.28</v>
      </c>
      <c r="X4" s="84">
        <v>23.04</v>
      </c>
      <c r="Z4" s="19">
        <v>37774</v>
      </c>
      <c r="AA4" s="20">
        <v>16.25</v>
      </c>
      <c r="AB4" s="20">
        <v>21.94</v>
      </c>
      <c r="AC4" s="21">
        <v>28.54</v>
      </c>
      <c r="AE4" s="22">
        <v>37804</v>
      </c>
      <c r="AF4" s="23">
        <v>13.75</v>
      </c>
      <c r="AG4" s="23">
        <v>18.88</v>
      </c>
      <c r="AH4" s="24">
        <v>27.54</v>
      </c>
      <c r="AJ4" s="16">
        <v>37835</v>
      </c>
      <c r="AK4" s="17">
        <v>16.62</v>
      </c>
      <c r="AL4" s="17">
        <v>20.14</v>
      </c>
      <c r="AM4" s="18">
        <v>27.25</v>
      </c>
      <c r="AO4" s="19">
        <v>37866</v>
      </c>
      <c r="AP4" s="81">
        <v>14.87</v>
      </c>
      <c r="AQ4" s="81">
        <v>17.38</v>
      </c>
      <c r="AR4" s="82">
        <v>23.2</v>
      </c>
      <c r="AT4" s="22">
        <v>37896</v>
      </c>
      <c r="AU4" s="23">
        <v>17.54</v>
      </c>
      <c r="AV4" s="23">
        <v>21.71</v>
      </c>
      <c r="AW4" s="24">
        <v>31.25</v>
      </c>
      <c r="AY4" s="16">
        <v>37927</v>
      </c>
      <c r="AZ4" s="17">
        <v>14.58</v>
      </c>
      <c r="BA4" s="17">
        <v>17</v>
      </c>
      <c r="BB4" s="18">
        <v>19.41</v>
      </c>
      <c r="BD4" s="19">
        <v>37957</v>
      </c>
      <c r="BE4" s="129">
        <v>21.25</v>
      </c>
      <c r="BF4" s="129">
        <v>24.93</v>
      </c>
      <c r="BG4" s="130">
        <v>31.62</v>
      </c>
    </row>
    <row r="5" spans="1:59" x14ac:dyDescent="0.2">
      <c r="A5" s="97">
        <v>37259</v>
      </c>
      <c r="B5" s="45">
        <v>21.7</v>
      </c>
      <c r="C5" s="45">
        <v>23.73</v>
      </c>
      <c r="D5" s="46">
        <v>29.83</v>
      </c>
      <c r="E5" s="100"/>
      <c r="F5" s="111">
        <v>37290</v>
      </c>
      <c r="G5" s="39">
        <v>22.2</v>
      </c>
      <c r="H5" s="39">
        <v>27.17</v>
      </c>
      <c r="I5" s="40">
        <v>34.659999999999997</v>
      </c>
      <c r="K5" s="19">
        <v>37683</v>
      </c>
      <c r="L5" s="20">
        <v>23.12</v>
      </c>
      <c r="M5" s="20">
        <v>26.91</v>
      </c>
      <c r="N5" s="21">
        <v>35.04</v>
      </c>
      <c r="P5" s="22">
        <v>37714</v>
      </c>
      <c r="Q5" s="23">
        <v>20.41</v>
      </c>
      <c r="R5" s="23">
        <v>23.56</v>
      </c>
      <c r="S5" s="24">
        <v>29.41</v>
      </c>
      <c r="U5" s="38">
        <v>37744</v>
      </c>
      <c r="V5" s="83">
        <v>14.7</v>
      </c>
      <c r="W5" s="83">
        <v>17.78</v>
      </c>
      <c r="X5" s="84">
        <v>23.7</v>
      </c>
      <c r="Z5" s="19">
        <v>37775</v>
      </c>
      <c r="AA5" s="20">
        <v>18.25</v>
      </c>
      <c r="AB5" s="20">
        <v>22.18</v>
      </c>
      <c r="AC5" s="21">
        <v>26.95</v>
      </c>
      <c r="AE5" s="22">
        <v>37805</v>
      </c>
      <c r="AF5" s="23">
        <v>13.08</v>
      </c>
      <c r="AG5" s="23">
        <v>18.079999999999998</v>
      </c>
      <c r="AH5" s="24">
        <v>24.95</v>
      </c>
      <c r="AJ5" s="16">
        <v>37836</v>
      </c>
      <c r="AK5" s="17">
        <v>15.91</v>
      </c>
      <c r="AL5" s="17">
        <v>19.86</v>
      </c>
      <c r="AM5" s="18">
        <v>27.7</v>
      </c>
      <c r="AO5" s="19">
        <v>37867</v>
      </c>
      <c r="AP5" s="81">
        <v>12.87</v>
      </c>
      <c r="AQ5" s="81">
        <v>17.57</v>
      </c>
      <c r="AR5" s="82">
        <v>25.12</v>
      </c>
      <c r="AT5" s="22">
        <v>37897</v>
      </c>
      <c r="AU5" s="23">
        <v>17.66</v>
      </c>
      <c r="AV5" s="23">
        <v>22.24</v>
      </c>
      <c r="AW5" s="24">
        <v>32.619999999999997</v>
      </c>
      <c r="AY5" s="16">
        <v>37928</v>
      </c>
      <c r="AZ5" s="17">
        <v>13.91</v>
      </c>
      <c r="BA5" s="17">
        <v>15.86</v>
      </c>
      <c r="BB5" s="18">
        <v>19.579999999999998</v>
      </c>
      <c r="BD5" s="19">
        <v>37958</v>
      </c>
      <c r="BE5" s="129">
        <v>21</v>
      </c>
      <c r="BF5" s="129">
        <v>25.55</v>
      </c>
      <c r="BG5" s="130">
        <v>34.200000000000003</v>
      </c>
    </row>
    <row r="6" spans="1:59" x14ac:dyDescent="0.2">
      <c r="A6" s="97">
        <v>37260</v>
      </c>
      <c r="B6" s="45">
        <v>21.25</v>
      </c>
      <c r="C6" s="45">
        <v>23.2</v>
      </c>
      <c r="D6" s="46">
        <v>27.91</v>
      </c>
      <c r="E6" s="100"/>
      <c r="F6" s="111">
        <v>37291</v>
      </c>
      <c r="G6" s="39">
        <v>23.41</v>
      </c>
      <c r="H6" s="39">
        <v>28.17</v>
      </c>
      <c r="I6" s="40">
        <v>35.04</v>
      </c>
      <c r="K6" s="19">
        <v>37684</v>
      </c>
      <c r="L6" s="20">
        <v>21.83</v>
      </c>
      <c r="M6" s="20">
        <v>26.16</v>
      </c>
      <c r="N6" s="21">
        <v>33.869999999999997</v>
      </c>
      <c r="P6" s="22">
        <v>37715</v>
      </c>
      <c r="Q6" s="23">
        <v>19.829999999999998</v>
      </c>
      <c r="R6" s="23">
        <v>21.16</v>
      </c>
      <c r="S6" s="24">
        <v>22.04</v>
      </c>
      <c r="U6" s="38">
        <v>37745</v>
      </c>
      <c r="V6" s="83">
        <v>15.04</v>
      </c>
      <c r="W6" s="83">
        <v>18.350000000000001</v>
      </c>
      <c r="X6" s="84">
        <v>24.16</v>
      </c>
      <c r="Z6" s="19">
        <v>37776</v>
      </c>
      <c r="AA6" s="20">
        <v>16.79</v>
      </c>
      <c r="AB6" s="20">
        <v>19.77</v>
      </c>
      <c r="AC6" s="21">
        <v>25.5</v>
      </c>
      <c r="AE6" s="22">
        <v>37806</v>
      </c>
      <c r="AF6" s="23">
        <v>13.25</v>
      </c>
      <c r="AG6" s="23">
        <v>18.920000000000002</v>
      </c>
      <c r="AH6" s="24">
        <v>26.25</v>
      </c>
      <c r="AJ6" s="16">
        <v>37837</v>
      </c>
      <c r="AK6" s="17">
        <v>14.16</v>
      </c>
      <c r="AL6" s="17">
        <v>20.149999999999999</v>
      </c>
      <c r="AM6" s="18">
        <v>28.75</v>
      </c>
      <c r="AO6" s="19">
        <v>37868</v>
      </c>
      <c r="AP6" s="81">
        <v>14.66</v>
      </c>
      <c r="AQ6" s="81">
        <v>19.2</v>
      </c>
      <c r="AR6" s="82">
        <v>28.91</v>
      </c>
      <c r="AT6" s="22">
        <v>37898</v>
      </c>
      <c r="AU6" s="23">
        <v>18.579999999999998</v>
      </c>
      <c r="AV6" s="23">
        <v>23.23</v>
      </c>
      <c r="AW6" s="24">
        <v>31.75</v>
      </c>
      <c r="AY6" s="16">
        <v>37929</v>
      </c>
      <c r="AZ6" s="17">
        <v>13.37</v>
      </c>
      <c r="BA6" s="17">
        <v>16.71</v>
      </c>
      <c r="BB6" s="18">
        <v>23.29</v>
      </c>
      <c r="BD6" s="19">
        <v>37959</v>
      </c>
      <c r="BE6" s="129">
        <v>22</v>
      </c>
      <c r="BF6" s="129">
        <v>24.55</v>
      </c>
      <c r="BG6" s="130">
        <v>27.87</v>
      </c>
    </row>
    <row r="7" spans="1:59" x14ac:dyDescent="0.2">
      <c r="A7" s="97">
        <v>37261</v>
      </c>
      <c r="B7" s="45">
        <v>21.33</v>
      </c>
      <c r="C7" s="45">
        <v>23.22</v>
      </c>
      <c r="D7" s="46">
        <v>26.12</v>
      </c>
      <c r="E7" s="100"/>
      <c r="F7" s="111">
        <v>37292</v>
      </c>
      <c r="G7" s="39">
        <v>23.79</v>
      </c>
      <c r="H7" s="39">
        <v>27.94</v>
      </c>
      <c r="I7" s="40">
        <v>35.159999999999997</v>
      </c>
      <c r="K7" s="19">
        <v>37685</v>
      </c>
      <c r="L7" s="20">
        <v>21</v>
      </c>
      <c r="M7" s="20">
        <v>24.58</v>
      </c>
      <c r="N7" s="21">
        <v>31.5</v>
      </c>
      <c r="P7" s="22">
        <v>37716</v>
      </c>
      <c r="Q7" s="23">
        <v>19.04</v>
      </c>
      <c r="R7" s="23">
        <v>21.89</v>
      </c>
      <c r="S7" s="24">
        <v>25.25</v>
      </c>
      <c r="U7" s="38">
        <v>37746</v>
      </c>
      <c r="V7" s="83">
        <v>16.12</v>
      </c>
      <c r="W7" s="83">
        <v>17.25</v>
      </c>
      <c r="X7" s="84">
        <v>18.5</v>
      </c>
      <c r="Z7" s="19">
        <v>37777</v>
      </c>
      <c r="AA7" s="20">
        <v>17.04</v>
      </c>
      <c r="AB7" s="20">
        <v>18.68</v>
      </c>
      <c r="AC7" s="21">
        <v>21.83</v>
      </c>
      <c r="AE7" s="22">
        <v>37807</v>
      </c>
      <c r="AF7" s="23">
        <v>15.25</v>
      </c>
      <c r="AG7" s="23">
        <v>20.72</v>
      </c>
      <c r="AH7" s="24">
        <v>26.95</v>
      </c>
      <c r="AJ7" s="16">
        <v>37838</v>
      </c>
      <c r="AK7" s="17">
        <v>15.7</v>
      </c>
      <c r="AL7" s="17">
        <v>22.15</v>
      </c>
      <c r="AM7" s="18">
        <v>28.87</v>
      </c>
      <c r="AO7" s="19">
        <v>37869</v>
      </c>
      <c r="AP7" s="81">
        <v>14.25</v>
      </c>
      <c r="AQ7" s="81">
        <v>20.81</v>
      </c>
      <c r="AR7" s="82">
        <v>30.58</v>
      </c>
      <c r="AT7" s="22">
        <v>37899</v>
      </c>
      <c r="AU7" s="23">
        <v>18.45</v>
      </c>
      <c r="AV7" s="23">
        <v>24.35</v>
      </c>
      <c r="AW7" s="24">
        <v>35.700000000000003</v>
      </c>
      <c r="AY7" s="16">
        <v>37930</v>
      </c>
      <c r="AZ7" s="17">
        <v>15.08</v>
      </c>
      <c r="BA7" s="17">
        <v>18.05</v>
      </c>
      <c r="BB7" s="18">
        <v>24.45</v>
      </c>
      <c r="BD7" s="19">
        <v>37960</v>
      </c>
      <c r="BE7" s="129">
        <v>21.87</v>
      </c>
      <c r="BF7" s="129">
        <v>24.6</v>
      </c>
      <c r="BG7" s="130">
        <v>30.12</v>
      </c>
    </row>
    <row r="8" spans="1:59" x14ac:dyDescent="0.2">
      <c r="A8" s="97">
        <v>37262</v>
      </c>
      <c r="B8" s="45">
        <v>21.62</v>
      </c>
      <c r="C8" s="45">
        <v>24.46</v>
      </c>
      <c r="D8" s="46">
        <v>29.45</v>
      </c>
      <c r="E8" s="100"/>
      <c r="F8" s="111">
        <v>37293</v>
      </c>
      <c r="G8" s="39">
        <v>23.37</v>
      </c>
      <c r="H8" s="39">
        <v>27.47</v>
      </c>
      <c r="I8" s="40">
        <v>34.79</v>
      </c>
      <c r="K8" s="19">
        <v>37686</v>
      </c>
      <c r="L8" s="20">
        <v>20.329999999999998</v>
      </c>
      <c r="M8" s="20">
        <v>24.02</v>
      </c>
      <c r="N8" s="21">
        <v>31.66</v>
      </c>
      <c r="P8" s="22">
        <v>37717</v>
      </c>
      <c r="Q8" s="23">
        <v>18.829999999999998</v>
      </c>
      <c r="R8" s="23">
        <v>20.74</v>
      </c>
      <c r="S8" s="24">
        <v>23.2</v>
      </c>
      <c r="U8" s="38">
        <v>37747</v>
      </c>
      <c r="V8" s="83">
        <v>16.829999999999998</v>
      </c>
      <c r="W8" s="83">
        <v>19.39</v>
      </c>
      <c r="X8" s="84">
        <v>24.12</v>
      </c>
      <c r="Z8" s="19">
        <v>37778</v>
      </c>
      <c r="AA8" s="20">
        <v>17.75</v>
      </c>
      <c r="AB8" s="20">
        <v>22.32</v>
      </c>
      <c r="AC8" s="21">
        <v>28.33</v>
      </c>
      <c r="AE8" s="22">
        <v>37808</v>
      </c>
      <c r="AF8" s="23">
        <v>17.5</v>
      </c>
      <c r="AG8" s="23">
        <v>21.69</v>
      </c>
      <c r="AH8" s="24">
        <v>27.7</v>
      </c>
      <c r="AJ8" s="16">
        <v>37839</v>
      </c>
      <c r="AK8" s="17">
        <v>19.16</v>
      </c>
      <c r="AL8" s="17">
        <v>22.32</v>
      </c>
      <c r="AM8" s="18">
        <v>26.7</v>
      </c>
      <c r="AO8" s="19">
        <v>37870</v>
      </c>
      <c r="AP8" s="81">
        <v>15.08</v>
      </c>
      <c r="AQ8" s="81">
        <v>22.22</v>
      </c>
      <c r="AR8" s="82">
        <v>31.62</v>
      </c>
      <c r="AT8" s="22">
        <v>37900</v>
      </c>
      <c r="AU8" s="23">
        <v>19.79</v>
      </c>
      <c r="AV8" s="23">
        <v>24.71</v>
      </c>
      <c r="AW8" s="24">
        <v>29.7</v>
      </c>
      <c r="AY8" s="16">
        <v>37931</v>
      </c>
      <c r="AZ8" s="17">
        <v>15.75</v>
      </c>
      <c r="BA8" s="17">
        <v>18.420000000000002</v>
      </c>
      <c r="BB8" s="18">
        <v>22.75</v>
      </c>
      <c r="BD8" s="19">
        <v>37961</v>
      </c>
      <c r="BE8" s="129">
        <v>20.54</v>
      </c>
      <c r="BF8" s="129">
        <v>23.04</v>
      </c>
      <c r="BG8" s="130">
        <v>27.87</v>
      </c>
    </row>
    <row r="9" spans="1:59" x14ac:dyDescent="0.2">
      <c r="A9" s="97">
        <v>37263</v>
      </c>
      <c r="B9" s="45">
        <v>19</v>
      </c>
      <c r="C9" s="45">
        <v>26.02</v>
      </c>
      <c r="D9" s="46">
        <v>35.04</v>
      </c>
      <c r="E9" s="100"/>
      <c r="F9" s="111">
        <v>37294</v>
      </c>
      <c r="G9" s="39">
        <v>22.62</v>
      </c>
      <c r="H9" s="39">
        <v>25.81</v>
      </c>
      <c r="I9" s="40">
        <v>31.7</v>
      </c>
      <c r="K9" s="19">
        <v>37687</v>
      </c>
      <c r="L9" s="20">
        <v>21.62</v>
      </c>
      <c r="M9" s="20">
        <v>24.74</v>
      </c>
      <c r="N9" s="21">
        <v>30.58</v>
      </c>
      <c r="P9" s="22">
        <v>37718</v>
      </c>
      <c r="Q9" s="23">
        <v>17.79</v>
      </c>
      <c r="R9" s="23">
        <v>18.850000000000001</v>
      </c>
      <c r="S9" s="24">
        <v>20.45</v>
      </c>
      <c r="U9" s="38">
        <v>37748</v>
      </c>
      <c r="V9" s="83">
        <v>12.91</v>
      </c>
      <c r="W9" s="83">
        <v>16.149999999999999</v>
      </c>
      <c r="X9" s="84">
        <v>21.25</v>
      </c>
      <c r="Z9" s="19">
        <v>37779</v>
      </c>
      <c r="AA9" s="20">
        <v>18.91</v>
      </c>
      <c r="AB9" s="20">
        <v>22.37</v>
      </c>
      <c r="AC9" s="21">
        <v>29.75</v>
      </c>
      <c r="AE9" s="22">
        <v>37809</v>
      </c>
      <c r="AF9" s="23">
        <v>16.41</v>
      </c>
      <c r="AG9" s="23">
        <v>20.69</v>
      </c>
      <c r="AH9" s="24">
        <v>25.41</v>
      </c>
      <c r="AJ9" s="16">
        <v>37840</v>
      </c>
      <c r="AK9" s="17">
        <v>16.79</v>
      </c>
      <c r="AL9" s="17">
        <v>17.95</v>
      </c>
      <c r="AM9" s="18">
        <v>20.04</v>
      </c>
      <c r="AO9" s="19">
        <v>37871</v>
      </c>
      <c r="AP9" s="81">
        <v>16.04</v>
      </c>
      <c r="AQ9" s="81">
        <v>23.19</v>
      </c>
      <c r="AR9" s="82">
        <v>31.04</v>
      </c>
      <c r="AT9" s="22">
        <v>37901</v>
      </c>
      <c r="AU9" s="23">
        <v>19.62</v>
      </c>
      <c r="AV9" s="23">
        <v>21.42</v>
      </c>
      <c r="AW9" s="24">
        <v>24.66</v>
      </c>
      <c r="AY9" s="16">
        <v>37932</v>
      </c>
      <c r="AZ9" s="17">
        <v>17.41</v>
      </c>
      <c r="BA9" s="17">
        <v>20.239999999999998</v>
      </c>
      <c r="BB9" s="18">
        <v>27.7</v>
      </c>
      <c r="BD9" s="19">
        <v>37962</v>
      </c>
      <c r="BE9" s="129">
        <v>19.5</v>
      </c>
      <c r="BF9" s="129">
        <v>22.79</v>
      </c>
      <c r="BG9" s="130">
        <v>28.7</v>
      </c>
    </row>
    <row r="10" spans="1:59" x14ac:dyDescent="0.2">
      <c r="A10" s="97">
        <v>37264</v>
      </c>
      <c r="B10" s="45">
        <v>20.25</v>
      </c>
      <c r="C10" s="45">
        <v>26.04</v>
      </c>
      <c r="D10" s="46">
        <v>33.79</v>
      </c>
      <c r="E10" s="100"/>
      <c r="F10" s="111">
        <v>37295</v>
      </c>
      <c r="G10" s="39">
        <v>22.7</v>
      </c>
      <c r="H10" s="39">
        <v>27.49</v>
      </c>
      <c r="I10" s="40">
        <v>34.58</v>
      </c>
      <c r="K10" s="19">
        <v>37688</v>
      </c>
      <c r="L10" s="20">
        <v>20.04</v>
      </c>
      <c r="M10" s="20">
        <v>21.93</v>
      </c>
      <c r="N10" s="21">
        <v>24.79</v>
      </c>
      <c r="P10" s="22">
        <v>37719</v>
      </c>
      <c r="Q10" s="23">
        <v>17.16</v>
      </c>
      <c r="R10" s="23">
        <v>20.67</v>
      </c>
      <c r="S10" s="24">
        <v>26.41</v>
      </c>
      <c r="U10" s="38">
        <v>37749</v>
      </c>
      <c r="V10" s="83">
        <v>10.54</v>
      </c>
      <c r="W10" s="83">
        <v>16.39</v>
      </c>
      <c r="X10" s="84">
        <v>23.41</v>
      </c>
      <c r="Z10" s="19">
        <v>37780</v>
      </c>
      <c r="AA10" s="20">
        <v>17.579999999999998</v>
      </c>
      <c r="AB10" s="20">
        <v>20.16</v>
      </c>
      <c r="AC10" s="21">
        <v>23.87</v>
      </c>
      <c r="AE10" s="22">
        <v>37810</v>
      </c>
      <c r="AF10" s="23">
        <v>16.87</v>
      </c>
      <c r="AG10" s="23">
        <v>22.72</v>
      </c>
      <c r="AH10" s="24">
        <v>29.54</v>
      </c>
      <c r="AJ10" s="16">
        <v>37841</v>
      </c>
      <c r="AK10" s="17">
        <v>16.37</v>
      </c>
      <c r="AL10" s="17">
        <v>18.41</v>
      </c>
      <c r="AM10" s="18">
        <v>23.87</v>
      </c>
      <c r="AO10" s="19">
        <v>37872</v>
      </c>
      <c r="AP10" s="81">
        <v>17.75</v>
      </c>
      <c r="AQ10" s="81">
        <v>24.13</v>
      </c>
      <c r="AR10" s="82">
        <v>32.04</v>
      </c>
      <c r="AT10" s="22">
        <v>37902</v>
      </c>
      <c r="AU10" s="23">
        <v>18.5</v>
      </c>
      <c r="AV10" s="23">
        <v>22.47</v>
      </c>
      <c r="AW10" s="24">
        <v>28.37</v>
      </c>
      <c r="AY10" s="16">
        <v>37933</v>
      </c>
      <c r="AZ10" s="17">
        <v>15.62</v>
      </c>
      <c r="BA10" s="17">
        <v>20.92</v>
      </c>
      <c r="BB10" s="18">
        <v>30.66</v>
      </c>
      <c r="BD10" s="19">
        <v>37963</v>
      </c>
      <c r="BE10" s="129">
        <v>20.079999999999998</v>
      </c>
      <c r="BF10" s="129">
        <v>24.57</v>
      </c>
      <c r="BG10" s="130">
        <v>31.25</v>
      </c>
    </row>
    <row r="11" spans="1:59" x14ac:dyDescent="0.2">
      <c r="A11" s="97">
        <v>37265</v>
      </c>
      <c r="B11" s="45">
        <v>21.25</v>
      </c>
      <c r="C11" s="45">
        <v>27.78</v>
      </c>
      <c r="D11" s="46">
        <v>35.700000000000003</v>
      </c>
      <c r="E11" s="100"/>
      <c r="F11" s="111">
        <v>37296</v>
      </c>
      <c r="G11" s="39">
        <v>23.91</v>
      </c>
      <c r="H11" s="39">
        <v>27.94</v>
      </c>
      <c r="I11" s="40">
        <v>35.450000000000003</v>
      </c>
      <c r="K11" s="19">
        <v>37689</v>
      </c>
      <c r="L11" s="20">
        <v>20.079999999999998</v>
      </c>
      <c r="M11" s="20">
        <v>22.47</v>
      </c>
      <c r="N11" s="21">
        <v>26.25</v>
      </c>
      <c r="P11" s="22">
        <v>37720</v>
      </c>
      <c r="Q11" s="23">
        <v>19.329999999999998</v>
      </c>
      <c r="R11" s="23">
        <v>22.91</v>
      </c>
      <c r="S11" s="24">
        <v>28.41</v>
      </c>
      <c r="U11" s="38">
        <v>37750</v>
      </c>
      <c r="V11" s="83">
        <v>12.91</v>
      </c>
      <c r="W11" s="83">
        <v>16.91</v>
      </c>
      <c r="X11" s="84">
        <v>22.2</v>
      </c>
      <c r="Z11" s="19">
        <v>37781</v>
      </c>
      <c r="AA11" s="20">
        <v>17.329999999999998</v>
      </c>
      <c r="AB11" s="20">
        <v>20.18</v>
      </c>
      <c r="AC11" s="21">
        <v>27.2</v>
      </c>
      <c r="AE11" s="22">
        <v>37811</v>
      </c>
      <c r="AF11" s="23">
        <v>18.62</v>
      </c>
      <c r="AG11" s="23">
        <v>22.5</v>
      </c>
      <c r="AH11" s="24">
        <v>29.62</v>
      </c>
      <c r="AJ11" s="16">
        <v>37842</v>
      </c>
      <c r="AK11" s="17">
        <v>12.75</v>
      </c>
      <c r="AL11" s="17">
        <v>16.22</v>
      </c>
      <c r="AM11" s="18">
        <v>18.25</v>
      </c>
      <c r="AO11" s="19">
        <v>37873</v>
      </c>
      <c r="AP11" s="81">
        <v>20.87</v>
      </c>
      <c r="AQ11" s="81">
        <v>21.83</v>
      </c>
      <c r="AR11" s="82">
        <v>22.66</v>
      </c>
      <c r="AT11" s="22">
        <v>37903</v>
      </c>
      <c r="AU11" s="23">
        <v>19.7</v>
      </c>
      <c r="AV11" s="23">
        <v>23.26</v>
      </c>
      <c r="AW11" s="24">
        <v>30.62</v>
      </c>
      <c r="AY11" s="16">
        <v>37934</v>
      </c>
      <c r="AZ11" s="17">
        <v>17.579999999999998</v>
      </c>
      <c r="BA11" s="17">
        <v>23.84</v>
      </c>
      <c r="BB11" s="18">
        <v>33.369999999999997</v>
      </c>
      <c r="BD11" s="19">
        <v>37964</v>
      </c>
      <c r="BE11" s="129">
        <v>19.29</v>
      </c>
      <c r="BF11" s="129">
        <v>21.48</v>
      </c>
      <c r="BG11" s="130">
        <v>24.41</v>
      </c>
    </row>
    <row r="12" spans="1:59" x14ac:dyDescent="0.2">
      <c r="A12" s="97">
        <v>37266</v>
      </c>
      <c r="B12" s="45">
        <v>19.829999999999998</v>
      </c>
      <c r="C12" s="45">
        <v>27.06</v>
      </c>
      <c r="D12" s="46">
        <v>33.950000000000003</v>
      </c>
      <c r="E12" s="100"/>
      <c r="F12" s="111">
        <v>37297</v>
      </c>
      <c r="G12" s="39">
        <v>25.16</v>
      </c>
      <c r="H12" s="39">
        <v>29.5</v>
      </c>
      <c r="I12" s="40">
        <v>37.659999999999997</v>
      </c>
      <c r="K12" s="19">
        <v>37690</v>
      </c>
      <c r="L12" s="20">
        <v>21.25</v>
      </c>
      <c r="M12" s="20">
        <v>22.74</v>
      </c>
      <c r="N12" s="21">
        <v>26.25</v>
      </c>
      <c r="P12" s="22">
        <v>37721</v>
      </c>
      <c r="Q12" s="23">
        <v>20.7</v>
      </c>
      <c r="R12" s="23">
        <v>21.95</v>
      </c>
      <c r="S12" s="24">
        <v>22.91</v>
      </c>
      <c r="U12" s="38">
        <v>37751</v>
      </c>
      <c r="V12" s="83">
        <v>14.91</v>
      </c>
      <c r="W12" s="83">
        <v>17.649999999999999</v>
      </c>
      <c r="X12" s="84">
        <v>22.7</v>
      </c>
      <c r="Z12" s="19">
        <v>37782</v>
      </c>
      <c r="AA12" s="20">
        <v>17.829999999999998</v>
      </c>
      <c r="AB12" s="20">
        <v>22.77</v>
      </c>
      <c r="AC12" s="21">
        <v>29.62</v>
      </c>
      <c r="AE12" s="22">
        <v>37812</v>
      </c>
      <c r="AF12" s="23">
        <v>14.16</v>
      </c>
      <c r="AG12" s="23">
        <v>16.55</v>
      </c>
      <c r="AH12" s="24">
        <v>18.2</v>
      </c>
      <c r="AJ12" s="16">
        <v>37843</v>
      </c>
      <c r="AK12" s="17">
        <v>10.33</v>
      </c>
      <c r="AL12" s="17">
        <v>13.11</v>
      </c>
      <c r="AM12" s="18">
        <v>17.579999999999998</v>
      </c>
      <c r="AO12" s="19">
        <v>37874</v>
      </c>
      <c r="AP12" s="81">
        <v>13.87</v>
      </c>
      <c r="AQ12" s="81">
        <v>18.3</v>
      </c>
      <c r="AR12" s="82">
        <v>20.75</v>
      </c>
      <c r="AT12" s="22">
        <v>37904</v>
      </c>
      <c r="AU12" s="23">
        <v>18.079999999999998</v>
      </c>
      <c r="AV12" s="23">
        <v>19.690000000000001</v>
      </c>
      <c r="AW12" s="24">
        <v>22.95</v>
      </c>
      <c r="AY12" s="16">
        <v>37935</v>
      </c>
      <c r="AZ12" s="17">
        <v>19.41</v>
      </c>
      <c r="BA12" s="17">
        <v>25.11</v>
      </c>
      <c r="BB12" s="18">
        <v>35.119999999999997</v>
      </c>
      <c r="BD12" s="19">
        <v>37965</v>
      </c>
      <c r="BE12" s="129">
        <v>18</v>
      </c>
      <c r="BF12" s="129">
        <v>22.91</v>
      </c>
      <c r="BG12" s="130">
        <v>29.91</v>
      </c>
    </row>
    <row r="13" spans="1:59" x14ac:dyDescent="0.2">
      <c r="A13" s="97">
        <v>37267</v>
      </c>
      <c r="B13" s="45">
        <v>19.829999999999998</v>
      </c>
      <c r="C13" s="45">
        <v>25.28</v>
      </c>
      <c r="D13" s="46">
        <v>33.369999999999997</v>
      </c>
      <c r="E13" s="100"/>
      <c r="F13" s="111">
        <v>37298</v>
      </c>
      <c r="G13" s="39">
        <v>24.37</v>
      </c>
      <c r="H13" s="39">
        <v>28.93</v>
      </c>
      <c r="I13" s="40">
        <v>35.869999999999997</v>
      </c>
      <c r="K13" s="19">
        <v>37691</v>
      </c>
      <c r="L13" s="20">
        <v>21</v>
      </c>
      <c r="M13" s="20">
        <v>22.73</v>
      </c>
      <c r="N13" s="21">
        <v>25.12</v>
      </c>
      <c r="P13" s="22">
        <v>37722</v>
      </c>
      <c r="Q13" s="23">
        <v>19.16</v>
      </c>
      <c r="R13" s="23">
        <v>21.32</v>
      </c>
      <c r="S13" s="24">
        <v>24.12</v>
      </c>
      <c r="U13" s="38">
        <v>37752</v>
      </c>
      <c r="V13" s="83">
        <v>15.5</v>
      </c>
      <c r="W13" s="83">
        <v>19.100000000000001</v>
      </c>
      <c r="X13" s="84">
        <v>25.83</v>
      </c>
      <c r="Z13" s="19">
        <v>37783</v>
      </c>
      <c r="AA13" s="20">
        <v>19.5</v>
      </c>
      <c r="AB13" s="20">
        <v>23.11</v>
      </c>
      <c r="AC13" s="21">
        <v>28.2</v>
      </c>
      <c r="AE13" s="22">
        <v>37813</v>
      </c>
      <c r="AF13" s="23">
        <v>11</v>
      </c>
      <c r="AG13" s="23">
        <v>13.54</v>
      </c>
      <c r="AH13" s="24">
        <v>15.41</v>
      </c>
      <c r="AJ13" s="16">
        <v>37844</v>
      </c>
      <c r="AK13" s="17">
        <v>9.2899999999999991</v>
      </c>
      <c r="AL13" s="17">
        <v>14.04</v>
      </c>
      <c r="AM13" s="18">
        <v>20.91</v>
      </c>
      <c r="AO13" s="19">
        <v>37875</v>
      </c>
      <c r="AP13" s="81">
        <v>11.12</v>
      </c>
      <c r="AQ13" s="81">
        <v>12.15</v>
      </c>
      <c r="AR13" s="82">
        <v>13.58</v>
      </c>
      <c r="AT13" s="22">
        <v>37905</v>
      </c>
      <c r="AU13" s="23">
        <v>14.62</v>
      </c>
      <c r="AV13" s="23">
        <v>16.14</v>
      </c>
      <c r="AW13" s="24">
        <v>17.41</v>
      </c>
      <c r="AY13" s="16">
        <v>37936</v>
      </c>
      <c r="AZ13" s="17">
        <v>17.829999999999998</v>
      </c>
      <c r="BA13" s="17">
        <v>24.9</v>
      </c>
      <c r="BB13" s="18">
        <v>34.700000000000003</v>
      </c>
      <c r="BD13" s="19">
        <v>37966</v>
      </c>
      <c r="BE13" s="129">
        <v>20.2</v>
      </c>
      <c r="BF13" s="129">
        <v>25.92</v>
      </c>
      <c r="BG13" s="130">
        <v>32.75</v>
      </c>
    </row>
    <row r="14" spans="1:59" x14ac:dyDescent="0.2">
      <c r="A14" s="97">
        <v>37268</v>
      </c>
      <c r="B14" s="45">
        <v>20.5</v>
      </c>
      <c r="C14" s="45">
        <v>22.69</v>
      </c>
      <c r="D14" s="46">
        <v>24.08</v>
      </c>
      <c r="E14" s="100"/>
      <c r="F14" s="111">
        <v>37299</v>
      </c>
      <c r="G14" s="39">
        <v>25.04</v>
      </c>
      <c r="H14" s="39">
        <v>28.54</v>
      </c>
      <c r="I14" s="40">
        <v>34.619999999999997</v>
      </c>
      <c r="K14" s="19">
        <v>37692</v>
      </c>
      <c r="L14" s="20">
        <v>22</v>
      </c>
      <c r="M14" s="20">
        <v>23.5</v>
      </c>
      <c r="N14" s="21">
        <v>25.75</v>
      </c>
      <c r="P14" s="22">
        <v>37723</v>
      </c>
      <c r="Q14" s="23">
        <v>15.87</v>
      </c>
      <c r="R14" s="23">
        <v>19.96</v>
      </c>
      <c r="S14" s="24">
        <v>27.7</v>
      </c>
      <c r="U14" s="38">
        <v>37753</v>
      </c>
      <c r="V14" s="83">
        <v>14.08</v>
      </c>
      <c r="W14" s="83">
        <v>19.059999999999999</v>
      </c>
      <c r="X14" s="84">
        <v>26.5</v>
      </c>
      <c r="Z14" s="19">
        <v>37784</v>
      </c>
      <c r="AA14" s="20">
        <v>18.54</v>
      </c>
      <c r="AB14" s="20">
        <v>22.1</v>
      </c>
      <c r="AC14" s="21">
        <v>28.58</v>
      </c>
      <c r="AE14" s="22">
        <v>37814</v>
      </c>
      <c r="AF14" s="23">
        <v>10.5</v>
      </c>
      <c r="AG14" s="23">
        <v>11.52</v>
      </c>
      <c r="AH14" s="24">
        <v>12.91</v>
      </c>
      <c r="AJ14" s="16">
        <v>37845</v>
      </c>
      <c r="AK14" s="17">
        <v>10.62</v>
      </c>
      <c r="AL14" s="17">
        <v>15.39</v>
      </c>
      <c r="AM14" s="18">
        <v>23.33</v>
      </c>
      <c r="AO14" s="19">
        <v>37876</v>
      </c>
      <c r="AP14" s="81">
        <v>10.79</v>
      </c>
      <c r="AQ14" s="81">
        <v>14.75</v>
      </c>
      <c r="AR14" s="82">
        <v>22.87</v>
      </c>
      <c r="AT14" s="22">
        <v>37906</v>
      </c>
      <c r="AU14" s="23">
        <v>14.79</v>
      </c>
      <c r="AV14" s="23">
        <v>17.21</v>
      </c>
      <c r="AW14" s="24">
        <v>22.45</v>
      </c>
      <c r="AY14" s="16">
        <v>37937</v>
      </c>
      <c r="AZ14" s="17">
        <v>22.25</v>
      </c>
      <c r="BA14" s="17">
        <v>27.9</v>
      </c>
      <c r="BB14" s="18">
        <v>34.909999999999997</v>
      </c>
      <c r="BD14" s="19">
        <v>37967</v>
      </c>
      <c r="BE14" s="129">
        <v>20</v>
      </c>
      <c r="BF14" s="129">
        <v>23.13</v>
      </c>
      <c r="BG14" s="130">
        <v>26.95</v>
      </c>
    </row>
    <row r="15" spans="1:59" x14ac:dyDescent="0.2">
      <c r="A15" s="97">
        <v>37269</v>
      </c>
      <c r="B15" s="45">
        <v>20.22</v>
      </c>
      <c r="C15" s="45">
        <v>20.92</v>
      </c>
      <c r="D15" s="46">
        <v>22.04</v>
      </c>
      <c r="E15" s="100"/>
      <c r="F15" s="111">
        <v>37300</v>
      </c>
      <c r="G15" s="39">
        <v>22.04</v>
      </c>
      <c r="H15" s="39">
        <v>26.46</v>
      </c>
      <c r="I15" s="40">
        <v>33.619999999999997</v>
      </c>
      <c r="K15" s="19">
        <v>37693</v>
      </c>
      <c r="L15" s="20">
        <v>21.75</v>
      </c>
      <c r="M15" s="20">
        <v>24.49</v>
      </c>
      <c r="N15" s="21">
        <v>29.79</v>
      </c>
      <c r="P15" s="22">
        <v>37724</v>
      </c>
      <c r="Q15" s="23">
        <v>14.33</v>
      </c>
      <c r="R15" s="23">
        <v>19.22</v>
      </c>
      <c r="S15" s="24">
        <v>26.54</v>
      </c>
      <c r="U15" s="38">
        <v>37754</v>
      </c>
      <c r="V15" s="83">
        <v>16.329999999999998</v>
      </c>
      <c r="W15" s="83">
        <v>20.39</v>
      </c>
      <c r="X15" s="84">
        <v>27</v>
      </c>
      <c r="Z15" s="19">
        <v>37785</v>
      </c>
      <c r="AA15" s="20">
        <v>17.5</v>
      </c>
      <c r="AB15" s="20">
        <v>22.18</v>
      </c>
      <c r="AC15" s="21">
        <v>29.12</v>
      </c>
      <c r="AE15" s="22">
        <v>37815</v>
      </c>
      <c r="AF15" s="23">
        <v>11.54</v>
      </c>
      <c r="AG15" s="23">
        <v>14.36</v>
      </c>
      <c r="AH15" s="24">
        <v>18.41</v>
      </c>
      <c r="AJ15" s="16">
        <v>37846</v>
      </c>
      <c r="AK15" s="17">
        <v>11.95</v>
      </c>
      <c r="AL15" s="17">
        <v>16.77</v>
      </c>
      <c r="AM15" s="18">
        <v>25.25</v>
      </c>
      <c r="AO15" s="19">
        <v>37877</v>
      </c>
      <c r="AP15" s="81">
        <v>14.04</v>
      </c>
      <c r="AQ15" s="81">
        <v>16.03</v>
      </c>
      <c r="AR15" s="82">
        <v>18.7</v>
      </c>
      <c r="AT15" s="22">
        <v>37907</v>
      </c>
      <c r="AU15" s="23">
        <v>13.5</v>
      </c>
      <c r="AV15" s="23">
        <v>17.48</v>
      </c>
      <c r="AW15" s="24">
        <v>24.25</v>
      </c>
      <c r="AY15" s="16">
        <v>37938</v>
      </c>
      <c r="AZ15" s="17">
        <v>20.12</v>
      </c>
      <c r="BA15" s="17">
        <v>23.35</v>
      </c>
      <c r="BB15" s="18">
        <v>26.75</v>
      </c>
      <c r="BD15" s="19">
        <v>37968</v>
      </c>
      <c r="BE15" s="129">
        <v>19.5</v>
      </c>
      <c r="BF15" s="129">
        <v>23.65</v>
      </c>
      <c r="BG15" s="130">
        <v>29.2</v>
      </c>
    </row>
    <row r="16" spans="1:59" x14ac:dyDescent="0.2">
      <c r="A16" s="97">
        <v>37270</v>
      </c>
      <c r="B16" s="45">
        <v>19.29</v>
      </c>
      <c r="C16" s="45">
        <v>21.35</v>
      </c>
      <c r="D16" s="46">
        <v>24.16</v>
      </c>
      <c r="E16" s="100"/>
      <c r="F16" s="111">
        <v>37301</v>
      </c>
      <c r="G16" s="39">
        <v>21.2</v>
      </c>
      <c r="H16" s="39">
        <v>22.4</v>
      </c>
      <c r="I16" s="40">
        <v>24.04</v>
      </c>
      <c r="K16" s="19">
        <v>37694</v>
      </c>
      <c r="L16" s="20">
        <v>20.54</v>
      </c>
      <c r="M16" s="20">
        <v>25.05</v>
      </c>
      <c r="N16" s="21">
        <v>33.159999999999997</v>
      </c>
      <c r="P16" s="22">
        <v>37725</v>
      </c>
      <c r="Q16" s="23">
        <v>15.62</v>
      </c>
      <c r="R16" s="23">
        <v>20.34</v>
      </c>
      <c r="S16" s="24">
        <v>27.95</v>
      </c>
      <c r="U16" s="38">
        <v>37755</v>
      </c>
      <c r="V16" s="83">
        <v>18</v>
      </c>
      <c r="W16" s="83">
        <v>20.89</v>
      </c>
      <c r="X16" s="84">
        <v>26.95</v>
      </c>
      <c r="Z16" s="19">
        <v>37786</v>
      </c>
      <c r="AA16" s="20">
        <v>17.329999999999998</v>
      </c>
      <c r="AB16" s="20">
        <v>21.13</v>
      </c>
      <c r="AC16" s="21">
        <v>26.66</v>
      </c>
      <c r="AE16" s="22">
        <v>37816</v>
      </c>
      <c r="AF16" s="23">
        <v>13.75</v>
      </c>
      <c r="AG16" s="23">
        <v>16.420000000000002</v>
      </c>
      <c r="AH16" s="24">
        <v>21.54</v>
      </c>
      <c r="AJ16" s="16">
        <v>37847</v>
      </c>
      <c r="AK16" s="17">
        <v>13.08</v>
      </c>
      <c r="AL16" s="17">
        <v>18.670000000000002</v>
      </c>
      <c r="AM16" s="18">
        <v>27.54</v>
      </c>
      <c r="AO16" s="19">
        <v>37878</v>
      </c>
      <c r="AP16" s="81">
        <v>13.37</v>
      </c>
      <c r="AQ16" s="81">
        <v>14.35</v>
      </c>
      <c r="AR16" s="82">
        <v>16</v>
      </c>
      <c r="AT16" s="22">
        <v>37908</v>
      </c>
      <c r="AU16" s="23">
        <v>14.45</v>
      </c>
      <c r="AV16" s="23">
        <v>16.420000000000002</v>
      </c>
      <c r="AW16" s="24">
        <v>20.91</v>
      </c>
      <c r="AY16" s="16">
        <v>37939</v>
      </c>
      <c r="AZ16" s="17">
        <v>17.579999999999998</v>
      </c>
      <c r="BA16" s="17">
        <v>20.49</v>
      </c>
      <c r="BB16" s="18">
        <v>26.16</v>
      </c>
      <c r="BD16" s="19">
        <v>37969</v>
      </c>
      <c r="BE16" s="129">
        <v>20.25</v>
      </c>
      <c r="BF16" s="129">
        <v>25.72</v>
      </c>
      <c r="BG16" s="130">
        <v>34.33</v>
      </c>
    </row>
    <row r="17" spans="1:59" x14ac:dyDescent="0.2">
      <c r="A17" s="97">
        <v>37271</v>
      </c>
      <c r="B17" s="45">
        <v>20.16</v>
      </c>
      <c r="C17" s="45">
        <v>23.68</v>
      </c>
      <c r="D17" s="46">
        <v>30.87</v>
      </c>
      <c r="E17" s="100"/>
      <c r="F17" s="111">
        <v>37302</v>
      </c>
      <c r="G17" s="39">
        <v>20.25</v>
      </c>
      <c r="H17" s="39">
        <v>22.43</v>
      </c>
      <c r="I17" s="40">
        <v>26.04</v>
      </c>
      <c r="K17" s="19">
        <v>37695</v>
      </c>
      <c r="L17" s="20">
        <v>21.66</v>
      </c>
      <c r="M17" s="20">
        <v>25.68</v>
      </c>
      <c r="N17" s="21">
        <v>32.159999999999997</v>
      </c>
      <c r="P17" s="22">
        <v>37726</v>
      </c>
      <c r="Q17" s="23">
        <v>18.12</v>
      </c>
      <c r="R17" s="23">
        <v>20.76</v>
      </c>
      <c r="S17" s="24">
        <v>24.5</v>
      </c>
      <c r="U17" s="38">
        <v>37756</v>
      </c>
      <c r="V17" s="83">
        <v>18</v>
      </c>
      <c r="W17" s="83">
        <v>21.77</v>
      </c>
      <c r="X17" s="84">
        <v>27.75</v>
      </c>
      <c r="Z17" s="19">
        <v>37787</v>
      </c>
      <c r="AA17" s="20">
        <v>17.25</v>
      </c>
      <c r="AB17" s="20">
        <v>21.09</v>
      </c>
      <c r="AC17" s="21">
        <v>29.12</v>
      </c>
      <c r="AE17" s="22">
        <v>37817</v>
      </c>
      <c r="AF17" s="23">
        <v>12.75</v>
      </c>
      <c r="AG17" s="23">
        <v>18.05</v>
      </c>
      <c r="AH17" s="24">
        <v>25.2</v>
      </c>
      <c r="AJ17" s="16">
        <v>37848</v>
      </c>
      <c r="AK17" s="17">
        <v>14.12</v>
      </c>
      <c r="AL17" s="17">
        <v>17.399999999999999</v>
      </c>
      <c r="AM17" s="18">
        <v>23.62</v>
      </c>
      <c r="AO17" s="19">
        <v>37879</v>
      </c>
      <c r="AP17" s="81">
        <v>13.5</v>
      </c>
      <c r="AQ17" s="81">
        <v>17.55</v>
      </c>
      <c r="AR17" s="82">
        <v>26.7</v>
      </c>
      <c r="AT17" s="22">
        <v>37909</v>
      </c>
      <c r="AU17" s="23">
        <v>12.75</v>
      </c>
      <c r="AV17" s="23">
        <v>17.53</v>
      </c>
      <c r="AW17" s="24">
        <v>26.04</v>
      </c>
      <c r="AY17" s="16">
        <v>37940</v>
      </c>
      <c r="AZ17" s="17">
        <v>17.5</v>
      </c>
      <c r="BA17" s="17">
        <v>21.97</v>
      </c>
      <c r="BB17" s="18">
        <v>30.25</v>
      </c>
      <c r="BD17" s="19">
        <v>37970</v>
      </c>
      <c r="BE17" s="129">
        <v>22.12</v>
      </c>
      <c r="BF17" s="129">
        <v>27.28</v>
      </c>
      <c r="BG17" s="130">
        <v>35.409999999999997</v>
      </c>
    </row>
    <row r="18" spans="1:59" x14ac:dyDescent="0.2">
      <c r="A18" s="97">
        <v>37272</v>
      </c>
      <c r="B18" s="45">
        <v>21.12</v>
      </c>
      <c r="C18" s="45">
        <v>22.6</v>
      </c>
      <c r="D18" s="46">
        <v>28.87</v>
      </c>
      <c r="E18" s="100"/>
      <c r="F18" s="111">
        <v>37303</v>
      </c>
      <c r="G18" s="39">
        <v>20.75</v>
      </c>
      <c r="H18" s="39">
        <v>24.48</v>
      </c>
      <c r="I18" s="40">
        <v>30.7</v>
      </c>
      <c r="K18" s="19">
        <v>37696</v>
      </c>
      <c r="L18" s="20">
        <v>22.2</v>
      </c>
      <c r="M18" s="20">
        <v>26.35</v>
      </c>
      <c r="N18" s="21">
        <v>32.54</v>
      </c>
      <c r="P18" s="22">
        <v>37727</v>
      </c>
      <c r="Q18" s="23">
        <v>17.62</v>
      </c>
      <c r="R18" s="23">
        <v>21.6</v>
      </c>
      <c r="S18" s="24">
        <v>28.16</v>
      </c>
      <c r="U18" s="38">
        <v>37757</v>
      </c>
      <c r="V18" s="83">
        <v>17.04</v>
      </c>
      <c r="W18" s="83">
        <v>21.77</v>
      </c>
      <c r="X18" s="84">
        <v>27.62</v>
      </c>
      <c r="Z18" s="19">
        <v>37788</v>
      </c>
      <c r="AA18" s="20">
        <v>17.079999999999998</v>
      </c>
      <c r="AB18" s="20">
        <v>21.08</v>
      </c>
      <c r="AC18" s="21">
        <v>27.83</v>
      </c>
      <c r="AE18" s="22">
        <v>37818</v>
      </c>
      <c r="AF18" s="23">
        <v>13.62</v>
      </c>
      <c r="AG18" s="23">
        <v>18.88</v>
      </c>
      <c r="AH18" s="24">
        <v>27.25</v>
      </c>
      <c r="AJ18" s="16">
        <v>37849</v>
      </c>
      <c r="AK18" s="17">
        <v>12.91</v>
      </c>
      <c r="AL18" s="17">
        <v>16.489999999999998</v>
      </c>
      <c r="AM18" s="18">
        <v>21.62</v>
      </c>
      <c r="AO18" s="19">
        <v>37880</v>
      </c>
      <c r="AP18" s="81">
        <v>15.08</v>
      </c>
      <c r="AQ18" s="81">
        <v>16.55</v>
      </c>
      <c r="AR18" s="82">
        <v>19.45</v>
      </c>
      <c r="AT18" s="22">
        <v>37910</v>
      </c>
      <c r="AU18" s="23">
        <v>12.83</v>
      </c>
      <c r="AV18" s="23">
        <v>17.96</v>
      </c>
      <c r="AW18" s="24">
        <v>26.5</v>
      </c>
      <c r="AY18" s="16">
        <v>37941</v>
      </c>
      <c r="AZ18" s="17">
        <v>19.329999999999998</v>
      </c>
      <c r="BA18" s="17">
        <v>25.4</v>
      </c>
      <c r="BB18" s="18">
        <v>33</v>
      </c>
      <c r="BD18" s="19">
        <v>37971</v>
      </c>
      <c r="BE18" s="129">
        <v>23.12</v>
      </c>
      <c r="BF18" s="129">
        <v>27.41</v>
      </c>
      <c r="BG18" s="130">
        <v>36.25</v>
      </c>
    </row>
    <row r="19" spans="1:59" x14ac:dyDescent="0.2">
      <c r="A19" s="97">
        <v>37273</v>
      </c>
      <c r="B19" s="45">
        <v>20.16</v>
      </c>
      <c r="C19" s="45">
        <v>23.67</v>
      </c>
      <c r="D19" s="46">
        <v>29.37</v>
      </c>
      <c r="E19" s="100"/>
      <c r="F19" s="111">
        <v>37304</v>
      </c>
      <c r="G19" s="39">
        <v>19.79</v>
      </c>
      <c r="H19" s="39">
        <v>22.05</v>
      </c>
      <c r="I19" s="40">
        <v>24.33</v>
      </c>
      <c r="K19" s="19">
        <v>37697</v>
      </c>
      <c r="L19" s="20">
        <v>19.37</v>
      </c>
      <c r="M19" s="20">
        <v>22.2</v>
      </c>
      <c r="N19" s="21">
        <v>25.41</v>
      </c>
      <c r="P19" s="22">
        <v>37728</v>
      </c>
      <c r="Q19" s="23">
        <v>17.62</v>
      </c>
      <c r="R19" s="23">
        <v>22.15</v>
      </c>
      <c r="S19" s="24">
        <v>29.91</v>
      </c>
      <c r="U19" s="38">
        <v>37758</v>
      </c>
      <c r="V19" s="83">
        <v>17.5</v>
      </c>
      <c r="W19" s="83">
        <v>22.87</v>
      </c>
      <c r="X19" s="84">
        <v>29.79</v>
      </c>
      <c r="Z19" s="19">
        <v>37789</v>
      </c>
      <c r="AA19" s="20">
        <v>16.75</v>
      </c>
      <c r="AB19" s="20">
        <v>21.94</v>
      </c>
      <c r="AC19" s="21">
        <v>28.62</v>
      </c>
      <c r="AE19" s="22">
        <v>37819</v>
      </c>
      <c r="AF19" s="23">
        <v>15.41</v>
      </c>
      <c r="AG19" s="23">
        <v>16.93</v>
      </c>
      <c r="AH19" s="24">
        <v>19.25</v>
      </c>
      <c r="AJ19" s="16">
        <v>37850</v>
      </c>
      <c r="AK19" s="17">
        <v>10.58</v>
      </c>
      <c r="AL19" s="17">
        <v>14.73</v>
      </c>
      <c r="AM19" s="18">
        <v>21.62</v>
      </c>
      <c r="AO19" s="19">
        <v>37881</v>
      </c>
      <c r="AP19" s="81">
        <v>14.37</v>
      </c>
      <c r="AQ19" s="81">
        <v>17.260000000000002</v>
      </c>
      <c r="AR19" s="82">
        <v>22.62</v>
      </c>
      <c r="AT19" s="22">
        <v>37911</v>
      </c>
      <c r="AU19" s="23">
        <v>13.08</v>
      </c>
      <c r="AV19" s="23">
        <v>19.53</v>
      </c>
      <c r="AW19" s="24">
        <v>32.25</v>
      </c>
      <c r="AY19" s="16">
        <v>37942</v>
      </c>
      <c r="AZ19" s="17">
        <v>20.29</v>
      </c>
      <c r="BA19" s="17">
        <v>22</v>
      </c>
      <c r="BB19" s="18">
        <v>25.75</v>
      </c>
      <c r="BD19" s="19">
        <v>37972</v>
      </c>
      <c r="BE19" s="129">
        <v>18.45</v>
      </c>
      <c r="BF19" s="129">
        <v>20.74</v>
      </c>
      <c r="BG19" s="130">
        <v>23.2</v>
      </c>
    </row>
    <row r="20" spans="1:59" x14ac:dyDescent="0.2">
      <c r="A20" s="97">
        <v>37274</v>
      </c>
      <c r="B20" s="45">
        <v>20.5</v>
      </c>
      <c r="C20" s="45">
        <v>24.07</v>
      </c>
      <c r="D20" s="46">
        <v>30.41</v>
      </c>
      <c r="E20" s="100"/>
      <c r="F20" s="111">
        <v>37305</v>
      </c>
      <c r="G20" s="39">
        <v>19.87</v>
      </c>
      <c r="H20" s="39">
        <v>23.49</v>
      </c>
      <c r="I20" s="40">
        <v>30.16</v>
      </c>
      <c r="K20" s="19">
        <v>37698</v>
      </c>
      <c r="L20" s="20">
        <v>18.66</v>
      </c>
      <c r="M20" s="20">
        <v>21.6</v>
      </c>
      <c r="N20" s="21">
        <v>26.58</v>
      </c>
      <c r="P20" s="22">
        <v>37729</v>
      </c>
      <c r="Q20" s="23">
        <v>17.29</v>
      </c>
      <c r="R20" s="23">
        <v>23.66</v>
      </c>
      <c r="S20" s="24">
        <v>30.83</v>
      </c>
      <c r="U20" s="38">
        <v>37759</v>
      </c>
      <c r="V20" s="83">
        <v>17.5</v>
      </c>
      <c r="W20" s="83">
        <v>22.54</v>
      </c>
      <c r="X20" s="84">
        <v>29.7</v>
      </c>
      <c r="Z20" s="19">
        <v>37790</v>
      </c>
      <c r="AA20" s="20">
        <v>16.579999999999998</v>
      </c>
      <c r="AB20" s="20">
        <v>18.54</v>
      </c>
      <c r="AC20" s="21">
        <v>21.62</v>
      </c>
      <c r="AE20" s="22">
        <v>37820</v>
      </c>
      <c r="AF20" s="23">
        <v>14.41</v>
      </c>
      <c r="AG20" s="23">
        <v>18.850000000000001</v>
      </c>
      <c r="AH20" s="24">
        <v>26.33</v>
      </c>
      <c r="AJ20" s="16">
        <v>37851</v>
      </c>
      <c r="AK20" s="17">
        <v>9.3699999999999992</v>
      </c>
      <c r="AL20" s="17">
        <v>14.84</v>
      </c>
      <c r="AM20" s="18">
        <v>23.91</v>
      </c>
      <c r="AO20" s="19">
        <v>37882</v>
      </c>
      <c r="AP20" s="81">
        <v>14.75</v>
      </c>
      <c r="AQ20" s="81">
        <v>17.36</v>
      </c>
      <c r="AR20" s="82">
        <v>22.91</v>
      </c>
      <c r="AT20" s="22">
        <v>37912</v>
      </c>
      <c r="AU20" s="23">
        <v>14.62</v>
      </c>
      <c r="AV20" s="23">
        <v>22.97</v>
      </c>
      <c r="AW20" s="24">
        <v>34.25</v>
      </c>
      <c r="AY20" s="16">
        <v>37943</v>
      </c>
      <c r="AZ20" s="17">
        <v>20.25</v>
      </c>
      <c r="BA20" s="17">
        <v>23.97</v>
      </c>
      <c r="BB20" s="18">
        <v>27.91</v>
      </c>
      <c r="BD20" s="19">
        <v>37973</v>
      </c>
      <c r="BE20" s="129">
        <v>17.29</v>
      </c>
      <c r="BF20" s="129">
        <v>19.53</v>
      </c>
      <c r="BG20" s="130">
        <v>22.5</v>
      </c>
    </row>
    <row r="21" spans="1:59" x14ac:dyDescent="0.2">
      <c r="A21" s="97">
        <v>37275</v>
      </c>
      <c r="B21" s="45">
        <v>22.25</v>
      </c>
      <c r="C21" s="45">
        <v>26.02</v>
      </c>
      <c r="D21" s="46">
        <v>33.409999999999997</v>
      </c>
      <c r="E21" s="100"/>
      <c r="F21" s="111">
        <v>37306</v>
      </c>
      <c r="G21" s="39">
        <v>22</v>
      </c>
      <c r="H21" s="39">
        <v>25.86</v>
      </c>
      <c r="I21" s="40">
        <v>33.54</v>
      </c>
      <c r="K21" s="19">
        <v>37699</v>
      </c>
      <c r="L21" s="20">
        <v>19.2</v>
      </c>
      <c r="M21" s="20">
        <v>22.49</v>
      </c>
      <c r="N21" s="21">
        <v>27.66</v>
      </c>
      <c r="P21" s="22">
        <v>37730</v>
      </c>
      <c r="Q21" s="23">
        <v>19.079999999999998</v>
      </c>
      <c r="R21" s="23">
        <v>23.54</v>
      </c>
      <c r="S21" s="24">
        <v>30.37</v>
      </c>
      <c r="U21" s="38">
        <v>37760</v>
      </c>
      <c r="V21" s="83">
        <v>16.54</v>
      </c>
      <c r="W21" s="83">
        <v>21.19</v>
      </c>
      <c r="X21" s="84">
        <v>27.87</v>
      </c>
      <c r="Z21" s="19">
        <v>37791</v>
      </c>
      <c r="AA21" s="20">
        <v>15.45</v>
      </c>
      <c r="AB21" s="20">
        <v>20.34</v>
      </c>
      <c r="AC21" s="21">
        <v>26.45</v>
      </c>
      <c r="AE21" s="22">
        <v>37821</v>
      </c>
      <c r="AF21" s="23">
        <v>14.75</v>
      </c>
      <c r="AG21" s="23">
        <v>20.63</v>
      </c>
      <c r="AH21" s="24">
        <v>27.79</v>
      </c>
      <c r="AJ21" s="16">
        <v>37852</v>
      </c>
      <c r="AK21" s="17">
        <v>10.25</v>
      </c>
      <c r="AL21" s="17">
        <v>17.440000000000001</v>
      </c>
      <c r="AM21" s="18">
        <v>28.54</v>
      </c>
      <c r="AO21" s="19">
        <v>37883</v>
      </c>
      <c r="AP21" s="81">
        <v>15.66</v>
      </c>
      <c r="AQ21" s="81">
        <v>21.25</v>
      </c>
      <c r="AR21" s="82">
        <v>32.200000000000003</v>
      </c>
      <c r="AT21" s="22">
        <v>37913</v>
      </c>
      <c r="AU21" s="23">
        <v>19.87</v>
      </c>
      <c r="AV21" s="23">
        <v>26.88</v>
      </c>
      <c r="AW21" s="24">
        <v>35.369999999999997</v>
      </c>
      <c r="AY21" s="16">
        <v>37944</v>
      </c>
      <c r="AZ21" s="17">
        <v>19.91</v>
      </c>
      <c r="BA21" s="17">
        <v>22.09</v>
      </c>
      <c r="BB21" s="18">
        <v>23.91</v>
      </c>
      <c r="BD21" s="19">
        <v>37974</v>
      </c>
      <c r="BE21" s="129">
        <v>18.79</v>
      </c>
      <c r="BF21" s="129">
        <v>23.01</v>
      </c>
      <c r="BG21" s="130">
        <v>29.91</v>
      </c>
    </row>
    <row r="22" spans="1:59" x14ac:dyDescent="0.2">
      <c r="A22" s="97">
        <v>37276</v>
      </c>
      <c r="B22" s="45">
        <v>21.04</v>
      </c>
      <c r="C22" s="45">
        <v>25.69</v>
      </c>
      <c r="D22" s="46">
        <v>30.75</v>
      </c>
      <c r="E22" s="100"/>
      <c r="F22" s="111">
        <v>37307</v>
      </c>
      <c r="G22" s="39">
        <v>22.75</v>
      </c>
      <c r="H22" s="39">
        <v>26.55</v>
      </c>
      <c r="I22" s="40">
        <v>33.119999999999997</v>
      </c>
      <c r="K22" s="19">
        <v>37700</v>
      </c>
      <c r="L22" s="20">
        <v>19.25</v>
      </c>
      <c r="M22" s="20">
        <v>24.79</v>
      </c>
      <c r="N22" s="21">
        <v>31.7</v>
      </c>
      <c r="P22" s="22">
        <v>37731</v>
      </c>
      <c r="Q22" s="23">
        <v>18.66</v>
      </c>
      <c r="R22" s="23">
        <v>20.82</v>
      </c>
      <c r="S22" s="24">
        <v>24.12</v>
      </c>
      <c r="U22" s="38">
        <v>37761</v>
      </c>
      <c r="V22" s="83">
        <v>16.79</v>
      </c>
      <c r="W22" s="83">
        <v>21.88</v>
      </c>
      <c r="X22" s="84">
        <v>28.16</v>
      </c>
      <c r="Z22" s="19">
        <v>37792</v>
      </c>
      <c r="AA22" s="20">
        <v>16.66</v>
      </c>
      <c r="AB22" s="20">
        <v>19.71</v>
      </c>
      <c r="AC22" s="21">
        <v>25.29</v>
      </c>
      <c r="AE22" s="22">
        <v>37822</v>
      </c>
      <c r="AF22" s="23">
        <v>15.37</v>
      </c>
      <c r="AG22" s="23">
        <v>21.61</v>
      </c>
      <c r="AH22" s="24">
        <v>29.29</v>
      </c>
      <c r="AJ22" s="16">
        <v>37853</v>
      </c>
      <c r="AK22" s="17">
        <v>12.87</v>
      </c>
      <c r="AL22" s="17">
        <v>20.329999999999998</v>
      </c>
      <c r="AM22" s="18">
        <v>29.62</v>
      </c>
      <c r="AO22" s="19">
        <v>37884</v>
      </c>
      <c r="AP22" s="81">
        <v>17.29</v>
      </c>
      <c r="AQ22" s="81">
        <v>23.69</v>
      </c>
      <c r="AR22" s="82">
        <v>33.58</v>
      </c>
      <c r="AT22" s="22">
        <v>37914</v>
      </c>
      <c r="AU22" s="23">
        <v>20</v>
      </c>
      <c r="AV22" s="23">
        <v>21.87</v>
      </c>
      <c r="AW22" s="24">
        <v>25.79</v>
      </c>
      <c r="AY22" s="16">
        <v>37945</v>
      </c>
      <c r="AZ22" s="17">
        <v>18.5</v>
      </c>
      <c r="BA22" s="17">
        <v>23.27</v>
      </c>
      <c r="BB22" s="18">
        <v>31.87</v>
      </c>
      <c r="BD22" s="19">
        <v>37975</v>
      </c>
      <c r="BE22" s="129">
        <v>19.5</v>
      </c>
      <c r="BF22" s="129">
        <v>22.77</v>
      </c>
      <c r="BG22" s="130">
        <v>30</v>
      </c>
    </row>
    <row r="23" spans="1:59" x14ac:dyDescent="0.2">
      <c r="A23" s="97">
        <v>37277</v>
      </c>
      <c r="B23" s="45">
        <v>20.25</v>
      </c>
      <c r="C23" s="45">
        <v>23.6</v>
      </c>
      <c r="D23" s="46">
        <v>28.75</v>
      </c>
      <c r="E23" s="100"/>
      <c r="F23" s="111">
        <v>37308</v>
      </c>
      <c r="G23" s="39">
        <v>23.5</v>
      </c>
      <c r="H23" s="39">
        <v>26.22</v>
      </c>
      <c r="I23" s="40">
        <v>31.37</v>
      </c>
      <c r="K23" s="19">
        <v>37701</v>
      </c>
      <c r="L23" s="20">
        <v>19.79</v>
      </c>
      <c r="M23" s="20">
        <v>21.84</v>
      </c>
      <c r="N23" s="21">
        <v>24.83</v>
      </c>
      <c r="P23" s="22">
        <v>37732</v>
      </c>
      <c r="Q23" s="23">
        <v>20.5</v>
      </c>
      <c r="R23" s="23">
        <v>22.12</v>
      </c>
      <c r="S23" s="24">
        <v>26.2</v>
      </c>
      <c r="U23" s="38">
        <v>37762</v>
      </c>
      <c r="V23" s="83">
        <v>18.079999999999998</v>
      </c>
      <c r="W23" s="83">
        <v>23</v>
      </c>
      <c r="X23" s="84">
        <v>28.87</v>
      </c>
      <c r="Z23" s="19">
        <v>37793</v>
      </c>
      <c r="AA23" s="20">
        <v>15.54</v>
      </c>
      <c r="AB23" s="20">
        <v>19.260000000000002</v>
      </c>
      <c r="AC23" s="21">
        <v>25</v>
      </c>
      <c r="AE23" s="22">
        <v>37823</v>
      </c>
      <c r="AF23" s="23">
        <v>16.41</v>
      </c>
      <c r="AG23" s="23">
        <v>22.96</v>
      </c>
      <c r="AH23" s="24">
        <v>30.87</v>
      </c>
      <c r="AJ23" s="16">
        <v>37854</v>
      </c>
      <c r="AK23" s="17">
        <v>14.58</v>
      </c>
      <c r="AL23" s="17">
        <v>21.82</v>
      </c>
      <c r="AM23" s="18">
        <v>30.83</v>
      </c>
      <c r="AO23" s="19">
        <v>37885</v>
      </c>
      <c r="AP23" s="81">
        <v>16.87</v>
      </c>
      <c r="AQ23" s="81">
        <v>20.399999999999999</v>
      </c>
      <c r="AR23" s="82">
        <v>27.95</v>
      </c>
      <c r="AT23" s="22">
        <v>37915</v>
      </c>
      <c r="AU23" s="23">
        <v>18.62</v>
      </c>
      <c r="AV23" s="23">
        <v>21.76</v>
      </c>
      <c r="AW23" s="24">
        <v>28.08</v>
      </c>
      <c r="AY23" s="16">
        <v>37946</v>
      </c>
      <c r="AZ23" s="17">
        <v>17.75</v>
      </c>
      <c r="BA23" s="17">
        <v>19.170000000000002</v>
      </c>
      <c r="BB23" s="18">
        <v>22.33</v>
      </c>
      <c r="BD23" s="19">
        <v>37976</v>
      </c>
      <c r="BE23" s="129">
        <v>20.2</v>
      </c>
      <c r="BF23" s="129">
        <v>22.72</v>
      </c>
      <c r="BG23" s="130">
        <v>30.41</v>
      </c>
    </row>
    <row r="24" spans="1:59" x14ac:dyDescent="0.2">
      <c r="A24" s="97">
        <v>37278</v>
      </c>
      <c r="B24" s="45">
        <v>20.2</v>
      </c>
      <c r="C24" s="45">
        <v>22.37</v>
      </c>
      <c r="D24" s="46">
        <v>26.75</v>
      </c>
      <c r="E24" s="100"/>
      <c r="F24" s="111">
        <v>37309</v>
      </c>
      <c r="G24" s="39">
        <v>22.87</v>
      </c>
      <c r="H24" s="39">
        <v>26.56</v>
      </c>
      <c r="I24" s="40">
        <v>33.54</v>
      </c>
      <c r="K24" s="19">
        <v>37702</v>
      </c>
      <c r="L24" s="20">
        <v>18</v>
      </c>
      <c r="M24" s="20">
        <v>20.13</v>
      </c>
      <c r="N24" s="21">
        <v>23.95</v>
      </c>
      <c r="P24" s="22">
        <v>37733</v>
      </c>
      <c r="Q24" s="23">
        <v>20.12</v>
      </c>
      <c r="R24" s="23">
        <v>23.83</v>
      </c>
      <c r="S24" s="24">
        <v>30.75</v>
      </c>
      <c r="U24" s="38">
        <v>37763</v>
      </c>
      <c r="V24" s="83">
        <v>18.37</v>
      </c>
      <c r="W24" s="83">
        <v>24.01</v>
      </c>
      <c r="X24" s="84">
        <v>30.25</v>
      </c>
      <c r="Z24" s="19">
        <v>37794</v>
      </c>
      <c r="AA24" s="20">
        <v>14.83</v>
      </c>
      <c r="AB24" s="20">
        <v>19.55</v>
      </c>
      <c r="AC24" s="21">
        <v>26.66</v>
      </c>
      <c r="AE24" s="22">
        <v>37824</v>
      </c>
      <c r="AF24" s="23">
        <v>16.66</v>
      </c>
      <c r="AG24" s="23">
        <v>21.56</v>
      </c>
      <c r="AH24" s="24">
        <v>29.5</v>
      </c>
      <c r="AJ24" s="16">
        <v>37855</v>
      </c>
      <c r="AK24" s="17">
        <v>15.79</v>
      </c>
      <c r="AL24" s="17">
        <v>22.54</v>
      </c>
      <c r="AM24" s="18">
        <v>32</v>
      </c>
      <c r="AO24" s="19">
        <v>37886</v>
      </c>
      <c r="AP24" s="81">
        <v>16.29</v>
      </c>
      <c r="AQ24" s="81">
        <v>21.97</v>
      </c>
      <c r="AR24" s="82">
        <v>33.159999999999997</v>
      </c>
      <c r="AT24" s="22">
        <v>37916</v>
      </c>
      <c r="AU24" s="23">
        <v>19.12</v>
      </c>
      <c r="AV24" s="23">
        <v>21.38</v>
      </c>
      <c r="AW24" s="24">
        <v>27.08</v>
      </c>
      <c r="AY24" s="16">
        <v>37947</v>
      </c>
      <c r="AZ24" s="17">
        <v>17.25</v>
      </c>
      <c r="BA24" s="17">
        <v>20.93</v>
      </c>
      <c r="BB24" s="18">
        <v>27.25</v>
      </c>
      <c r="BD24" s="19">
        <v>37977</v>
      </c>
      <c r="BE24" s="129">
        <v>20</v>
      </c>
      <c r="BF24" s="129">
        <v>24.67</v>
      </c>
      <c r="BG24" s="130">
        <v>30.95</v>
      </c>
    </row>
    <row r="25" spans="1:59" x14ac:dyDescent="0.2">
      <c r="A25" s="97">
        <v>37279</v>
      </c>
      <c r="B25" s="45">
        <v>21.83</v>
      </c>
      <c r="C25" s="45">
        <v>23.57</v>
      </c>
      <c r="D25" s="46">
        <v>27.25</v>
      </c>
      <c r="E25" s="100"/>
      <c r="F25" s="111">
        <v>37310</v>
      </c>
      <c r="G25" s="39">
        <v>23.37</v>
      </c>
      <c r="H25" s="39">
        <v>27.02</v>
      </c>
      <c r="I25" s="40">
        <v>34.08</v>
      </c>
      <c r="K25" s="19">
        <v>37703</v>
      </c>
      <c r="L25" s="20">
        <v>18.37</v>
      </c>
      <c r="M25" s="20">
        <v>20.3</v>
      </c>
      <c r="N25" s="21">
        <v>24.33</v>
      </c>
      <c r="P25" s="22">
        <v>37734</v>
      </c>
      <c r="Q25" s="23">
        <v>20.54</v>
      </c>
      <c r="R25" s="23">
        <v>24.21</v>
      </c>
      <c r="S25" s="24">
        <v>31</v>
      </c>
      <c r="U25" s="38">
        <v>37764</v>
      </c>
      <c r="V25" s="83">
        <v>17.5</v>
      </c>
      <c r="W25" s="83">
        <v>20.65</v>
      </c>
      <c r="X25" s="84">
        <v>26.29</v>
      </c>
      <c r="Z25" s="19">
        <v>37795</v>
      </c>
      <c r="AA25" s="20">
        <v>15.37</v>
      </c>
      <c r="AB25" s="20">
        <v>20.37</v>
      </c>
      <c r="AC25" s="21">
        <v>27.58</v>
      </c>
      <c r="AE25" s="22">
        <v>37825</v>
      </c>
      <c r="AF25" s="23">
        <v>15.2</v>
      </c>
      <c r="AG25" s="23">
        <v>21.87</v>
      </c>
      <c r="AH25" s="24">
        <v>29.5</v>
      </c>
      <c r="AJ25" s="16">
        <v>37856</v>
      </c>
      <c r="AK25" s="17">
        <v>17.2</v>
      </c>
      <c r="AL25" s="17">
        <v>23.72</v>
      </c>
      <c r="AM25" s="18">
        <v>32.909999999999997</v>
      </c>
      <c r="AO25" s="19">
        <v>37887</v>
      </c>
      <c r="AP25" s="81">
        <v>16.45</v>
      </c>
      <c r="AQ25" s="81">
        <v>24.91</v>
      </c>
      <c r="AR25" s="82">
        <v>34.950000000000003</v>
      </c>
      <c r="AT25" s="22">
        <v>37917</v>
      </c>
      <c r="AU25" s="23">
        <v>17.54</v>
      </c>
      <c r="AV25" s="23">
        <v>18.61</v>
      </c>
      <c r="AW25" s="24">
        <v>19.95</v>
      </c>
      <c r="AY25" s="16">
        <v>37948</v>
      </c>
      <c r="AZ25" s="17">
        <v>18.329999999999998</v>
      </c>
      <c r="BA25" s="17">
        <v>23.49</v>
      </c>
      <c r="BB25" s="18">
        <v>29.29</v>
      </c>
      <c r="BD25" s="19">
        <v>37978</v>
      </c>
      <c r="BE25" s="129">
        <v>19.79</v>
      </c>
      <c r="BF25" s="129">
        <v>21.8</v>
      </c>
      <c r="BG25" s="130">
        <v>26</v>
      </c>
    </row>
    <row r="26" spans="1:59" x14ac:dyDescent="0.2">
      <c r="A26" s="97">
        <v>37280</v>
      </c>
      <c r="B26" s="45">
        <v>18.91</v>
      </c>
      <c r="C26" s="45">
        <v>21.86</v>
      </c>
      <c r="D26" s="46">
        <v>26.62</v>
      </c>
      <c r="E26" s="100"/>
      <c r="F26" s="111">
        <v>37311</v>
      </c>
      <c r="G26" s="39">
        <v>22.66</v>
      </c>
      <c r="H26" s="39">
        <v>27.25</v>
      </c>
      <c r="I26" s="40">
        <v>35.869999999999997</v>
      </c>
      <c r="K26" s="19">
        <v>37704</v>
      </c>
      <c r="L26" s="20">
        <v>19.12</v>
      </c>
      <c r="M26" s="20">
        <v>20.6</v>
      </c>
      <c r="N26" s="21">
        <v>23.5</v>
      </c>
      <c r="P26" s="22">
        <v>37735</v>
      </c>
      <c r="Q26" s="23">
        <v>18.25</v>
      </c>
      <c r="R26" s="23">
        <v>23.46</v>
      </c>
      <c r="S26" s="24">
        <v>32.33</v>
      </c>
      <c r="U26" s="38">
        <v>37765</v>
      </c>
      <c r="V26" s="83">
        <v>14.91</v>
      </c>
      <c r="W26" s="83">
        <v>18.09</v>
      </c>
      <c r="X26" s="84">
        <v>22.16</v>
      </c>
      <c r="Z26" s="19">
        <v>37796</v>
      </c>
      <c r="AA26" s="20">
        <v>15</v>
      </c>
      <c r="AB26" s="20">
        <v>20.73</v>
      </c>
      <c r="AC26" s="21">
        <v>28.33</v>
      </c>
      <c r="AE26" s="22">
        <v>37826</v>
      </c>
      <c r="AF26" s="23">
        <v>16.79</v>
      </c>
      <c r="AG26" s="23">
        <v>22.17</v>
      </c>
      <c r="AH26" s="24">
        <v>29.12</v>
      </c>
      <c r="AJ26" s="16">
        <v>37857</v>
      </c>
      <c r="AK26" s="17">
        <v>18.25</v>
      </c>
      <c r="AL26" s="17">
        <v>24.87</v>
      </c>
      <c r="AM26" s="18">
        <v>32.159999999999997</v>
      </c>
      <c r="AO26" s="19">
        <v>37888</v>
      </c>
      <c r="AP26" s="81">
        <v>20.45</v>
      </c>
      <c r="AQ26" s="81">
        <v>26.06</v>
      </c>
      <c r="AR26" s="82">
        <v>34.950000000000003</v>
      </c>
      <c r="AT26" s="22">
        <v>37918</v>
      </c>
      <c r="AU26" s="23">
        <v>17.25</v>
      </c>
      <c r="AV26" s="23">
        <v>21.99</v>
      </c>
      <c r="AW26" s="24">
        <v>30.83</v>
      </c>
      <c r="AY26" s="16">
        <v>37949</v>
      </c>
      <c r="AZ26" s="17">
        <v>20.54</v>
      </c>
      <c r="BA26" s="17">
        <v>22.87</v>
      </c>
      <c r="BB26" s="18">
        <v>26.95</v>
      </c>
      <c r="BD26" s="19">
        <v>37979</v>
      </c>
      <c r="BE26" s="129">
        <v>18</v>
      </c>
      <c r="BF26" s="129">
        <v>19.16</v>
      </c>
      <c r="BG26" s="130">
        <v>21.62</v>
      </c>
    </row>
    <row r="27" spans="1:59" x14ac:dyDescent="0.2">
      <c r="A27" s="97">
        <v>37281</v>
      </c>
      <c r="B27" s="45">
        <v>18.579999999999998</v>
      </c>
      <c r="C27" s="45">
        <v>20.22</v>
      </c>
      <c r="D27" s="46">
        <v>22.7</v>
      </c>
      <c r="E27" s="100"/>
      <c r="F27" s="111">
        <v>37312</v>
      </c>
      <c r="G27" s="39">
        <v>23.12</v>
      </c>
      <c r="H27" s="39">
        <v>28.62</v>
      </c>
      <c r="I27" s="40">
        <v>37.33</v>
      </c>
      <c r="K27" s="19">
        <v>37705</v>
      </c>
      <c r="L27" s="20">
        <v>18.66</v>
      </c>
      <c r="M27" s="20">
        <v>21.4</v>
      </c>
      <c r="N27" s="21">
        <v>26.66</v>
      </c>
      <c r="P27" s="22">
        <v>37736</v>
      </c>
      <c r="Q27" s="23">
        <v>18.66</v>
      </c>
      <c r="R27" s="23">
        <v>25.15</v>
      </c>
      <c r="S27" s="24">
        <v>33.58</v>
      </c>
      <c r="U27" s="38">
        <v>37766</v>
      </c>
      <c r="V27" s="83">
        <v>12.2</v>
      </c>
      <c r="W27" s="83">
        <v>16.579999999999998</v>
      </c>
      <c r="X27" s="84">
        <v>22.29</v>
      </c>
      <c r="Z27" s="19">
        <v>37797</v>
      </c>
      <c r="AA27" s="20">
        <v>15.54</v>
      </c>
      <c r="AB27" s="20">
        <v>20.02</v>
      </c>
      <c r="AC27" s="21">
        <v>27</v>
      </c>
      <c r="AE27" s="22">
        <v>37827</v>
      </c>
      <c r="AF27" s="23">
        <v>16.829999999999998</v>
      </c>
      <c r="AG27" s="23">
        <v>22.4</v>
      </c>
      <c r="AH27" s="24">
        <v>29.25</v>
      </c>
      <c r="AJ27" s="16">
        <v>37858</v>
      </c>
      <c r="AK27" s="17">
        <v>13.16</v>
      </c>
      <c r="AL27" s="17">
        <v>17.079999999999998</v>
      </c>
      <c r="AM27" s="18">
        <v>23.5</v>
      </c>
      <c r="AO27" s="19">
        <v>37889</v>
      </c>
      <c r="AP27" s="81">
        <v>18.7</v>
      </c>
      <c r="AQ27" s="81">
        <v>20.59</v>
      </c>
      <c r="AR27" s="82">
        <v>24.33</v>
      </c>
      <c r="AT27" s="22">
        <v>37919</v>
      </c>
      <c r="AU27" s="23">
        <v>18.079999999999998</v>
      </c>
      <c r="AV27" s="23">
        <v>24.85</v>
      </c>
      <c r="AW27" s="24">
        <v>33.5</v>
      </c>
      <c r="AY27" s="16">
        <v>37950</v>
      </c>
      <c r="AZ27" s="17">
        <v>20.04</v>
      </c>
      <c r="BA27" s="17">
        <v>24.83</v>
      </c>
      <c r="BB27" s="18">
        <v>31.29</v>
      </c>
      <c r="BD27" s="19">
        <v>37980</v>
      </c>
      <c r="BE27" s="129">
        <v>17.75</v>
      </c>
      <c r="BF27" s="129">
        <v>20.010000000000002</v>
      </c>
      <c r="BG27" s="130">
        <v>24.62</v>
      </c>
    </row>
    <row r="28" spans="1:59" x14ac:dyDescent="0.2">
      <c r="A28" s="97">
        <v>37282</v>
      </c>
      <c r="B28" s="45">
        <v>19.5</v>
      </c>
      <c r="C28" s="45">
        <v>21.55</v>
      </c>
      <c r="D28" s="46">
        <v>25</v>
      </c>
      <c r="E28" s="100"/>
      <c r="F28" s="111">
        <v>37313</v>
      </c>
      <c r="G28" s="39">
        <v>23.66</v>
      </c>
      <c r="H28" s="39">
        <v>28.76</v>
      </c>
      <c r="I28" s="40">
        <v>36.83</v>
      </c>
      <c r="K28" s="19">
        <v>37706</v>
      </c>
      <c r="L28" s="20">
        <v>18.66</v>
      </c>
      <c r="M28" s="20">
        <v>20.89</v>
      </c>
      <c r="N28" s="21">
        <v>24.37</v>
      </c>
      <c r="P28" s="22">
        <v>37737</v>
      </c>
      <c r="Q28" s="23">
        <v>20.62</v>
      </c>
      <c r="R28" s="23">
        <v>25.98</v>
      </c>
      <c r="S28" s="24">
        <v>33.5</v>
      </c>
      <c r="U28" s="38">
        <v>37767</v>
      </c>
      <c r="V28" s="83">
        <v>11.75</v>
      </c>
      <c r="W28" s="83">
        <v>17.350000000000001</v>
      </c>
      <c r="X28" s="84">
        <v>23.95</v>
      </c>
      <c r="Z28" s="19">
        <v>37798</v>
      </c>
      <c r="AA28" s="20">
        <v>14.41</v>
      </c>
      <c r="AB28" s="20">
        <v>19.52</v>
      </c>
      <c r="AC28" s="21">
        <v>27.2</v>
      </c>
      <c r="AE28" s="22">
        <v>37828</v>
      </c>
      <c r="AF28" s="23">
        <v>16.54</v>
      </c>
      <c r="AG28" s="23">
        <v>19.899999999999999</v>
      </c>
      <c r="AH28" s="24">
        <v>26.16</v>
      </c>
      <c r="AJ28" s="16">
        <v>37859</v>
      </c>
      <c r="AK28" s="17">
        <v>12.04</v>
      </c>
      <c r="AL28" s="17">
        <v>13.28</v>
      </c>
      <c r="AM28" s="18">
        <v>14.79</v>
      </c>
      <c r="AO28" s="19">
        <v>37890</v>
      </c>
      <c r="AP28" s="81">
        <v>18.37</v>
      </c>
      <c r="AQ28" s="81">
        <v>19.27</v>
      </c>
      <c r="AR28" s="82">
        <v>20.58</v>
      </c>
      <c r="AT28" s="22">
        <v>37920</v>
      </c>
      <c r="AU28" s="23">
        <v>21.5</v>
      </c>
      <c r="AV28" s="23">
        <v>27.26</v>
      </c>
      <c r="AW28" s="24">
        <v>33.409999999999997</v>
      </c>
      <c r="AY28" s="16">
        <v>37951</v>
      </c>
      <c r="AZ28" s="17">
        <v>21.41</v>
      </c>
      <c r="BA28" s="17">
        <v>23.8</v>
      </c>
      <c r="BB28" s="18">
        <v>26.29</v>
      </c>
      <c r="BD28" s="19">
        <v>37981</v>
      </c>
      <c r="BE28" s="129">
        <v>18.37</v>
      </c>
      <c r="BF28" s="129">
        <v>21.66</v>
      </c>
      <c r="BG28" s="130">
        <v>28.2</v>
      </c>
    </row>
    <row r="29" spans="1:59" x14ac:dyDescent="0.2">
      <c r="A29" s="97">
        <v>37283</v>
      </c>
      <c r="B29" s="45">
        <v>19.5</v>
      </c>
      <c r="C29" s="45">
        <v>21.08</v>
      </c>
      <c r="D29" s="46">
        <v>23</v>
      </c>
      <c r="E29" s="100"/>
      <c r="F29" s="111">
        <v>37314</v>
      </c>
      <c r="G29" s="39">
        <v>23.41</v>
      </c>
      <c r="H29" s="39">
        <v>28.45</v>
      </c>
      <c r="I29" s="40">
        <v>36.619999999999997</v>
      </c>
      <c r="K29" s="19">
        <v>37707</v>
      </c>
      <c r="L29" s="20">
        <v>18.829999999999998</v>
      </c>
      <c r="M29" s="20">
        <v>21.95</v>
      </c>
      <c r="N29" s="21">
        <v>28.33</v>
      </c>
      <c r="P29" s="22">
        <v>37738</v>
      </c>
      <c r="Q29" s="23">
        <v>21.04</v>
      </c>
      <c r="R29" s="23">
        <v>26.59</v>
      </c>
      <c r="S29" s="24">
        <v>33.950000000000003</v>
      </c>
      <c r="U29" s="38">
        <v>37768</v>
      </c>
      <c r="V29" s="83">
        <v>11.29</v>
      </c>
      <c r="W29" s="83">
        <v>16.73</v>
      </c>
      <c r="X29" s="84">
        <v>22.7</v>
      </c>
      <c r="Z29" s="19">
        <v>37799</v>
      </c>
      <c r="AA29" s="20">
        <v>13.83</v>
      </c>
      <c r="AB29" s="20">
        <v>18.2</v>
      </c>
      <c r="AC29" s="21">
        <v>24.2</v>
      </c>
      <c r="AE29" s="22">
        <v>37829</v>
      </c>
      <c r="AF29" s="23">
        <v>15.7</v>
      </c>
      <c r="AG29" s="23">
        <v>17.87</v>
      </c>
      <c r="AH29" s="24">
        <v>20.79</v>
      </c>
      <c r="AJ29" s="16">
        <v>37860</v>
      </c>
      <c r="AK29" s="17">
        <v>12.79</v>
      </c>
      <c r="AL29" s="17">
        <v>15.14</v>
      </c>
      <c r="AM29" s="18">
        <v>19.579999999999998</v>
      </c>
      <c r="AO29" s="19">
        <v>37891</v>
      </c>
      <c r="AP29" s="81">
        <v>17.41</v>
      </c>
      <c r="AQ29" s="81">
        <v>19.43</v>
      </c>
      <c r="AR29" s="82">
        <v>22.91</v>
      </c>
      <c r="AT29" s="22">
        <v>37921</v>
      </c>
      <c r="AU29" s="23">
        <v>19.91</v>
      </c>
      <c r="AV29" s="23">
        <v>21.86</v>
      </c>
      <c r="AW29" s="24">
        <v>26.04</v>
      </c>
      <c r="AY29" s="16">
        <v>37952</v>
      </c>
      <c r="AZ29" s="17">
        <v>21.04</v>
      </c>
      <c r="BA29" s="17">
        <v>24.11</v>
      </c>
      <c r="BB29" s="18">
        <v>30.12</v>
      </c>
      <c r="BD29" s="19">
        <v>37982</v>
      </c>
      <c r="BE29" s="129">
        <v>19.579999999999998</v>
      </c>
      <c r="BF29" s="129">
        <v>23.61</v>
      </c>
      <c r="BG29" s="130">
        <v>31.66</v>
      </c>
    </row>
    <row r="30" spans="1:59" x14ac:dyDescent="0.2">
      <c r="A30" s="97">
        <v>37284</v>
      </c>
      <c r="B30" s="45">
        <v>19.75</v>
      </c>
      <c r="C30" s="45">
        <v>20.39</v>
      </c>
      <c r="D30" s="46">
        <v>21.79</v>
      </c>
      <c r="E30" s="100"/>
      <c r="F30" s="111">
        <v>37315</v>
      </c>
      <c r="G30" s="39">
        <v>22</v>
      </c>
      <c r="H30" s="39">
        <v>28.1</v>
      </c>
      <c r="I30" s="40">
        <v>37.29</v>
      </c>
      <c r="K30" s="19">
        <v>37708</v>
      </c>
      <c r="L30" s="20">
        <v>18.829999999999998</v>
      </c>
      <c r="M30" s="20">
        <v>21.63</v>
      </c>
      <c r="N30" s="21">
        <v>26.54</v>
      </c>
      <c r="P30" s="22">
        <v>37739</v>
      </c>
      <c r="Q30" s="23">
        <v>20</v>
      </c>
      <c r="R30" s="23">
        <v>26.32</v>
      </c>
      <c r="S30" s="24">
        <v>33</v>
      </c>
      <c r="U30" s="38">
        <v>37769</v>
      </c>
      <c r="V30" s="83">
        <v>12.33</v>
      </c>
      <c r="W30" s="83">
        <v>16.97</v>
      </c>
      <c r="X30" s="84">
        <v>24.54</v>
      </c>
      <c r="Z30" s="19">
        <v>37800</v>
      </c>
      <c r="AA30" s="20">
        <v>13.29</v>
      </c>
      <c r="AB30" s="20">
        <v>19.350000000000001</v>
      </c>
      <c r="AC30" s="21">
        <v>26.91</v>
      </c>
      <c r="AE30" s="22">
        <v>37830</v>
      </c>
      <c r="AF30" s="23">
        <v>15.7</v>
      </c>
      <c r="AG30" s="23">
        <v>18.75</v>
      </c>
      <c r="AH30" s="24">
        <v>24.16</v>
      </c>
      <c r="AJ30" s="16">
        <v>37861</v>
      </c>
      <c r="AK30" s="17">
        <v>12.37</v>
      </c>
      <c r="AL30" s="17">
        <v>13.53</v>
      </c>
      <c r="AM30" s="18">
        <v>14.25</v>
      </c>
      <c r="AO30" s="19">
        <v>37892</v>
      </c>
      <c r="AP30" s="81">
        <v>16.829999999999998</v>
      </c>
      <c r="AQ30" s="81">
        <v>21.89</v>
      </c>
      <c r="AR30" s="82">
        <v>31.79</v>
      </c>
      <c r="AT30" s="22">
        <v>37922</v>
      </c>
      <c r="AU30" s="23">
        <v>18.2</v>
      </c>
      <c r="AV30" s="23">
        <v>19.7</v>
      </c>
      <c r="AW30" s="24">
        <v>21.37</v>
      </c>
      <c r="AY30" s="16">
        <v>37953</v>
      </c>
      <c r="AZ30" s="17">
        <v>18.829999999999998</v>
      </c>
      <c r="BA30" s="17">
        <v>21.01</v>
      </c>
      <c r="BB30" s="18">
        <v>22.75</v>
      </c>
      <c r="BD30" s="19">
        <v>37983</v>
      </c>
      <c r="BE30" s="129">
        <v>19.79</v>
      </c>
      <c r="BF30" s="129">
        <v>23.18</v>
      </c>
      <c r="BG30" s="130">
        <v>31.29</v>
      </c>
    </row>
    <row r="31" spans="1:59" ht="13.5" thickBot="1" x14ac:dyDescent="0.25">
      <c r="A31" s="97">
        <v>37285</v>
      </c>
      <c r="B31" s="45">
        <v>19.5</v>
      </c>
      <c r="C31" s="45">
        <v>21.4</v>
      </c>
      <c r="D31" s="46">
        <v>25.5</v>
      </c>
      <c r="E31" s="100"/>
      <c r="F31" s="41" t="s">
        <v>4</v>
      </c>
      <c r="G31" s="42">
        <f>AVERAGE(G3:G30)</f>
        <v>22.513928571428568</v>
      </c>
      <c r="H31" s="42">
        <f>AVERAGE(H3:H30)</f>
        <v>26.596428571428572</v>
      </c>
      <c r="I31" s="43">
        <f>AVERAGE(I3:I30)</f>
        <v>33.506071428571431</v>
      </c>
      <c r="K31" s="19">
        <v>37709</v>
      </c>
      <c r="L31" s="20">
        <v>18.75</v>
      </c>
      <c r="M31" s="20">
        <v>22.86</v>
      </c>
      <c r="N31" s="21">
        <v>29.37</v>
      </c>
      <c r="P31" s="22">
        <v>37740</v>
      </c>
      <c r="Q31" s="23">
        <v>21.5</v>
      </c>
      <c r="R31" s="23">
        <v>26.34</v>
      </c>
      <c r="S31" s="24">
        <v>33</v>
      </c>
      <c r="U31" s="38">
        <v>37770</v>
      </c>
      <c r="V31" s="83">
        <v>14.33</v>
      </c>
      <c r="W31" s="83">
        <v>17.8</v>
      </c>
      <c r="X31" s="84">
        <v>23.87</v>
      </c>
      <c r="Z31" s="19">
        <v>37801</v>
      </c>
      <c r="AA31" s="20">
        <v>14.79</v>
      </c>
      <c r="AB31" s="20">
        <v>19.39</v>
      </c>
      <c r="AC31" s="21">
        <v>26.95</v>
      </c>
      <c r="AE31" s="22">
        <v>37831</v>
      </c>
      <c r="AF31" s="23">
        <v>15.25</v>
      </c>
      <c r="AG31" s="23">
        <v>19.920000000000002</v>
      </c>
      <c r="AH31" s="24">
        <v>26.62</v>
      </c>
      <c r="AJ31" s="16">
        <v>37862</v>
      </c>
      <c r="AK31" s="17">
        <v>11.45</v>
      </c>
      <c r="AL31" s="17">
        <v>12.2</v>
      </c>
      <c r="AM31" s="18">
        <v>13.16</v>
      </c>
      <c r="AO31" s="19">
        <v>37893</v>
      </c>
      <c r="AP31" s="81">
        <v>16.75</v>
      </c>
      <c r="AQ31" s="81">
        <v>19</v>
      </c>
      <c r="AR31" s="82">
        <v>22.16</v>
      </c>
      <c r="AT31" s="22">
        <v>37923</v>
      </c>
      <c r="AU31" s="23">
        <v>17</v>
      </c>
      <c r="AV31" s="23">
        <v>19</v>
      </c>
      <c r="AW31" s="24">
        <v>25</v>
      </c>
      <c r="AY31" s="16">
        <v>37954</v>
      </c>
      <c r="AZ31" s="17">
        <v>18.04</v>
      </c>
      <c r="BA31" s="17">
        <v>19.39</v>
      </c>
      <c r="BB31" s="18">
        <v>23.62</v>
      </c>
      <c r="BD31" s="19">
        <v>37984</v>
      </c>
      <c r="BE31" s="129">
        <v>19.95</v>
      </c>
      <c r="BF31" s="129">
        <v>24.14</v>
      </c>
      <c r="BG31" s="130">
        <v>30.12</v>
      </c>
    </row>
    <row r="32" spans="1:59" x14ac:dyDescent="0.2">
      <c r="A32" s="97">
        <v>37286</v>
      </c>
      <c r="B32" s="45">
        <v>19.75</v>
      </c>
      <c r="C32" s="45">
        <v>21.17</v>
      </c>
      <c r="D32" s="46">
        <v>24.12</v>
      </c>
      <c r="E32" s="100"/>
      <c r="F32" s="100"/>
      <c r="G32" s="100"/>
      <c r="H32" s="100"/>
      <c r="I32" s="100"/>
      <c r="K32" s="19">
        <v>37710</v>
      </c>
      <c r="L32" s="20">
        <v>18.2</v>
      </c>
      <c r="M32" s="20">
        <v>24.14</v>
      </c>
      <c r="N32" s="21">
        <v>33.08</v>
      </c>
      <c r="P32" s="22">
        <v>37741</v>
      </c>
      <c r="Q32" s="23">
        <v>21.25</v>
      </c>
      <c r="R32" s="23">
        <v>26.15</v>
      </c>
      <c r="S32" s="24">
        <v>32.369999999999997</v>
      </c>
      <c r="U32" s="38">
        <v>37771</v>
      </c>
      <c r="V32" s="83">
        <v>15.5</v>
      </c>
      <c r="W32" s="83">
        <v>19.18</v>
      </c>
      <c r="X32" s="84">
        <v>25.83</v>
      </c>
      <c r="Z32" s="19">
        <v>37802</v>
      </c>
      <c r="AA32" s="20">
        <v>13.95</v>
      </c>
      <c r="AB32" s="20">
        <v>18.22</v>
      </c>
      <c r="AC32" s="21">
        <v>23.75</v>
      </c>
      <c r="AE32" s="22">
        <v>37832</v>
      </c>
      <c r="AF32" s="23">
        <v>17.91</v>
      </c>
      <c r="AG32" s="23">
        <v>21.22</v>
      </c>
      <c r="AH32" s="24">
        <v>26.45</v>
      </c>
      <c r="AJ32" s="16">
        <v>37863</v>
      </c>
      <c r="AK32" s="17">
        <v>11.5</v>
      </c>
      <c r="AL32" s="17">
        <v>14.47</v>
      </c>
      <c r="AM32" s="18">
        <v>19.5</v>
      </c>
      <c r="AO32" s="19">
        <v>37894</v>
      </c>
      <c r="AP32" s="81">
        <v>15.83</v>
      </c>
      <c r="AQ32" s="81">
        <v>19.79</v>
      </c>
      <c r="AR32" s="82">
        <v>26.33</v>
      </c>
      <c r="AT32" s="22">
        <v>37924</v>
      </c>
      <c r="AU32" s="23">
        <v>18</v>
      </c>
      <c r="AV32" s="23">
        <v>21</v>
      </c>
      <c r="AW32" s="24">
        <v>27</v>
      </c>
      <c r="AY32" s="16">
        <v>37955</v>
      </c>
      <c r="AZ32" s="17">
        <v>18</v>
      </c>
      <c r="BA32" s="17">
        <v>21.63</v>
      </c>
      <c r="BB32" s="18">
        <v>28</v>
      </c>
      <c r="BD32" s="19">
        <v>37985</v>
      </c>
      <c r="BE32" s="129">
        <v>21</v>
      </c>
      <c r="BF32" s="129">
        <v>25.82</v>
      </c>
      <c r="BG32" s="130">
        <v>33</v>
      </c>
    </row>
    <row r="33" spans="1:59" ht="13.5" thickBot="1" x14ac:dyDescent="0.25">
      <c r="A33" s="97">
        <v>37287</v>
      </c>
      <c r="B33" s="45">
        <v>20.75</v>
      </c>
      <c r="C33" s="45">
        <v>22.3</v>
      </c>
      <c r="D33" s="46">
        <v>25.04</v>
      </c>
      <c r="E33" s="100"/>
      <c r="F33" s="100"/>
      <c r="G33" s="100"/>
      <c r="H33" s="100"/>
      <c r="I33" s="100"/>
      <c r="K33" s="19">
        <v>37711</v>
      </c>
      <c r="L33" s="20">
        <v>20.54</v>
      </c>
      <c r="M33" s="20">
        <v>24.97</v>
      </c>
      <c r="N33" s="21">
        <v>31.08</v>
      </c>
      <c r="P33" s="7" t="s">
        <v>4</v>
      </c>
      <c r="Q33" s="8">
        <f>AVERAGE(Q3:Q32)</f>
        <v>18.94466666666667</v>
      </c>
      <c r="R33" s="8">
        <f>AVERAGE(R3:R32)</f>
        <v>22.780000000000005</v>
      </c>
      <c r="S33" s="8">
        <f>AVERAGE(S3:S32)</f>
        <v>28.463666666666672</v>
      </c>
      <c r="U33" s="38">
        <v>37772</v>
      </c>
      <c r="V33" s="83">
        <v>15.12</v>
      </c>
      <c r="W33" s="83">
        <v>20.78</v>
      </c>
      <c r="X33" s="84">
        <v>28.25</v>
      </c>
      <c r="Z33" s="4" t="s">
        <v>4</v>
      </c>
      <c r="AA33" s="50">
        <f>AVERAGE(AA3:AA32)</f>
        <v>16.454000000000001</v>
      </c>
      <c r="AB33" s="50">
        <f>AVERAGE(AB3:AB32)</f>
        <v>20.607000000000003</v>
      </c>
      <c r="AC33" s="51">
        <f>AVERAGE(AC3:AC32)</f>
        <v>26.859333333333336</v>
      </c>
      <c r="AE33" s="22">
        <v>37833</v>
      </c>
      <c r="AF33" s="23">
        <v>15.7</v>
      </c>
      <c r="AG33" s="23">
        <v>19.579999999999998</v>
      </c>
      <c r="AH33" s="24">
        <v>26.29</v>
      </c>
      <c r="AJ33" s="16">
        <v>37864</v>
      </c>
      <c r="AK33" s="17">
        <v>13</v>
      </c>
      <c r="AL33" s="17">
        <v>14.39</v>
      </c>
      <c r="AM33" s="18">
        <v>16.5</v>
      </c>
      <c r="AO33" s="4" t="s">
        <v>4</v>
      </c>
      <c r="AP33" s="50">
        <f>AVERAGE(AP3:AP32)</f>
        <v>15.535</v>
      </c>
      <c r="AQ33" s="50">
        <f>AVERAGE(AQ3:AQ32)</f>
        <v>19.530333333333331</v>
      </c>
      <c r="AR33" s="51">
        <f>AVERAGE(AR3:AR32)</f>
        <v>25.954666666666665</v>
      </c>
      <c r="AT33" s="22">
        <v>37925</v>
      </c>
      <c r="AU33" s="23">
        <v>18</v>
      </c>
      <c r="AV33" s="23">
        <v>23</v>
      </c>
      <c r="AW33" s="24">
        <v>31</v>
      </c>
      <c r="AY33" s="41" t="s">
        <v>4</v>
      </c>
      <c r="AZ33" s="42">
        <f>AVERAGE(AZ3:AZ32)</f>
        <v>18.229000000000003</v>
      </c>
      <c r="BA33" s="42">
        <f>AVERAGE(BA3:BA32)</f>
        <v>21.858000000000001</v>
      </c>
      <c r="BB33" s="43">
        <f>AVERAGE(BB3:BB32)</f>
        <v>27.59333333333333</v>
      </c>
      <c r="BC33" s="15"/>
      <c r="BD33" s="19">
        <v>37986</v>
      </c>
      <c r="BE33" s="129">
        <v>22.37</v>
      </c>
      <c r="BF33" s="129">
        <v>24.21</v>
      </c>
      <c r="BG33" s="130">
        <v>30.33</v>
      </c>
    </row>
    <row r="34" spans="1:59" ht="13.5" thickBot="1" x14ac:dyDescent="0.25">
      <c r="A34" s="4" t="s">
        <v>4</v>
      </c>
      <c r="B34" s="50">
        <f>AVERAGE(B3:B33)</f>
        <v>20.486129032258066</v>
      </c>
      <c r="C34" s="50">
        <f>AVERAGE(C3:C33)</f>
        <v>23.522580645161291</v>
      </c>
      <c r="D34" s="51">
        <f>AVERAGE(D3:D33)</f>
        <v>28.316129032258065</v>
      </c>
      <c r="E34" s="100"/>
      <c r="F34" s="100"/>
      <c r="G34" s="100"/>
      <c r="H34" s="100"/>
      <c r="I34" s="100"/>
      <c r="K34" s="4" t="s">
        <v>4</v>
      </c>
      <c r="L34" s="5">
        <f>AVERAGE(L3:L33)</f>
        <v>20.227741935483877</v>
      </c>
      <c r="M34" s="5">
        <f>AVERAGE(M3:M33)</f>
        <v>23.543225806451616</v>
      </c>
      <c r="N34" s="6">
        <f>AVERAGE(N3:N33)</f>
        <v>29.048709677419364</v>
      </c>
      <c r="Q34" s="1"/>
      <c r="R34" s="1"/>
      <c r="S34" s="1"/>
      <c r="U34" s="41" t="s">
        <v>4</v>
      </c>
      <c r="V34" s="42">
        <f>AVERAGE(V3:V33)</f>
        <v>15.48193548387097</v>
      </c>
      <c r="W34" s="42">
        <f>AVERAGE(W3:W33)</f>
        <v>19.625806451612899</v>
      </c>
      <c r="X34" s="43">
        <f>AVERAGE(X3:X33)</f>
        <v>25.487741935483871</v>
      </c>
      <c r="AE34" s="7" t="s">
        <v>4</v>
      </c>
      <c r="AF34" s="58">
        <f>AVERAGE(AF3:AF33)</f>
        <v>14.96935483870968</v>
      </c>
      <c r="AG34" s="58">
        <f>AVERAGE(AG3:AG33)</f>
        <v>19.301290322580645</v>
      </c>
      <c r="AH34" s="59">
        <f>AVERAGE(AH3:AH33)</f>
        <v>25.303548387096772</v>
      </c>
      <c r="AJ34" s="41" t="s">
        <v>4</v>
      </c>
      <c r="AK34" s="127">
        <f>AVERAGE(AK3:AK33)</f>
        <v>13.57935483870968</v>
      </c>
      <c r="AL34" s="127">
        <f>AVERAGE(AL3:AL33)</f>
        <v>17.709677419354836</v>
      </c>
      <c r="AM34" s="128">
        <f>AVERAGE(AM3:AM33)</f>
        <v>23.895806451612902</v>
      </c>
      <c r="AT34" s="7" t="s">
        <v>4</v>
      </c>
      <c r="AU34" s="8">
        <f>AVERAGE(AU3:AU33)</f>
        <v>17.33677419354839</v>
      </c>
      <c r="AV34" s="8">
        <f>AVERAGE(AV3:AV33)</f>
        <v>21.222258064516133</v>
      </c>
      <c r="AW34" s="9">
        <f>AVERAGE(AW3:AW33)</f>
        <v>27.906451612903226</v>
      </c>
      <c r="BD34" s="4" t="s">
        <v>4</v>
      </c>
      <c r="BE34" s="50">
        <f>AVERAGE(BE3:BE33)</f>
        <v>19.998709677419356</v>
      </c>
      <c r="BF34" s="50">
        <f>AVERAGE(BF3:BF33)</f>
        <v>23.451290322580643</v>
      </c>
      <c r="BG34" s="51">
        <f>AVERAGE(BG3:BG33)</f>
        <v>29.370322580645158</v>
      </c>
    </row>
    <row r="35" spans="1:59" x14ac:dyDescent="0.2">
      <c r="A35" s="100"/>
      <c r="B35" s="100"/>
      <c r="C35" s="100"/>
      <c r="D35" s="100"/>
      <c r="E35" s="100"/>
      <c r="F35" s="100"/>
      <c r="G35" s="100"/>
      <c r="H35" s="100"/>
      <c r="I35" s="100"/>
      <c r="K35" s="100"/>
      <c r="L35" s="100"/>
      <c r="M35" s="100"/>
      <c r="N35" s="100"/>
      <c r="Q35" s="1"/>
      <c r="R35" s="1"/>
      <c r="S35" s="1"/>
      <c r="V35" s="3"/>
      <c r="W35" s="3"/>
      <c r="X35" s="3"/>
      <c r="BE35" s="1"/>
      <c r="BF35" s="1"/>
      <c r="BG35" s="1"/>
    </row>
    <row r="36" spans="1:59" x14ac:dyDescent="0.2">
      <c r="A36" s="100"/>
      <c r="B36" s="100"/>
      <c r="C36" s="100"/>
      <c r="D36" s="100"/>
      <c r="E36" s="100"/>
      <c r="F36" s="100"/>
      <c r="G36" s="100"/>
      <c r="H36" s="100"/>
      <c r="I36" s="100"/>
      <c r="K36" s="100"/>
      <c r="L36" s="100"/>
      <c r="M36" s="100"/>
      <c r="N36" s="100"/>
      <c r="Q36" s="1"/>
      <c r="R36" s="1"/>
      <c r="S36" s="1"/>
      <c r="BE36" s="1"/>
      <c r="BF36" s="1"/>
      <c r="BG36" s="1"/>
    </row>
    <row r="37" spans="1:59" x14ac:dyDescent="0.2">
      <c r="A37" s="100"/>
      <c r="B37" s="100"/>
      <c r="C37" s="100"/>
      <c r="D37" s="100"/>
      <c r="E37" s="100"/>
      <c r="F37" s="100"/>
      <c r="G37" s="100"/>
      <c r="H37" s="100"/>
      <c r="I37" s="100"/>
      <c r="K37" s="100"/>
      <c r="L37" s="100"/>
      <c r="M37" s="100"/>
      <c r="N37" s="100"/>
      <c r="Q37" s="1"/>
      <c r="R37" s="1"/>
      <c r="S37" s="1"/>
      <c r="BE37" s="1"/>
      <c r="BF37" s="1"/>
      <c r="BG37" s="1"/>
    </row>
    <row r="38" spans="1:59" x14ac:dyDescent="0.2">
      <c r="Q38" s="1"/>
      <c r="R38" s="1"/>
      <c r="S38" s="1"/>
      <c r="BE38" s="1"/>
      <c r="BF38" s="1"/>
      <c r="BG38" s="1"/>
    </row>
    <row r="39" spans="1:59" x14ac:dyDescent="0.2">
      <c r="Q39" s="1"/>
      <c r="R39" s="1"/>
      <c r="S39" s="1"/>
      <c r="BE39" s="1"/>
      <c r="BF39" s="1"/>
      <c r="BG39" s="1"/>
    </row>
    <row r="40" spans="1:59" x14ac:dyDescent="0.2">
      <c r="Q40" s="1"/>
      <c r="R40" s="1"/>
      <c r="S40" s="1"/>
      <c r="BE40" s="1"/>
      <c r="BF40" s="1"/>
      <c r="BG40" s="1"/>
    </row>
    <row r="41" spans="1:59" x14ac:dyDescent="0.2">
      <c r="Q41" s="1"/>
      <c r="R41" s="1"/>
      <c r="S41" s="1"/>
      <c r="BE41" s="1"/>
      <c r="BF41" s="1"/>
      <c r="BG41" s="1"/>
    </row>
    <row r="42" spans="1:59" x14ac:dyDescent="0.2">
      <c r="Q42" s="1"/>
      <c r="R42" s="1"/>
      <c r="S42" s="1"/>
      <c r="BE42" s="1"/>
      <c r="BF42" s="1"/>
      <c r="BG42" s="1"/>
    </row>
    <row r="43" spans="1:59" x14ac:dyDescent="0.2">
      <c r="Q43" s="1"/>
      <c r="R43" s="1"/>
      <c r="S43" s="1"/>
      <c r="BE43" s="1"/>
      <c r="BF43" s="1"/>
      <c r="BG43" s="1"/>
    </row>
    <row r="44" spans="1:59" x14ac:dyDescent="0.2">
      <c r="Q44" s="1"/>
      <c r="R44" s="1"/>
      <c r="S44" s="1"/>
      <c r="BE44" s="1"/>
      <c r="BF44" s="1"/>
      <c r="BG44" s="1"/>
    </row>
    <row r="45" spans="1:59" x14ac:dyDescent="0.2">
      <c r="Q45" s="1"/>
      <c r="R45" s="1"/>
      <c r="S45" s="1"/>
      <c r="BE45" s="1"/>
      <c r="BF45" s="1"/>
      <c r="BG45" s="1"/>
    </row>
    <row r="46" spans="1:59" x14ac:dyDescent="0.2">
      <c r="Q46" s="1"/>
      <c r="R46" s="1"/>
      <c r="S46" s="1"/>
      <c r="BE46" s="1"/>
      <c r="BF46" s="1"/>
      <c r="BG46" s="1"/>
    </row>
    <row r="47" spans="1:59" x14ac:dyDescent="0.2">
      <c r="Q47" s="1"/>
      <c r="R47" s="1"/>
      <c r="S47" s="1"/>
      <c r="BE47" s="1"/>
      <c r="BF47" s="1"/>
      <c r="BG47" s="1"/>
    </row>
    <row r="48" spans="1:59" x14ac:dyDescent="0.2">
      <c r="Q48" s="1"/>
      <c r="R48" s="1"/>
      <c r="S48" s="1"/>
      <c r="BE48" s="1"/>
      <c r="BF48" s="1"/>
      <c r="BG48" s="1"/>
    </row>
    <row r="49" spans="17:59" x14ac:dyDescent="0.2">
      <c r="Q49" s="1"/>
      <c r="R49" s="1"/>
      <c r="S49" s="1"/>
      <c r="BE49" s="1"/>
      <c r="BF49" s="1"/>
      <c r="BG49" s="1"/>
    </row>
    <row r="50" spans="17:59" x14ac:dyDescent="0.2">
      <c r="Q50" s="1"/>
      <c r="R50" s="1"/>
      <c r="S50" s="1"/>
    </row>
    <row r="51" spans="17:59" x14ac:dyDescent="0.2">
      <c r="Q51" s="1"/>
      <c r="R51" s="1"/>
      <c r="S51" s="1"/>
    </row>
    <row r="52" spans="17:59" x14ac:dyDescent="0.2">
      <c r="Q52" s="1"/>
      <c r="R52" s="1"/>
      <c r="S52" s="1"/>
    </row>
    <row r="53" spans="17:59" x14ac:dyDescent="0.2">
      <c r="Q53" s="1"/>
      <c r="R53" s="1"/>
      <c r="S53" s="1"/>
    </row>
    <row r="54" spans="17:59" x14ac:dyDescent="0.2">
      <c r="Q54" s="1"/>
      <c r="R54" s="1"/>
      <c r="S54" s="1"/>
    </row>
    <row r="55" spans="17:59" x14ac:dyDescent="0.2">
      <c r="Q55" s="1"/>
      <c r="R55" s="1"/>
      <c r="S55" s="1"/>
    </row>
    <row r="56" spans="17:59" x14ac:dyDescent="0.2">
      <c r="Q56" s="1"/>
      <c r="R56" s="1"/>
      <c r="S56" s="1"/>
    </row>
    <row r="57" spans="17:59" x14ac:dyDescent="0.2">
      <c r="Q57" s="1"/>
      <c r="R57" s="1"/>
      <c r="S57" s="1"/>
    </row>
    <row r="58" spans="17:59" x14ac:dyDescent="0.2">
      <c r="Q58" s="1"/>
      <c r="R58" s="1"/>
      <c r="S58" s="1"/>
    </row>
    <row r="59" spans="17:59" x14ac:dyDescent="0.2">
      <c r="Q59" s="1"/>
      <c r="R59" s="1"/>
      <c r="S59" s="1"/>
    </row>
    <row r="60" spans="17:59" x14ac:dyDescent="0.2">
      <c r="Q60" s="1"/>
      <c r="R60" s="1"/>
      <c r="S60" s="1"/>
    </row>
    <row r="61" spans="17:59" x14ac:dyDescent="0.2">
      <c r="Q61" s="1"/>
      <c r="R61" s="1"/>
      <c r="S61" s="1"/>
    </row>
    <row r="62" spans="17:59" x14ac:dyDescent="0.2">
      <c r="Q62" s="1"/>
      <c r="R62" s="1"/>
      <c r="S62" s="1"/>
    </row>
    <row r="63" spans="17:59" x14ac:dyDescent="0.2">
      <c r="Q63" s="1"/>
      <c r="R63" s="1"/>
      <c r="S63" s="1"/>
    </row>
    <row r="64" spans="17:59" x14ac:dyDescent="0.2">
      <c r="Q64" s="1"/>
      <c r="R64" s="1"/>
      <c r="S64" s="1"/>
    </row>
    <row r="65" spans="17:19" x14ac:dyDescent="0.2">
      <c r="Q65" s="1"/>
      <c r="R65" s="1"/>
      <c r="S65" s="1"/>
    </row>
    <row r="66" spans="17:19" x14ac:dyDescent="0.2">
      <c r="Q66" s="1"/>
      <c r="R66" s="1"/>
      <c r="S66" s="1"/>
    </row>
    <row r="67" spans="17:19" x14ac:dyDescent="0.2">
      <c r="Q67" s="1"/>
      <c r="R67" s="1"/>
      <c r="S67" s="1"/>
    </row>
    <row r="68" spans="17:19" x14ac:dyDescent="0.2">
      <c r="Q68" s="1"/>
      <c r="R68" s="1"/>
      <c r="S68" s="1"/>
    </row>
    <row r="69" spans="17:19" x14ac:dyDescent="0.2">
      <c r="Q69" s="1"/>
      <c r="R69" s="1"/>
      <c r="S69" s="1"/>
    </row>
    <row r="70" spans="17:19" x14ac:dyDescent="0.2">
      <c r="Q70" s="1"/>
      <c r="R70" s="1"/>
      <c r="S70" s="1"/>
    </row>
    <row r="71" spans="17:19" x14ac:dyDescent="0.2">
      <c r="Q71" s="1"/>
      <c r="R71" s="1"/>
      <c r="S71" s="1"/>
    </row>
    <row r="72" spans="17:19" x14ac:dyDescent="0.2">
      <c r="Q72" s="1"/>
      <c r="R72" s="1"/>
      <c r="S72" s="1"/>
    </row>
  </sheetData>
  <mergeCells count="12">
    <mergeCell ref="BD1:BG1"/>
    <mergeCell ref="Z1:AC1"/>
    <mergeCell ref="U1:X1"/>
    <mergeCell ref="AT1:AW1"/>
    <mergeCell ref="AO1:AR1"/>
    <mergeCell ref="AJ1:AM1"/>
    <mergeCell ref="AE1:AH1"/>
    <mergeCell ref="A1:D1"/>
    <mergeCell ref="F1:I1"/>
    <mergeCell ref="K1:N1"/>
    <mergeCell ref="P1:S1"/>
    <mergeCell ref="AY1:BB1"/>
  </mergeCells>
  <phoneticPr fontId="5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89"/>
  <sheetViews>
    <sheetView zoomScale="90" workbookViewId="0">
      <selection activeCell="AG34" sqref="AG34"/>
    </sheetView>
  </sheetViews>
  <sheetFormatPr defaultRowHeight="12.75" x14ac:dyDescent="0.2"/>
  <cols>
    <col min="1" max="2" width="11.7109375" style="100" customWidth="1"/>
    <col min="3" max="6" width="9.140625" style="100"/>
    <col min="7" max="8" width="11.7109375" style="100" customWidth="1"/>
    <col min="9" max="12" width="9.140625" style="100"/>
    <col min="13" max="13" width="11.7109375" style="100" customWidth="1"/>
    <col min="14" max="17" width="9.140625" style="100"/>
    <col min="18" max="18" width="11.7109375" style="100" customWidth="1"/>
    <col min="19" max="22" width="9.140625" style="100"/>
    <col min="23" max="23" width="11.7109375" style="100" customWidth="1"/>
    <col min="24" max="27" width="9.140625" style="100"/>
    <col min="28" max="28" width="11.7109375" style="100" customWidth="1"/>
    <col min="29" max="32" width="9.140625" style="100"/>
    <col min="33" max="33" width="11.7109375" style="100" customWidth="1"/>
    <col min="34" max="37" width="9.140625" style="100"/>
    <col min="38" max="38" width="11.7109375" style="100" customWidth="1"/>
    <col min="39" max="42" width="9.140625" style="100"/>
    <col min="43" max="43" width="11.7109375" style="100" customWidth="1"/>
    <col min="44" max="47" width="9.140625" style="100"/>
    <col min="48" max="48" width="11.7109375" style="100" customWidth="1"/>
    <col min="49" max="52" width="9.140625" style="100"/>
    <col min="53" max="53" width="11.7109375" style="100" customWidth="1"/>
    <col min="54" max="57" width="9.140625" style="100"/>
    <col min="58" max="58" width="11.140625" style="153" customWidth="1"/>
    <col min="59" max="16384" width="9.140625" style="100"/>
  </cols>
  <sheetData>
    <row r="1" spans="1:62" ht="18" customHeight="1" x14ac:dyDescent="0.2">
      <c r="A1" s="938">
        <v>37987</v>
      </c>
      <c r="B1" s="956"/>
      <c r="C1" s="939"/>
      <c r="D1" s="939"/>
      <c r="E1" s="940"/>
      <c r="G1" s="947" t="s">
        <v>63</v>
      </c>
      <c r="H1" s="957"/>
      <c r="I1" s="948"/>
      <c r="J1" s="948"/>
      <c r="K1" s="949"/>
      <c r="M1" s="941" t="s">
        <v>64</v>
      </c>
      <c r="N1" s="942"/>
      <c r="O1" s="942"/>
      <c r="P1" s="943"/>
      <c r="R1" s="944" t="s">
        <v>65</v>
      </c>
      <c r="S1" s="945"/>
      <c r="T1" s="945"/>
      <c r="U1" s="946"/>
      <c r="W1" s="941" t="s">
        <v>66</v>
      </c>
      <c r="X1" s="942"/>
      <c r="Y1" s="942"/>
      <c r="Z1" s="943"/>
      <c r="AB1" s="950" t="s">
        <v>68</v>
      </c>
      <c r="AC1" s="951"/>
      <c r="AD1" s="951"/>
      <c r="AE1" s="952"/>
      <c r="AG1" s="947" t="s">
        <v>67</v>
      </c>
      <c r="AH1" s="948"/>
      <c r="AI1" s="948"/>
      <c r="AJ1" s="949"/>
      <c r="AL1" s="950" t="s">
        <v>69</v>
      </c>
      <c r="AM1" s="951"/>
      <c r="AN1" s="951"/>
      <c r="AO1" s="952"/>
      <c r="AQ1" s="941" t="s">
        <v>70</v>
      </c>
      <c r="AR1" s="942"/>
      <c r="AS1" s="942"/>
      <c r="AT1" s="943"/>
      <c r="AV1" s="947" t="s">
        <v>71</v>
      </c>
      <c r="AW1" s="948"/>
      <c r="AX1" s="948"/>
      <c r="AY1" s="949"/>
      <c r="BA1" s="950" t="s">
        <v>72</v>
      </c>
      <c r="BB1" s="951"/>
      <c r="BC1" s="951"/>
      <c r="BD1" s="952"/>
      <c r="BF1" s="941" t="s">
        <v>73</v>
      </c>
      <c r="BG1" s="942"/>
      <c r="BH1" s="942"/>
      <c r="BI1" s="943"/>
    </row>
    <row r="2" spans="1:62" x14ac:dyDescent="0.2">
      <c r="A2" s="34" t="s">
        <v>0</v>
      </c>
      <c r="B2" s="312" t="s">
        <v>143</v>
      </c>
      <c r="C2" s="35" t="s">
        <v>1</v>
      </c>
      <c r="D2" s="35" t="s">
        <v>2</v>
      </c>
      <c r="E2" s="37" t="s">
        <v>3</v>
      </c>
      <c r="G2" s="89" t="s">
        <v>0</v>
      </c>
      <c r="H2" s="314"/>
      <c r="I2" s="90" t="s">
        <v>1</v>
      </c>
      <c r="J2" s="90" t="s">
        <v>2</v>
      </c>
      <c r="K2" s="91" t="s">
        <v>3</v>
      </c>
      <c r="M2" s="27" t="s">
        <v>0</v>
      </c>
      <c r="N2" s="28" t="s">
        <v>1</v>
      </c>
      <c r="O2" s="28" t="s">
        <v>2</v>
      </c>
      <c r="P2" s="29" t="s">
        <v>3</v>
      </c>
      <c r="R2" s="30" t="s">
        <v>0</v>
      </c>
      <c r="S2" s="31" t="s">
        <v>1</v>
      </c>
      <c r="T2" s="31" t="s">
        <v>2</v>
      </c>
      <c r="U2" s="32" t="s">
        <v>3</v>
      </c>
      <c r="W2" s="27" t="s">
        <v>0</v>
      </c>
      <c r="X2" s="28" t="s">
        <v>1</v>
      </c>
      <c r="Y2" s="28" t="s">
        <v>2</v>
      </c>
      <c r="Z2" s="29" t="s">
        <v>3</v>
      </c>
      <c r="AB2" s="34" t="s">
        <v>0</v>
      </c>
      <c r="AC2" s="35" t="s">
        <v>1</v>
      </c>
      <c r="AD2" s="35" t="s">
        <v>2</v>
      </c>
      <c r="AE2" s="37" t="s">
        <v>3</v>
      </c>
      <c r="AF2" s="133"/>
      <c r="AG2" s="89" t="s">
        <v>0</v>
      </c>
      <c r="AH2" s="90" t="s">
        <v>1</v>
      </c>
      <c r="AI2" s="90" t="s">
        <v>2</v>
      </c>
      <c r="AJ2" s="91" t="s">
        <v>3</v>
      </c>
      <c r="AL2" s="34" t="s">
        <v>0</v>
      </c>
      <c r="AM2" s="35" t="s">
        <v>1</v>
      </c>
      <c r="AN2" s="35" t="s">
        <v>2</v>
      </c>
      <c r="AO2" s="37" t="s">
        <v>3</v>
      </c>
      <c r="AQ2" s="27" t="s">
        <v>0</v>
      </c>
      <c r="AR2" s="28" t="s">
        <v>1</v>
      </c>
      <c r="AS2" s="28" t="s">
        <v>2</v>
      </c>
      <c r="AT2" s="29" t="s">
        <v>3</v>
      </c>
      <c r="AV2" s="89" t="s">
        <v>0</v>
      </c>
      <c r="AW2" s="90" t="s">
        <v>1</v>
      </c>
      <c r="AX2" s="90" t="s">
        <v>2</v>
      </c>
      <c r="AY2" s="91" t="s">
        <v>3</v>
      </c>
      <c r="BA2" s="34" t="s">
        <v>0</v>
      </c>
      <c r="BB2" s="35" t="s">
        <v>1</v>
      </c>
      <c r="BC2" s="35" t="s">
        <v>2</v>
      </c>
      <c r="BD2" s="37" t="s">
        <v>3</v>
      </c>
      <c r="BF2" s="27" t="s">
        <v>0</v>
      </c>
      <c r="BG2" s="28" t="s">
        <v>1</v>
      </c>
      <c r="BH2" s="28" t="s">
        <v>2</v>
      </c>
      <c r="BI2" s="29" t="s">
        <v>3</v>
      </c>
    </row>
    <row r="3" spans="1:62" x14ac:dyDescent="0.2">
      <c r="A3" s="10">
        <v>37987</v>
      </c>
      <c r="B3" s="317">
        <v>12</v>
      </c>
      <c r="C3" s="137">
        <v>17.75</v>
      </c>
      <c r="D3" s="137">
        <v>20.43</v>
      </c>
      <c r="E3" s="138">
        <v>22.41</v>
      </c>
      <c r="G3" s="108">
        <v>38018</v>
      </c>
      <c r="H3" s="315"/>
      <c r="I3" s="117">
        <v>20.58</v>
      </c>
      <c r="J3" s="117">
        <v>24.93</v>
      </c>
      <c r="K3" s="118">
        <v>33</v>
      </c>
      <c r="M3" s="136">
        <v>38047</v>
      </c>
      <c r="N3" s="139">
        <v>19.329999999999998</v>
      </c>
      <c r="O3" s="139">
        <v>23.55</v>
      </c>
      <c r="P3" s="140">
        <v>31.41</v>
      </c>
      <c r="R3" s="114">
        <v>38078</v>
      </c>
      <c r="S3" s="115">
        <v>18.5</v>
      </c>
      <c r="T3" s="115">
        <v>22.96</v>
      </c>
      <c r="U3" s="116">
        <v>29.83</v>
      </c>
      <c r="W3" s="136">
        <v>38108</v>
      </c>
      <c r="X3" s="139">
        <v>17</v>
      </c>
      <c r="Y3" s="139">
        <v>21.35</v>
      </c>
      <c r="Z3" s="140">
        <v>27.5</v>
      </c>
      <c r="AB3" s="10">
        <v>38139</v>
      </c>
      <c r="AC3" s="11">
        <v>14.54</v>
      </c>
      <c r="AD3" s="11">
        <v>17.77</v>
      </c>
      <c r="AE3" s="12">
        <v>24.41</v>
      </c>
      <c r="AF3" s="141"/>
      <c r="AG3" s="142">
        <v>38169</v>
      </c>
      <c r="AH3" s="143">
        <v>16.91</v>
      </c>
      <c r="AI3" s="143">
        <v>21.52</v>
      </c>
      <c r="AJ3" s="144">
        <v>27.45</v>
      </c>
      <c r="AL3" s="10">
        <v>38200</v>
      </c>
      <c r="AM3" s="137">
        <v>13.33</v>
      </c>
      <c r="AN3" s="137">
        <v>18.61</v>
      </c>
      <c r="AO3" s="138">
        <v>25.08</v>
      </c>
      <c r="AQ3" s="136">
        <v>38231</v>
      </c>
      <c r="AR3" s="139">
        <v>13.91</v>
      </c>
      <c r="AS3" s="139">
        <v>20.64</v>
      </c>
      <c r="AT3" s="140">
        <v>31.2</v>
      </c>
      <c r="AV3" s="142">
        <v>38261</v>
      </c>
      <c r="AW3" s="145">
        <v>14.75</v>
      </c>
      <c r="AX3" s="145">
        <v>17.552083333333332</v>
      </c>
      <c r="AY3" s="152">
        <v>21.75</v>
      </c>
      <c r="BA3" s="16">
        <v>38292</v>
      </c>
      <c r="BB3" s="150"/>
      <c r="BC3" s="150">
        <v>20.98</v>
      </c>
      <c r="BD3" s="151">
        <v>24.7</v>
      </c>
      <c r="BF3" s="136">
        <v>38322</v>
      </c>
      <c r="BG3" s="139">
        <v>18</v>
      </c>
      <c r="BH3" s="139">
        <v>21</v>
      </c>
      <c r="BI3" s="140">
        <v>28</v>
      </c>
    </row>
    <row r="4" spans="1:62" x14ac:dyDescent="0.2">
      <c r="A4" s="10">
        <v>37988</v>
      </c>
      <c r="B4" s="317">
        <v>0</v>
      </c>
      <c r="C4" s="137">
        <v>16.95</v>
      </c>
      <c r="D4" s="137">
        <v>18.100000000000001</v>
      </c>
      <c r="E4" s="138">
        <v>19.95</v>
      </c>
      <c r="G4" s="108">
        <v>38019</v>
      </c>
      <c r="H4" s="315"/>
      <c r="I4" s="117">
        <v>21.7</v>
      </c>
      <c r="J4" s="117">
        <v>25.5</v>
      </c>
      <c r="K4" s="118">
        <v>34.75</v>
      </c>
      <c r="M4" s="136">
        <v>38048</v>
      </c>
      <c r="N4" s="139">
        <v>18.87</v>
      </c>
      <c r="O4" s="139">
        <v>25.3</v>
      </c>
      <c r="P4" s="140">
        <v>33.83</v>
      </c>
      <c r="R4" s="114">
        <v>38079</v>
      </c>
      <c r="S4" s="115">
        <v>19.25</v>
      </c>
      <c r="T4" s="115">
        <v>24.28</v>
      </c>
      <c r="U4" s="116">
        <v>32.5</v>
      </c>
      <c r="W4" s="136">
        <v>38109</v>
      </c>
      <c r="X4" s="139">
        <v>17.579999999999998</v>
      </c>
      <c r="Y4" s="139">
        <v>23.14</v>
      </c>
      <c r="Z4" s="140">
        <v>29.66</v>
      </c>
      <c r="AB4" s="10">
        <v>38140</v>
      </c>
      <c r="AC4" s="11">
        <v>15.25</v>
      </c>
      <c r="AD4" s="11">
        <v>17.399999999999999</v>
      </c>
      <c r="AE4" s="12">
        <v>20.83</v>
      </c>
      <c r="AF4" s="141"/>
      <c r="AG4" s="142">
        <v>38170</v>
      </c>
      <c r="AH4" s="143">
        <v>16.29</v>
      </c>
      <c r="AI4" s="143">
        <v>22.03</v>
      </c>
      <c r="AJ4" s="144">
        <v>28.2</v>
      </c>
      <c r="AL4" s="10">
        <v>38201</v>
      </c>
      <c r="AM4" s="137">
        <v>12.79</v>
      </c>
      <c r="AN4" s="137">
        <v>17.62</v>
      </c>
      <c r="AO4" s="138">
        <v>25.66</v>
      </c>
      <c r="AQ4" s="136">
        <v>38232</v>
      </c>
      <c r="AR4" s="139">
        <v>16.25</v>
      </c>
      <c r="AS4" s="139">
        <v>24.06</v>
      </c>
      <c r="AT4" s="140">
        <v>33.700000000000003</v>
      </c>
      <c r="AV4" s="142">
        <v>38262</v>
      </c>
      <c r="AW4" s="145">
        <v>16.25</v>
      </c>
      <c r="AX4" s="145">
        <v>19.38</v>
      </c>
      <c r="AY4" s="152">
        <v>24.5</v>
      </c>
      <c r="BA4" s="16">
        <v>38293</v>
      </c>
      <c r="BB4" s="150">
        <v>19.04</v>
      </c>
      <c r="BC4" s="150">
        <v>22.79</v>
      </c>
      <c r="BD4" s="151">
        <v>29.45</v>
      </c>
      <c r="BF4" s="136">
        <v>38323</v>
      </c>
      <c r="BG4" s="139">
        <v>18</v>
      </c>
      <c r="BH4" s="139">
        <v>21</v>
      </c>
      <c r="BI4" s="140">
        <v>26</v>
      </c>
    </row>
    <row r="5" spans="1:62" x14ac:dyDescent="0.2">
      <c r="A5" s="10">
        <v>37989</v>
      </c>
      <c r="B5" s="317">
        <v>5.2</v>
      </c>
      <c r="C5" s="137">
        <v>16.75</v>
      </c>
      <c r="D5" s="137">
        <v>19.68</v>
      </c>
      <c r="E5" s="138">
        <v>25.2</v>
      </c>
      <c r="G5" s="108">
        <v>38020</v>
      </c>
      <c r="H5" s="315"/>
      <c r="I5" s="117">
        <v>21.37</v>
      </c>
      <c r="J5" s="117">
        <v>24.06</v>
      </c>
      <c r="K5" s="118">
        <v>28.08</v>
      </c>
      <c r="M5" s="136">
        <v>38049</v>
      </c>
      <c r="N5" s="139">
        <v>21.41</v>
      </c>
      <c r="O5" s="139">
        <v>24.77</v>
      </c>
      <c r="P5" s="140">
        <v>31.04</v>
      </c>
      <c r="R5" s="114">
        <v>38080</v>
      </c>
      <c r="S5" s="115">
        <v>19.29</v>
      </c>
      <c r="T5" s="115">
        <v>24.45</v>
      </c>
      <c r="U5" s="116">
        <v>31.91</v>
      </c>
      <c r="W5" s="136">
        <v>38110</v>
      </c>
      <c r="X5" s="139">
        <v>19.16</v>
      </c>
      <c r="Y5" s="139">
        <v>23.81</v>
      </c>
      <c r="Z5" s="140">
        <v>30.5</v>
      </c>
      <c r="AB5" s="10">
        <v>38141</v>
      </c>
      <c r="AC5" s="11">
        <v>14.29</v>
      </c>
      <c r="AD5" s="11">
        <v>16.010000000000002</v>
      </c>
      <c r="AE5" s="12">
        <v>17.5</v>
      </c>
      <c r="AF5" s="141"/>
      <c r="AG5" s="142">
        <v>38171</v>
      </c>
      <c r="AH5" s="143">
        <v>17.04</v>
      </c>
      <c r="AI5" s="143">
        <v>22.43</v>
      </c>
      <c r="AJ5" s="144">
        <v>28.45</v>
      </c>
      <c r="AL5" s="10">
        <v>38202</v>
      </c>
      <c r="AM5" s="137">
        <v>15</v>
      </c>
      <c r="AN5" s="137">
        <v>19.36</v>
      </c>
      <c r="AO5" s="138">
        <v>26.66</v>
      </c>
      <c r="AQ5" s="136">
        <v>38233</v>
      </c>
      <c r="AR5" s="139">
        <v>19.079999999999998</v>
      </c>
      <c r="AS5" s="139">
        <v>23.11</v>
      </c>
      <c r="AT5" s="140">
        <v>31.87</v>
      </c>
      <c r="AV5" s="142">
        <v>38263</v>
      </c>
      <c r="AW5" s="145">
        <v>16.75</v>
      </c>
      <c r="AX5" s="145">
        <v>17.95</v>
      </c>
      <c r="AY5" s="152">
        <v>19.25</v>
      </c>
      <c r="BA5" s="16">
        <v>38294</v>
      </c>
      <c r="BB5" s="150">
        <v>20.25</v>
      </c>
      <c r="BC5" s="150">
        <v>26.14</v>
      </c>
      <c r="BD5" s="151">
        <v>32.75</v>
      </c>
      <c r="BF5" s="136">
        <v>38324</v>
      </c>
      <c r="BG5" s="139">
        <v>18</v>
      </c>
      <c r="BH5" s="139">
        <v>19</v>
      </c>
      <c r="BI5" s="140">
        <v>20</v>
      </c>
    </row>
    <row r="6" spans="1:62" x14ac:dyDescent="0.2">
      <c r="A6" s="10">
        <v>37990</v>
      </c>
      <c r="B6" s="317">
        <v>0</v>
      </c>
      <c r="C6" s="137">
        <v>17.329999999999998</v>
      </c>
      <c r="D6" s="137">
        <v>21.63</v>
      </c>
      <c r="E6" s="138">
        <v>27.33</v>
      </c>
      <c r="F6" s="141">
        <f>SUM('2004'!BH15:BH33,'2004'!D3:D33,'2004'!J3:J13)/60</f>
        <v>22.859166666666663</v>
      </c>
      <c r="G6" s="108">
        <v>38021</v>
      </c>
      <c r="H6" s="315"/>
      <c r="I6" s="117">
        <v>21.54</v>
      </c>
      <c r="J6" s="117">
        <v>25.27</v>
      </c>
      <c r="K6" s="118">
        <v>32.409999999999997</v>
      </c>
      <c r="L6" s="141">
        <f>SUM(D16:D33,J3:J31,O3:O14)/58</f>
        <v>23.15672413793104</v>
      </c>
      <c r="M6" s="136">
        <v>38050</v>
      </c>
      <c r="N6" s="139">
        <v>19.79</v>
      </c>
      <c r="O6" s="139">
        <v>21.49</v>
      </c>
      <c r="P6" s="140">
        <v>23.95</v>
      </c>
      <c r="Q6" s="141">
        <f>SUM(J14:J31,O3:O33,T3:T15)/61</f>
        <v>22.791475409836067</v>
      </c>
      <c r="R6" s="114">
        <v>38081</v>
      </c>
      <c r="S6" s="115">
        <v>20.37</v>
      </c>
      <c r="T6" s="115">
        <v>22.04</v>
      </c>
      <c r="U6" s="116">
        <v>25.25</v>
      </c>
      <c r="V6" s="141">
        <f>SUM(O17:O33,T3:T32,Y3:Y14)/58</f>
        <v>22.16931034482759</v>
      </c>
      <c r="W6" s="136">
        <v>38111</v>
      </c>
      <c r="X6" s="139">
        <v>19.12</v>
      </c>
      <c r="Y6" s="139">
        <v>22.92</v>
      </c>
      <c r="Z6" s="140">
        <v>30.37</v>
      </c>
      <c r="AA6" s="141">
        <f>SUM(T16:T32,Y3:Y33,AD3:AD13)/58</f>
        <v>19.357241379310342</v>
      </c>
      <c r="AB6" s="10">
        <v>38142</v>
      </c>
      <c r="AC6" s="11">
        <v>12.91</v>
      </c>
      <c r="AD6" s="11">
        <v>14.52</v>
      </c>
      <c r="AE6" s="12">
        <v>18</v>
      </c>
      <c r="AF6" s="141">
        <f>SUM(Y15:Y33,AD3:AD32,AI3:AI15)/61</f>
        <v>18.166393442622955</v>
      </c>
      <c r="AG6" s="142">
        <v>38172</v>
      </c>
      <c r="AH6" s="143">
        <v>17.25</v>
      </c>
      <c r="AI6" s="143">
        <v>21.07</v>
      </c>
      <c r="AJ6" s="144">
        <v>26.62</v>
      </c>
      <c r="AK6" s="141">
        <f>SUM(AD16:AD32,AI3:AI33,AN3:AN14)/59</f>
        <v>18.132203389830511</v>
      </c>
      <c r="AL6" s="10">
        <v>38203</v>
      </c>
      <c r="AM6" s="137">
        <v>16.29</v>
      </c>
      <c r="AN6" s="137">
        <v>18.920000000000002</v>
      </c>
      <c r="AO6" s="138">
        <v>25</v>
      </c>
      <c r="AP6" s="141">
        <f>SUM(AI16:AI33,AN3:AN33,AS3:AS15)/61</f>
        <v>19.2</v>
      </c>
      <c r="AQ6" s="136">
        <v>38234</v>
      </c>
      <c r="AR6" s="139">
        <v>17.25</v>
      </c>
      <c r="AS6" s="139">
        <v>20.440000000000001</v>
      </c>
      <c r="AT6" s="140">
        <v>27.66</v>
      </c>
      <c r="AU6" s="141">
        <f>SUM(AN15:AN33,AS3:AS32,AX3:AX15)/61</f>
        <v>21.602984972677596</v>
      </c>
      <c r="AV6" s="142">
        <v>38264</v>
      </c>
      <c r="AW6" s="145">
        <v>15.75</v>
      </c>
      <c r="AX6" s="145">
        <v>19.190000000000001</v>
      </c>
      <c r="AY6" s="152">
        <v>26.25</v>
      </c>
      <c r="AZ6" s="141">
        <f>SUM(AS16:AS32,AX3:AX33,BC3:BC13)/58</f>
        <v>21.679001436781608</v>
      </c>
      <c r="BA6" s="16">
        <v>38295</v>
      </c>
      <c r="BB6" s="150">
        <v>21</v>
      </c>
      <c r="BC6" s="150">
        <v>24.19</v>
      </c>
      <c r="BD6" s="151">
        <v>28.41</v>
      </c>
      <c r="BE6" s="141">
        <f>SUM(AX16:AX33,BC3:BC32,BH3:BH15)/60</f>
        <v>21.888000000000002</v>
      </c>
      <c r="BF6" s="136">
        <v>38325</v>
      </c>
      <c r="BG6" s="139">
        <v>18</v>
      </c>
      <c r="BH6" s="139">
        <v>23</v>
      </c>
      <c r="BI6" s="140">
        <v>29</v>
      </c>
      <c r="BJ6" s="141">
        <f>SUM(BC14:BC32,BH3:BH33,'2005'!C3:C14)/61</f>
        <v>22.7811475409836</v>
      </c>
    </row>
    <row r="7" spans="1:62" x14ac:dyDescent="0.2">
      <c r="A7" s="10">
        <v>37991</v>
      </c>
      <c r="B7" s="317">
        <v>0</v>
      </c>
      <c r="C7" s="137">
        <v>18.79</v>
      </c>
      <c r="D7" s="137">
        <v>22.96</v>
      </c>
      <c r="E7" s="138">
        <v>29.95</v>
      </c>
      <c r="F7" s="141">
        <f>SUM('2004'!BH7:BH33,D3:D33,J3:J5)/60</f>
        <v>22.740833333333335</v>
      </c>
      <c r="G7" s="108">
        <v>38022</v>
      </c>
      <c r="H7" s="315"/>
      <c r="I7" s="117">
        <v>22.5</v>
      </c>
      <c r="J7" s="117">
        <v>25.82</v>
      </c>
      <c r="K7" s="118">
        <v>30.95</v>
      </c>
      <c r="L7" s="141">
        <f>SUM(D9:D33,J3:J31,O3:O6)/57</f>
        <v>23.12964912280702</v>
      </c>
      <c r="M7" s="136">
        <v>38051</v>
      </c>
      <c r="N7" s="139">
        <v>19.29</v>
      </c>
      <c r="O7" s="139">
        <v>20.49</v>
      </c>
      <c r="P7" s="140">
        <v>22.79</v>
      </c>
      <c r="Q7" s="141">
        <f>SUM(J6:J31,O3:O33,T3)/57</f>
        <v>22.657017543859652</v>
      </c>
      <c r="R7" s="114">
        <v>38082</v>
      </c>
      <c r="S7" s="115">
        <v>19.079999999999998</v>
      </c>
      <c r="T7" s="115">
        <v>23</v>
      </c>
      <c r="U7" s="116">
        <v>28.87</v>
      </c>
      <c r="V7" s="141">
        <f>SUM(O7:O33,T3:T32,Y3:Y5)/59</f>
        <v>22.673220338983054</v>
      </c>
      <c r="W7" s="136">
        <v>38112</v>
      </c>
      <c r="X7" s="139">
        <v>18.66</v>
      </c>
      <c r="Y7" s="139">
        <v>22.01</v>
      </c>
      <c r="Z7" s="140">
        <v>28</v>
      </c>
      <c r="AA7" s="141">
        <f>SUM(T4:T32,Y3:Y33,AD3:AD4)/62</f>
        <v>20.187903225806448</v>
      </c>
      <c r="AB7" s="10">
        <v>38143</v>
      </c>
      <c r="AC7" s="11">
        <v>11.54</v>
      </c>
      <c r="AD7" s="11">
        <v>14.65</v>
      </c>
      <c r="AE7" s="12">
        <v>19.62</v>
      </c>
      <c r="AF7" s="141">
        <f>SUM(Y6:Y33,AD3:AD32,AI3:AI4)/59</f>
        <v>18.316440677966103</v>
      </c>
      <c r="AG7" s="142">
        <v>38173</v>
      </c>
      <c r="AH7" s="143">
        <v>17.75</v>
      </c>
      <c r="AI7" s="143">
        <v>19.649999999999999</v>
      </c>
      <c r="AJ7" s="144">
        <v>24.12</v>
      </c>
      <c r="AK7" s="141">
        <f>SUM(AD5:AD32,AI3:AI33,AN3:AN4)/60</f>
        <v>17.944333333333329</v>
      </c>
      <c r="AL7" s="10">
        <v>38204</v>
      </c>
      <c r="AM7" s="137">
        <v>14.54</v>
      </c>
      <c r="AN7" s="137">
        <v>19.899999999999999</v>
      </c>
      <c r="AO7" s="138">
        <v>28.25</v>
      </c>
      <c r="AP7" s="141">
        <f>SUM(AI7:AI33,AN3:AN33,AS3)/59</f>
        <v>17.985593220338984</v>
      </c>
      <c r="AQ7" s="136">
        <v>38235</v>
      </c>
      <c r="AR7" s="139">
        <v>16.37</v>
      </c>
      <c r="AS7" s="139">
        <v>22.41</v>
      </c>
      <c r="AT7" s="140">
        <v>32.83</v>
      </c>
      <c r="AU7" s="141">
        <f>SUM(AN6:AN33,AS3:AS32,AX3)/59</f>
        <v>20.936814971751417</v>
      </c>
      <c r="AV7" s="142">
        <v>38265</v>
      </c>
      <c r="AW7" s="145">
        <v>16</v>
      </c>
      <c r="AX7" s="145">
        <v>19.079999999999998</v>
      </c>
      <c r="AY7" s="152">
        <v>26.5</v>
      </c>
      <c r="AZ7" s="141">
        <f>SUM(AS4:AS32,AX3:AX33,BC3:BC5)/62</f>
        <v>21.822130376344095</v>
      </c>
      <c r="BA7" s="16">
        <v>38296</v>
      </c>
      <c r="BB7" s="150">
        <v>21.75</v>
      </c>
      <c r="BC7" s="150">
        <v>24.8</v>
      </c>
      <c r="BD7" s="151">
        <v>28.33</v>
      </c>
      <c r="BE7" s="141">
        <f>SUM(AX6:AX33,BC3:BC32,BH3:BH5)/61</f>
        <v>21.201147540983602</v>
      </c>
      <c r="BF7" s="136">
        <v>38326</v>
      </c>
      <c r="BG7" s="139">
        <v>21</v>
      </c>
      <c r="BH7" s="139">
        <v>23</v>
      </c>
      <c r="BI7" s="140">
        <v>30</v>
      </c>
      <c r="BJ7" s="141">
        <f>SUM(BC6:BC32,BH3:BH33,'2005'!C3:C6)/61</f>
        <v>22.445245901639343</v>
      </c>
    </row>
    <row r="8" spans="1:62" x14ac:dyDescent="0.2">
      <c r="A8" s="10">
        <v>37992</v>
      </c>
      <c r="B8" s="317">
        <v>0</v>
      </c>
      <c r="C8" s="137">
        <v>19.25</v>
      </c>
      <c r="D8" s="137">
        <v>23.34</v>
      </c>
      <c r="E8" s="138">
        <v>30</v>
      </c>
      <c r="F8" s="232">
        <f>SUM(F6:F7)/2</f>
        <v>22.799999999999997</v>
      </c>
      <c r="G8" s="108">
        <v>38023</v>
      </c>
      <c r="H8" s="315"/>
      <c r="I8" s="117">
        <v>19.41</v>
      </c>
      <c r="J8" s="117">
        <v>21.81</v>
      </c>
      <c r="K8" s="118">
        <v>25.37</v>
      </c>
      <c r="L8" s="232">
        <f>SUM(L6:L7)/2</f>
        <v>23.14318663036903</v>
      </c>
      <c r="M8" s="136">
        <v>38052</v>
      </c>
      <c r="N8" s="139">
        <v>19</v>
      </c>
      <c r="O8" s="139">
        <v>20.149999999999999</v>
      </c>
      <c r="P8" s="140">
        <v>24.54</v>
      </c>
      <c r="Q8" s="232">
        <f>SUM(Q6:Q7)/2</f>
        <v>22.72424647684786</v>
      </c>
      <c r="R8" s="114">
        <v>38083</v>
      </c>
      <c r="S8" s="115">
        <v>19.25</v>
      </c>
      <c r="T8" s="115">
        <v>21.52</v>
      </c>
      <c r="U8" s="116">
        <v>25.87</v>
      </c>
      <c r="V8" s="232">
        <f>SUM(V6:V7)/2</f>
        <v>22.421265341905322</v>
      </c>
      <c r="W8" s="136">
        <v>38113</v>
      </c>
      <c r="X8" s="139">
        <v>18.12</v>
      </c>
      <c r="Y8" s="139">
        <v>19.93</v>
      </c>
      <c r="Z8" s="140">
        <v>22.7</v>
      </c>
      <c r="AA8" s="232">
        <f>SUM(AA6:AA7)/2</f>
        <v>19.772572302558395</v>
      </c>
      <c r="AB8" s="10">
        <v>38144</v>
      </c>
      <c r="AC8" s="11">
        <v>9.5399999999999991</v>
      </c>
      <c r="AD8" s="11">
        <v>15.22</v>
      </c>
      <c r="AE8" s="12">
        <v>23.33</v>
      </c>
      <c r="AF8" s="232">
        <f>SUM(AF6:AF7)/2</f>
        <v>18.24141706029453</v>
      </c>
      <c r="AG8" s="142">
        <v>38174</v>
      </c>
      <c r="AH8" s="143">
        <v>16.66</v>
      </c>
      <c r="AI8" s="143">
        <v>18.170000000000002</v>
      </c>
      <c r="AJ8" s="144">
        <v>22.33</v>
      </c>
      <c r="AK8" s="232">
        <f>SUM(AK6:AK7)/2</f>
        <v>18.03826836158192</v>
      </c>
      <c r="AL8" s="10">
        <v>38205</v>
      </c>
      <c r="AM8" s="137">
        <v>14.5</v>
      </c>
      <c r="AN8" s="137">
        <v>20.41</v>
      </c>
      <c r="AO8" s="138">
        <v>28</v>
      </c>
      <c r="AP8" s="232">
        <f>SUM(AP6:AP7)/2</f>
        <v>18.592796610169493</v>
      </c>
      <c r="AQ8" s="136">
        <v>38236</v>
      </c>
      <c r="AR8" s="139">
        <v>16.41</v>
      </c>
      <c r="AS8" s="139">
        <v>23.61</v>
      </c>
      <c r="AT8" s="140">
        <v>33.450000000000003</v>
      </c>
      <c r="AU8" s="232">
        <f>SUM(AU6:AU7)/2</f>
        <v>21.269899972214507</v>
      </c>
      <c r="AV8" s="142">
        <v>38266</v>
      </c>
      <c r="AW8" s="145">
        <v>13.25</v>
      </c>
      <c r="AX8" s="145">
        <v>16.3</v>
      </c>
      <c r="AY8" s="152">
        <v>21.5</v>
      </c>
      <c r="AZ8" s="232">
        <f>SUM(AZ6:AZ7)/2</f>
        <v>21.750565906562851</v>
      </c>
      <c r="BA8" s="16">
        <v>38297</v>
      </c>
      <c r="BB8" s="150">
        <v>19.329999999999998</v>
      </c>
      <c r="BC8" s="150">
        <v>23.11</v>
      </c>
      <c r="BD8" s="151">
        <v>27.91</v>
      </c>
      <c r="BE8" s="232">
        <f>SUM(BE6:BE7)/2</f>
        <v>21.544573770491802</v>
      </c>
      <c r="BF8" s="136">
        <v>38327</v>
      </c>
      <c r="BG8" s="139">
        <v>21</v>
      </c>
      <c r="BH8" s="139">
        <v>23</v>
      </c>
      <c r="BI8" s="140">
        <v>30</v>
      </c>
      <c r="BJ8" s="232">
        <f>SUM(BJ6:BJ7)/2</f>
        <v>22.613196721311471</v>
      </c>
    </row>
    <row r="9" spans="1:62" x14ac:dyDescent="0.2">
      <c r="A9" s="10">
        <v>37993</v>
      </c>
      <c r="B9" s="317">
        <v>14</v>
      </c>
      <c r="C9" s="137">
        <v>19.29</v>
      </c>
      <c r="D9" s="137">
        <v>21.49</v>
      </c>
      <c r="E9" s="138">
        <v>23.58</v>
      </c>
      <c r="G9" s="108">
        <v>38024</v>
      </c>
      <c r="H9" s="315"/>
      <c r="I9" s="117">
        <v>18.37</v>
      </c>
      <c r="J9" s="117">
        <v>20.84</v>
      </c>
      <c r="K9" s="118">
        <v>26.41</v>
      </c>
      <c r="M9" s="136">
        <v>38053</v>
      </c>
      <c r="N9" s="139">
        <v>18.75</v>
      </c>
      <c r="O9" s="139">
        <v>22.71</v>
      </c>
      <c r="P9" s="140">
        <v>29.37</v>
      </c>
      <c r="R9" s="114">
        <v>38084</v>
      </c>
      <c r="S9" s="115">
        <v>18.329999999999998</v>
      </c>
      <c r="T9" s="115">
        <v>22.52</v>
      </c>
      <c r="U9" s="116">
        <v>28.62</v>
      </c>
      <c r="W9" s="136">
        <v>38114</v>
      </c>
      <c r="X9" s="139">
        <v>17.5</v>
      </c>
      <c r="Y9" s="139">
        <v>19.14</v>
      </c>
      <c r="Z9" s="140">
        <v>22.37</v>
      </c>
      <c r="AB9" s="10">
        <v>38145</v>
      </c>
      <c r="AC9" s="11">
        <v>11.45</v>
      </c>
      <c r="AD9" s="11">
        <v>15.36</v>
      </c>
      <c r="AE9" s="12">
        <v>22.12</v>
      </c>
      <c r="AF9" s="141"/>
      <c r="AG9" s="142">
        <v>38175</v>
      </c>
      <c r="AH9" s="143">
        <v>15.66</v>
      </c>
      <c r="AI9" s="143">
        <v>20.74</v>
      </c>
      <c r="AJ9" s="144">
        <v>27.12</v>
      </c>
      <c r="AL9" s="10">
        <v>38206</v>
      </c>
      <c r="AM9" s="137">
        <v>16</v>
      </c>
      <c r="AN9" s="137">
        <v>19.940000000000001</v>
      </c>
      <c r="AO9" s="138">
        <v>26.91</v>
      </c>
      <c r="AQ9" s="136">
        <v>38237</v>
      </c>
      <c r="AR9" s="139">
        <v>16.54</v>
      </c>
      <c r="AS9" s="139">
        <v>24.48</v>
      </c>
      <c r="AT9" s="140">
        <v>35.08</v>
      </c>
      <c r="AV9" s="142">
        <v>38267</v>
      </c>
      <c r="AW9" s="145">
        <v>12.75</v>
      </c>
      <c r="AX9" s="145">
        <v>15.26</v>
      </c>
      <c r="AY9" s="152">
        <v>22.5</v>
      </c>
      <c r="BA9" s="16">
        <v>38298</v>
      </c>
      <c r="BB9" s="150">
        <v>15.7</v>
      </c>
      <c r="BC9" s="150">
        <v>16.84</v>
      </c>
      <c r="BD9" s="151">
        <v>18.87</v>
      </c>
      <c r="BF9" s="136">
        <v>38328</v>
      </c>
      <c r="BG9" s="139">
        <v>20</v>
      </c>
      <c r="BH9" s="139">
        <v>24</v>
      </c>
      <c r="BI9" s="140">
        <v>31</v>
      </c>
    </row>
    <row r="10" spans="1:62" x14ac:dyDescent="0.2">
      <c r="A10" s="10">
        <v>37994</v>
      </c>
      <c r="B10" s="317">
        <v>0</v>
      </c>
      <c r="C10" s="137">
        <v>19.54</v>
      </c>
      <c r="D10" s="137">
        <v>21.12</v>
      </c>
      <c r="E10" s="138">
        <v>25.08</v>
      </c>
      <c r="G10" s="108">
        <v>38025</v>
      </c>
      <c r="H10" s="315"/>
      <c r="I10" s="117">
        <v>17.5</v>
      </c>
      <c r="J10" s="117">
        <v>21.19</v>
      </c>
      <c r="K10" s="118">
        <v>29</v>
      </c>
      <c r="M10" s="136">
        <v>38054</v>
      </c>
      <c r="N10" s="139">
        <v>19.62</v>
      </c>
      <c r="O10" s="139">
        <v>24.06</v>
      </c>
      <c r="P10" s="140">
        <v>31.29</v>
      </c>
      <c r="R10" s="114">
        <v>38085</v>
      </c>
      <c r="S10" s="115">
        <v>19.91</v>
      </c>
      <c r="T10" s="115">
        <v>24.2</v>
      </c>
      <c r="U10" s="116">
        <v>31</v>
      </c>
      <c r="W10" s="136">
        <v>38115</v>
      </c>
      <c r="X10" s="139">
        <v>15.2</v>
      </c>
      <c r="Y10" s="139">
        <v>17.97</v>
      </c>
      <c r="Z10" s="140">
        <v>21.79</v>
      </c>
      <c r="AB10" s="10">
        <v>38146</v>
      </c>
      <c r="AC10" s="11">
        <v>10.79</v>
      </c>
      <c r="AD10" s="11">
        <v>15.7</v>
      </c>
      <c r="AE10" s="12">
        <v>23.45</v>
      </c>
      <c r="AF10" s="141"/>
      <c r="AG10" s="142">
        <v>38176</v>
      </c>
      <c r="AH10" s="143">
        <v>17.37</v>
      </c>
      <c r="AI10" s="143">
        <v>21</v>
      </c>
      <c r="AJ10" s="144">
        <v>25.08</v>
      </c>
      <c r="AL10" s="10">
        <v>38207</v>
      </c>
      <c r="AM10" s="137">
        <v>9.9499999999999993</v>
      </c>
      <c r="AN10" s="137">
        <v>12.82</v>
      </c>
      <c r="AO10" s="138">
        <v>16.45</v>
      </c>
      <c r="AQ10" s="136">
        <v>38238</v>
      </c>
      <c r="AR10" s="139">
        <v>18.91</v>
      </c>
      <c r="AS10" s="139">
        <v>26.15</v>
      </c>
      <c r="AT10" s="140">
        <v>35.869999999999997</v>
      </c>
      <c r="AV10" s="142">
        <v>38268</v>
      </c>
      <c r="AW10" s="145">
        <v>13</v>
      </c>
      <c r="AX10" s="145">
        <v>17.57</v>
      </c>
      <c r="AY10" s="152">
        <v>27.5</v>
      </c>
      <c r="BA10" s="16">
        <v>38299</v>
      </c>
      <c r="BB10" s="150">
        <v>15.62</v>
      </c>
      <c r="BC10" s="150">
        <v>17.579999999999998</v>
      </c>
      <c r="BD10" s="151">
        <v>21.66</v>
      </c>
      <c r="BF10" s="136">
        <v>38329</v>
      </c>
      <c r="BG10" s="139">
        <v>20</v>
      </c>
      <c r="BH10" s="139">
        <v>23</v>
      </c>
      <c r="BI10" s="140">
        <v>29</v>
      </c>
    </row>
    <row r="11" spans="1:62" x14ac:dyDescent="0.2">
      <c r="A11" s="10">
        <v>37995</v>
      </c>
      <c r="B11" s="317">
        <v>32.9</v>
      </c>
      <c r="C11" s="137">
        <v>19.29</v>
      </c>
      <c r="D11" s="137">
        <v>21.23</v>
      </c>
      <c r="E11" s="138">
        <v>24.25</v>
      </c>
      <c r="G11" s="108">
        <v>38026</v>
      </c>
      <c r="H11" s="315"/>
      <c r="I11" s="117">
        <v>17.7</v>
      </c>
      <c r="J11" s="117">
        <v>21.07</v>
      </c>
      <c r="K11" s="118">
        <v>27.54</v>
      </c>
      <c r="M11" s="136">
        <v>38055</v>
      </c>
      <c r="N11" s="139">
        <v>20.95</v>
      </c>
      <c r="O11" s="139">
        <v>26.15</v>
      </c>
      <c r="P11" s="140">
        <v>33.75</v>
      </c>
      <c r="R11" s="114">
        <v>38086</v>
      </c>
      <c r="S11" s="115">
        <v>19.54</v>
      </c>
      <c r="T11" s="115">
        <v>23.43</v>
      </c>
      <c r="U11" s="116">
        <v>28.95</v>
      </c>
      <c r="W11" s="136">
        <v>38116</v>
      </c>
      <c r="X11" s="139">
        <v>12.79</v>
      </c>
      <c r="Y11" s="139">
        <v>17.28</v>
      </c>
      <c r="Z11" s="140">
        <v>22.66</v>
      </c>
      <c r="AB11" s="10">
        <v>38147</v>
      </c>
      <c r="AC11" s="11">
        <v>14.5</v>
      </c>
      <c r="AD11" s="11">
        <v>16.73</v>
      </c>
      <c r="AE11" s="12">
        <v>18.329999999999998</v>
      </c>
      <c r="AF11" s="141"/>
      <c r="AG11" s="142">
        <v>38177</v>
      </c>
      <c r="AH11" s="143">
        <v>17</v>
      </c>
      <c r="AI11" s="143">
        <v>18.34</v>
      </c>
      <c r="AJ11" s="144">
        <v>20.29</v>
      </c>
      <c r="AL11" s="10">
        <v>38208</v>
      </c>
      <c r="AM11" s="137">
        <v>8.41</v>
      </c>
      <c r="AN11" s="137">
        <v>13.71</v>
      </c>
      <c r="AO11" s="138">
        <v>21.04</v>
      </c>
      <c r="AQ11" s="136">
        <v>38239</v>
      </c>
      <c r="AR11" s="139">
        <v>20</v>
      </c>
      <c r="AS11" s="139">
        <v>26.14</v>
      </c>
      <c r="AT11" s="140">
        <v>35.29</v>
      </c>
      <c r="AV11" s="142">
        <v>38269</v>
      </c>
      <c r="AW11" s="145">
        <v>13</v>
      </c>
      <c r="AX11" s="145">
        <v>21.85</v>
      </c>
      <c r="AY11" s="152">
        <v>34</v>
      </c>
      <c r="BA11" s="16">
        <v>38300</v>
      </c>
      <c r="BB11" s="150">
        <v>16.75</v>
      </c>
      <c r="BC11" s="150">
        <v>22.79</v>
      </c>
      <c r="BD11" s="151">
        <v>30.33</v>
      </c>
      <c r="BF11" s="136">
        <v>38330</v>
      </c>
      <c r="BG11" s="139">
        <v>20</v>
      </c>
      <c r="BH11" s="139">
        <v>21</v>
      </c>
      <c r="BI11" s="140">
        <v>26</v>
      </c>
    </row>
    <row r="12" spans="1:62" x14ac:dyDescent="0.2">
      <c r="A12" s="10">
        <v>37996</v>
      </c>
      <c r="B12" s="317">
        <v>10.199999999999999</v>
      </c>
      <c r="C12" s="137">
        <v>18.66</v>
      </c>
      <c r="D12" s="137">
        <v>23.51</v>
      </c>
      <c r="E12" s="138">
        <v>31.5</v>
      </c>
      <c r="G12" s="108">
        <v>38027</v>
      </c>
      <c r="H12" s="315"/>
      <c r="I12" s="117">
        <v>17.54</v>
      </c>
      <c r="J12" s="117">
        <v>21.8</v>
      </c>
      <c r="K12" s="118">
        <v>28.12</v>
      </c>
      <c r="M12" s="136">
        <v>38056</v>
      </c>
      <c r="N12" s="139">
        <v>22.33</v>
      </c>
      <c r="O12" s="139">
        <v>24.98</v>
      </c>
      <c r="P12" s="140">
        <v>31.12</v>
      </c>
      <c r="R12" s="114">
        <v>38087</v>
      </c>
      <c r="S12" s="115">
        <v>20</v>
      </c>
      <c r="T12" s="115">
        <v>22.97</v>
      </c>
      <c r="U12" s="116">
        <v>28.33</v>
      </c>
      <c r="W12" s="136">
        <v>38117</v>
      </c>
      <c r="X12" s="139">
        <v>14.5</v>
      </c>
      <c r="Y12" s="139">
        <v>17.989999999999998</v>
      </c>
      <c r="Z12" s="140">
        <v>22.16</v>
      </c>
      <c r="AB12" s="10">
        <v>38148</v>
      </c>
      <c r="AC12" s="11">
        <v>16.75</v>
      </c>
      <c r="AD12" s="11">
        <v>20.29</v>
      </c>
      <c r="AE12" s="12">
        <v>25.5</v>
      </c>
      <c r="AF12" s="141"/>
      <c r="AG12" s="142">
        <v>38178</v>
      </c>
      <c r="AH12" s="143">
        <v>15.62</v>
      </c>
      <c r="AI12" s="143">
        <v>17.2</v>
      </c>
      <c r="AJ12" s="144">
        <v>19.2</v>
      </c>
      <c r="AL12" s="10">
        <v>38209</v>
      </c>
      <c r="AM12" s="137">
        <v>11.75</v>
      </c>
      <c r="AN12" s="137">
        <v>15.47</v>
      </c>
      <c r="AO12" s="138">
        <v>22.33</v>
      </c>
      <c r="AQ12" s="136">
        <v>38240</v>
      </c>
      <c r="AR12" s="139">
        <v>16.41</v>
      </c>
      <c r="AS12" s="139">
        <v>22.03</v>
      </c>
      <c r="AT12" s="140">
        <v>32.159999999999997</v>
      </c>
      <c r="AV12" s="142">
        <v>38270</v>
      </c>
      <c r="AW12" s="145">
        <v>18.5</v>
      </c>
      <c r="AX12" s="145">
        <v>21.5</v>
      </c>
      <c r="AY12" s="152">
        <v>29.5</v>
      </c>
      <c r="BA12" s="16">
        <v>38301</v>
      </c>
      <c r="BB12" s="150">
        <v>18.5</v>
      </c>
      <c r="BC12" s="150">
        <v>24.3</v>
      </c>
      <c r="BD12" s="151">
        <v>31.83</v>
      </c>
      <c r="BF12" s="136">
        <v>38331</v>
      </c>
      <c r="BG12" s="139">
        <v>18</v>
      </c>
      <c r="BH12" s="139">
        <v>20</v>
      </c>
      <c r="BI12" s="140">
        <v>23</v>
      </c>
    </row>
    <row r="13" spans="1:62" x14ac:dyDescent="0.2">
      <c r="A13" s="10">
        <v>37997</v>
      </c>
      <c r="B13" s="317">
        <v>0</v>
      </c>
      <c r="C13" s="137">
        <v>18.7</v>
      </c>
      <c r="D13" s="137">
        <v>24.79</v>
      </c>
      <c r="E13" s="138">
        <v>33.119999999999997</v>
      </c>
      <c r="G13" s="108">
        <v>38028</v>
      </c>
      <c r="H13" s="315"/>
      <c r="I13" s="117">
        <v>18.579999999999998</v>
      </c>
      <c r="J13" s="117">
        <v>22.3</v>
      </c>
      <c r="K13" s="118">
        <v>29.29</v>
      </c>
      <c r="M13" s="136">
        <v>38057</v>
      </c>
      <c r="N13" s="139">
        <v>21.37</v>
      </c>
      <c r="O13" s="139">
        <v>24.54</v>
      </c>
      <c r="P13" s="140">
        <v>31.37</v>
      </c>
      <c r="R13" s="114">
        <v>38088</v>
      </c>
      <c r="S13" s="115">
        <v>19.12</v>
      </c>
      <c r="T13" s="115">
        <v>23.59</v>
      </c>
      <c r="U13" s="116">
        <v>31.12</v>
      </c>
      <c r="W13" s="136">
        <v>38118</v>
      </c>
      <c r="X13" s="139">
        <v>16.37</v>
      </c>
      <c r="Y13" s="139">
        <v>19</v>
      </c>
      <c r="Z13" s="140">
        <v>25.58</v>
      </c>
      <c r="AB13" s="10">
        <v>38149</v>
      </c>
      <c r="AC13" s="11">
        <v>19.25</v>
      </c>
      <c r="AD13" s="11">
        <v>21.52</v>
      </c>
      <c r="AE13" s="12">
        <v>26.75</v>
      </c>
      <c r="AF13" s="141"/>
      <c r="AG13" s="142">
        <v>38179</v>
      </c>
      <c r="AH13" s="143">
        <v>10.91</v>
      </c>
      <c r="AI13" s="143">
        <v>12.63</v>
      </c>
      <c r="AJ13" s="144">
        <v>15.16</v>
      </c>
      <c r="AL13" s="10">
        <v>38210</v>
      </c>
      <c r="AM13" s="137">
        <v>10.87</v>
      </c>
      <c r="AN13" s="137">
        <v>15.73</v>
      </c>
      <c r="AO13" s="138">
        <v>24.04</v>
      </c>
      <c r="AQ13" s="136">
        <v>38241</v>
      </c>
      <c r="AR13" s="139">
        <v>17.12</v>
      </c>
      <c r="AS13" s="139">
        <v>19.98</v>
      </c>
      <c r="AT13" s="140">
        <v>25.5</v>
      </c>
      <c r="AV13" s="142">
        <v>38271</v>
      </c>
      <c r="AW13" s="145">
        <v>17.75</v>
      </c>
      <c r="AX13" s="145">
        <v>21.44</v>
      </c>
      <c r="AY13" s="152">
        <v>28.75</v>
      </c>
      <c r="BA13" s="16">
        <v>38302</v>
      </c>
      <c r="BB13" s="150">
        <v>19</v>
      </c>
      <c r="BC13" s="150">
        <v>21.08</v>
      </c>
      <c r="BD13" s="151">
        <v>23.54</v>
      </c>
      <c r="BF13" s="136">
        <v>38332</v>
      </c>
      <c r="BG13" s="139">
        <v>18</v>
      </c>
      <c r="BH13" s="139">
        <v>19</v>
      </c>
      <c r="BI13" s="140">
        <v>22</v>
      </c>
    </row>
    <row r="14" spans="1:62" x14ac:dyDescent="0.2">
      <c r="A14" s="10">
        <v>37998</v>
      </c>
      <c r="B14" s="317">
        <v>0.4</v>
      </c>
      <c r="C14" s="137">
        <v>22.2</v>
      </c>
      <c r="D14" s="137">
        <v>24.77</v>
      </c>
      <c r="E14" s="138">
        <v>29.5</v>
      </c>
      <c r="G14" s="108">
        <v>38029</v>
      </c>
      <c r="H14" s="315"/>
      <c r="I14" s="117">
        <v>19.29</v>
      </c>
      <c r="J14" s="117">
        <v>22.88</v>
      </c>
      <c r="K14" s="118">
        <v>31.08</v>
      </c>
      <c r="M14" s="136">
        <v>38058</v>
      </c>
      <c r="N14" s="139">
        <v>20.2</v>
      </c>
      <c r="O14" s="139">
        <v>22.28</v>
      </c>
      <c r="P14" s="140">
        <v>26.08</v>
      </c>
      <c r="R14" s="114">
        <v>38089</v>
      </c>
      <c r="S14" s="115">
        <v>21</v>
      </c>
      <c r="T14" s="115">
        <v>23.66</v>
      </c>
      <c r="U14" s="116">
        <v>29.16</v>
      </c>
      <c r="W14" s="136">
        <v>38119</v>
      </c>
      <c r="X14" s="139">
        <v>15.2</v>
      </c>
      <c r="Y14" s="139">
        <v>20.010000000000002</v>
      </c>
      <c r="Z14" s="140">
        <v>28.79</v>
      </c>
      <c r="AB14" s="10">
        <v>38150</v>
      </c>
      <c r="AC14" s="11">
        <v>12.5</v>
      </c>
      <c r="AD14" s="11">
        <v>16.82</v>
      </c>
      <c r="AE14" s="12">
        <v>19.7</v>
      </c>
      <c r="AF14" s="141"/>
      <c r="AG14" s="142">
        <v>38180</v>
      </c>
      <c r="AH14" s="143">
        <v>11</v>
      </c>
      <c r="AI14" s="143">
        <v>14.37</v>
      </c>
      <c r="AJ14" s="144">
        <v>20.329999999999998</v>
      </c>
      <c r="AL14" s="10">
        <v>38211</v>
      </c>
      <c r="AM14" s="137">
        <v>13.08</v>
      </c>
      <c r="AN14" s="137">
        <v>15.91</v>
      </c>
      <c r="AO14" s="138">
        <v>21.75</v>
      </c>
      <c r="AQ14" s="136">
        <v>38242</v>
      </c>
      <c r="AR14" s="139">
        <v>16</v>
      </c>
      <c r="AS14" s="139">
        <v>17.57</v>
      </c>
      <c r="AT14" s="140">
        <v>19.95</v>
      </c>
      <c r="AV14" s="142">
        <v>38272</v>
      </c>
      <c r="AW14" s="145">
        <v>19</v>
      </c>
      <c r="AX14" s="145">
        <v>22.1</v>
      </c>
      <c r="AY14" s="152">
        <v>28.25</v>
      </c>
      <c r="BA14" s="16">
        <v>38303</v>
      </c>
      <c r="BB14" s="150">
        <v>17.5</v>
      </c>
      <c r="BC14" s="150">
        <v>21.1</v>
      </c>
      <c r="BD14" s="151">
        <v>26.37</v>
      </c>
      <c r="BF14" s="136">
        <v>38333</v>
      </c>
      <c r="BG14" s="139">
        <v>17</v>
      </c>
      <c r="BH14" s="139">
        <v>20</v>
      </c>
      <c r="BI14" s="140">
        <v>27</v>
      </c>
    </row>
    <row r="15" spans="1:62" x14ac:dyDescent="0.2">
      <c r="A15" s="10">
        <v>37999</v>
      </c>
      <c r="B15" s="317">
        <v>0</v>
      </c>
      <c r="C15" s="137">
        <v>21.2</v>
      </c>
      <c r="D15" s="137">
        <v>23.75</v>
      </c>
      <c r="E15" s="138">
        <v>30.2</v>
      </c>
      <c r="G15" s="108">
        <v>38030</v>
      </c>
      <c r="H15" s="315"/>
      <c r="I15" s="117">
        <v>19.04</v>
      </c>
      <c r="J15" s="117">
        <v>23.26</v>
      </c>
      <c r="K15" s="118">
        <v>31.5</v>
      </c>
      <c r="M15" s="136">
        <v>38059</v>
      </c>
      <c r="N15" s="139">
        <v>18.66</v>
      </c>
      <c r="O15" s="139">
        <v>21.97</v>
      </c>
      <c r="P15" s="140">
        <v>28.66</v>
      </c>
      <c r="R15" s="114">
        <v>38090</v>
      </c>
      <c r="S15" s="115">
        <v>20.29</v>
      </c>
      <c r="T15" s="115">
        <v>23.27</v>
      </c>
      <c r="U15" s="116">
        <v>27.79</v>
      </c>
      <c r="W15" s="136">
        <v>38120</v>
      </c>
      <c r="X15" s="139">
        <v>17</v>
      </c>
      <c r="Y15" s="139">
        <v>18.79</v>
      </c>
      <c r="Z15" s="140">
        <v>20.95</v>
      </c>
      <c r="AB15" s="10">
        <v>38151</v>
      </c>
      <c r="AC15" s="11">
        <v>9.6999999999999993</v>
      </c>
      <c r="AD15" s="11">
        <v>12.21</v>
      </c>
      <c r="AE15" s="12">
        <v>16.2</v>
      </c>
      <c r="AF15" s="141"/>
      <c r="AG15" s="142">
        <v>38181</v>
      </c>
      <c r="AH15" s="143">
        <v>13.12</v>
      </c>
      <c r="AI15" s="143">
        <v>18.13</v>
      </c>
      <c r="AJ15" s="144">
        <v>25.33</v>
      </c>
      <c r="AL15" s="10">
        <v>38212</v>
      </c>
      <c r="AM15" s="137">
        <v>10.62</v>
      </c>
      <c r="AN15" s="137">
        <v>15.43</v>
      </c>
      <c r="AO15" s="138">
        <v>22.08</v>
      </c>
      <c r="AQ15" s="136">
        <v>38243</v>
      </c>
      <c r="AR15" s="139">
        <v>16.41</v>
      </c>
      <c r="AS15" s="139">
        <v>20.3</v>
      </c>
      <c r="AT15" s="140">
        <v>27.2</v>
      </c>
      <c r="AV15" s="142">
        <v>38273</v>
      </c>
      <c r="AW15" s="145">
        <v>20.75</v>
      </c>
      <c r="AX15" s="145">
        <v>23.7</v>
      </c>
      <c r="AY15" s="152">
        <v>29.75</v>
      </c>
      <c r="BA15" s="16">
        <v>38304</v>
      </c>
      <c r="BB15" s="150">
        <v>17.37</v>
      </c>
      <c r="BC15" s="150">
        <v>20.43</v>
      </c>
      <c r="BD15" s="151">
        <v>26.37</v>
      </c>
      <c r="BF15" s="136">
        <v>38334</v>
      </c>
      <c r="BG15" s="139">
        <v>16</v>
      </c>
      <c r="BH15" s="139">
        <v>22</v>
      </c>
      <c r="BI15" s="140">
        <v>30</v>
      </c>
    </row>
    <row r="16" spans="1:62" x14ac:dyDescent="0.2">
      <c r="A16" s="10">
        <v>38000</v>
      </c>
      <c r="B16" s="317">
        <v>0</v>
      </c>
      <c r="C16" s="137">
        <v>20.25</v>
      </c>
      <c r="D16" s="137">
        <v>23.95</v>
      </c>
      <c r="E16" s="138">
        <v>30.79</v>
      </c>
      <c r="G16" s="108">
        <v>38031</v>
      </c>
      <c r="H16" s="315"/>
      <c r="I16" s="117">
        <v>19.66</v>
      </c>
      <c r="J16" s="117">
        <v>21.33</v>
      </c>
      <c r="K16" s="118">
        <v>25.08</v>
      </c>
      <c r="M16" s="136">
        <v>38060</v>
      </c>
      <c r="N16" s="139">
        <v>19.25</v>
      </c>
      <c r="O16" s="139">
        <v>20.82</v>
      </c>
      <c r="P16" s="140">
        <v>23.75</v>
      </c>
      <c r="R16" s="114">
        <v>38091</v>
      </c>
      <c r="S16" s="115">
        <v>20.5</v>
      </c>
      <c r="T16" s="115">
        <v>21.46</v>
      </c>
      <c r="U16" s="116">
        <v>22.83</v>
      </c>
      <c r="W16" s="136">
        <v>38121</v>
      </c>
      <c r="X16" s="139">
        <v>17.5</v>
      </c>
      <c r="Y16" s="139">
        <v>19.38</v>
      </c>
      <c r="Z16" s="140">
        <v>23.2</v>
      </c>
      <c r="AB16" s="10">
        <v>38152</v>
      </c>
      <c r="AC16" s="11">
        <v>9.5399999999999991</v>
      </c>
      <c r="AD16" s="11">
        <v>13.19</v>
      </c>
      <c r="AE16" s="12">
        <v>18.829999999999998</v>
      </c>
      <c r="AF16" s="141"/>
      <c r="AG16" s="142">
        <v>38182</v>
      </c>
      <c r="AH16" s="143">
        <v>15.29</v>
      </c>
      <c r="AI16" s="143">
        <v>20.99</v>
      </c>
      <c r="AJ16" s="144">
        <v>27.75</v>
      </c>
      <c r="AL16" s="10">
        <v>38213</v>
      </c>
      <c r="AM16" s="137">
        <v>10.91</v>
      </c>
      <c r="AN16" s="137">
        <v>15.83</v>
      </c>
      <c r="AO16" s="138">
        <v>22.2</v>
      </c>
      <c r="AQ16" s="136">
        <v>38244</v>
      </c>
      <c r="AR16" s="139">
        <v>15.79</v>
      </c>
      <c r="AS16" s="139">
        <v>22.09</v>
      </c>
      <c r="AT16" s="140">
        <v>29.37</v>
      </c>
      <c r="AV16" s="142">
        <v>38274</v>
      </c>
      <c r="AW16" s="145">
        <v>19.25</v>
      </c>
      <c r="AX16" s="145">
        <v>21.32</v>
      </c>
      <c r="AY16" s="152">
        <v>25.5</v>
      </c>
      <c r="BA16" s="16">
        <v>38305</v>
      </c>
      <c r="BB16" s="150">
        <v>15.91</v>
      </c>
      <c r="BC16" s="150">
        <v>20.239999999999998</v>
      </c>
      <c r="BD16" s="151">
        <v>27.08</v>
      </c>
      <c r="BF16" s="136">
        <v>38335</v>
      </c>
      <c r="BG16" s="139">
        <v>18</v>
      </c>
      <c r="BH16" s="139">
        <v>22</v>
      </c>
      <c r="BI16" s="140">
        <v>30</v>
      </c>
    </row>
    <row r="17" spans="1:63" x14ac:dyDescent="0.2">
      <c r="A17" s="10">
        <v>38001</v>
      </c>
      <c r="B17" s="317">
        <v>0</v>
      </c>
      <c r="C17" s="137">
        <v>21.12</v>
      </c>
      <c r="D17" s="137">
        <v>24.21</v>
      </c>
      <c r="E17" s="138">
        <v>30.83</v>
      </c>
      <c r="G17" s="108">
        <v>38032</v>
      </c>
      <c r="H17" s="315"/>
      <c r="I17" s="117">
        <v>19.79</v>
      </c>
      <c r="J17" s="117">
        <v>22.84</v>
      </c>
      <c r="K17" s="118">
        <v>28.12</v>
      </c>
      <c r="M17" s="136">
        <v>38061</v>
      </c>
      <c r="N17" s="139">
        <v>20.41</v>
      </c>
      <c r="O17" s="139">
        <v>23.11</v>
      </c>
      <c r="P17" s="140">
        <v>29.79</v>
      </c>
      <c r="R17" s="114">
        <v>38092</v>
      </c>
      <c r="S17" s="115">
        <v>19.829999999999998</v>
      </c>
      <c r="T17" s="115">
        <v>22.67</v>
      </c>
      <c r="U17" s="116">
        <v>28.12</v>
      </c>
      <c r="W17" s="136">
        <v>38122</v>
      </c>
      <c r="X17" s="139">
        <v>14.37</v>
      </c>
      <c r="Y17" s="139">
        <v>17.079999999999998</v>
      </c>
      <c r="Z17" s="140">
        <v>19.2</v>
      </c>
      <c r="AB17" s="10">
        <v>38153</v>
      </c>
      <c r="AC17" s="11">
        <v>12.79</v>
      </c>
      <c r="AD17" s="11">
        <v>15.47</v>
      </c>
      <c r="AE17" s="12">
        <v>19.91</v>
      </c>
      <c r="AF17" s="141"/>
      <c r="AG17" s="142">
        <v>38183</v>
      </c>
      <c r="AH17" s="143">
        <v>17.95</v>
      </c>
      <c r="AI17" s="143">
        <v>21.76</v>
      </c>
      <c r="AJ17" s="144">
        <v>28.2</v>
      </c>
      <c r="AL17" s="10">
        <v>38214</v>
      </c>
      <c r="AM17" s="137">
        <v>11.75</v>
      </c>
      <c r="AN17" s="137">
        <v>17.37</v>
      </c>
      <c r="AO17" s="138">
        <v>24.95</v>
      </c>
      <c r="AQ17" s="136">
        <v>38245</v>
      </c>
      <c r="AR17" s="139">
        <v>18.25</v>
      </c>
      <c r="AS17" s="139">
        <v>22.01</v>
      </c>
      <c r="AT17" s="140">
        <v>27.29</v>
      </c>
      <c r="AV17" s="142">
        <v>38275</v>
      </c>
      <c r="AW17" s="145">
        <v>18.75</v>
      </c>
      <c r="AX17" s="145">
        <v>19.7</v>
      </c>
      <c r="AY17" s="152">
        <v>21.25</v>
      </c>
      <c r="BA17" s="16">
        <v>38306</v>
      </c>
      <c r="BB17" s="150">
        <v>17.579999999999998</v>
      </c>
      <c r="BC17" s="150">
        <v>20.71</v>
      </c>
      <c r="BD17" s="151">
        <v>28.2</v>
      </c>
      <c r="BF17" s="136">
        <v>38336</v>
      </c>
      <c r="BG17" s="139">
        <v>17</v>
      </c>
      <c r="BH17" s="139">
        <v>22</v>
      </c>
      <c r="BI17" s="140">
        <v>31</v>
      </c>
    </row>
    <row r="18" spans="1:63" x14ac:dyDescent="0.2">
      <c r="A18" s="10">
        <v>38002</v>
      </c>
      <c r="B18" s="317">
        <v>2</v>
      </c>
      <c r="C18" s="137">
        <v>20.41</v>
      </c>
      <c r="D18" s="137">
        <v>23.09</v>
      </c>
      <c r="E18" s="138">
        <v>26.7</v>
      </c>
      <c r="G18" s="108">
        <v>38033</v>
      </c>
      <c r="H18" s="315"/>
      <c r="I18" s="117">
        <v>20.29</v>
      </c>
      <c r="J18" s="117">
        <v>23.23</v>
      </c>
      <c r="K18" s="118">
        <v>29.33</v>
      </c>
      <c r="M18" s="136">
        <v>38062</v>
      </c>
      <c r="N18" s="139">
        <v>18.41</v>
      </c>
      <c r="O18" s="139">
        <v>22.35</v>
      </c>
      <c r="P18" s="140">
        <v>28.45</v>
      </c>
      <c r="R18" s="114">
        <v>38093</v>
      </c>
      <c r="S18" s="115">
        <v>19.54</v>
      </c>
      <c r="T18" s="115">
        <v>23.23</v>
      </c>
      <c r="U18" s="116">
        <v>28.12</v>
      </c>
      <c r="W18" s="136">
        <v>38123</v>
      </c>
      <c r="X18" s="139">
        <v>11.58</v>
      </c>
      <c r="Y18" s="139">
        <v>15.79</v>
      </c>
      <c r="Z18" s="140">
        <v>22.54</v>
      </c>
      <c r="AB18" s="10">
        <v>38154</v>
      </c>
      <c r="AC18" s="11">
        <v>13.25</v>
      </c>
      <c r="AD18" s="11">
        <v>17.36</v>
      </c>
      <c r="AE18" s="12">
        <v>24.62</v>
      </c>
      <c r="AF18" s="141"/>
      <c r="AG18" s="142">
        <v>38184</v>
      </c>
      <c r="AH18" s="143">
        <v>16.2</v>
      </c>
      <c r="AI18" s="143">
        <v>19.420000000000002</v>
      </c>
      <c r="AJ18" s="144">
        <v>25.79</v>
      </c>
      <c r="AL18" s="10">
        <v>38215</v>
      </c>
      <c r="AM18" s="137">
        <v>13.25</v>
      </c>
      <c r="AN18" s="137">
        <v>18.600000000000001</v>
      </c>
      <c r="AO18" s="138">
        <v>27.04</v>
      </c>
      <c r="AQ18" s="136">
        <v>38246</v>
      </c>
      <c r="AR18" s="139">
        <v>15.91</v>
      </c>
      <c r="AS18" s="139">
        <v>19.64</v>
      </c>
      <c r="AT18" s="140">
        <v>26.58</v>
      </c>
      <c r="AV18" s="142">
        <v>38276</v>
      </c>
      <c r="AW18" s="145">
        <v>19</v>
      </c>
      <c r="AX18" s="145">
        <v>23.96</v>
      </c>
      <c r="AY18" s="152">
        <v>32.25</v>
      </c>
      <c r="BA18" s="16">
        <v>38307</v>
      </c>
      <c r="BB18" s="150">
        <v>18.41</v>
      </c>
      <c r="BC18" s="150">
        <v>19.82</v>
      </c>
      <c r="BD18" s="151">
        <v>21.33</v>
      </c>
      <c r="BF18" s="136">
        <v>38337</v>
      </c>
      <c r="BG18" s="139">
        <v>20</v>
      </c>
      <c r="BH18" s="139">
        <v>25</v>
      </c>
      <c r="BI18" s="140">
        <v>33</v>
      </c>
    </row>
    <row r="19" spans="1:63" x14ac:dyDescent="0.2">
      <c r="A19" s="10">
        <v>38003</v>
      </c>
      <c r="B19" s="317">
        <v>0</v>
      </c>
      <c r="C19" s="137">
        <v>18</v>
      </c>
      <c r="D19" s="137">
        <v>22.2</v>
      </c>
      <c r="E19" s="138">
        <v>28.37</v>
      </c>
      <c r="G19" s="108">
        <v>38034</v>
      </c>
      <c r="H19" s="315"/>
      <c r="I19" s="117">
        <v>18.41</v>
      </c>
      <c r="J19" s="117">
        <v>24.19</v>
      </c>
      <c r="K19" s="118">
        <v>32.75</v>
      </c>
      <c r="M19" s="136">
        <v>38063</v>
      </c>
      <c r="N19" s="139">
        <v>17.95</v>
      </c>
      <c r="O19" s="139">
        <v>22.88</v>
      </c>
      <c r="P19" s="140">
        <v>29.33</v>
      </c>
      <c r="R19" s="114">
        <v>38094</v>
      </c>
      <c r="S19" s="115">
        <v>19.75</v>
      </c>
      <c r="T19" s="115">
        <v>24.28</v>
      </c>
      <c r="U19" s="116">
        <v>30.08</v>
      </c>
      <c r="W19" s="136">
        <v>38124</v>
      </c>
      <c r="X19" s="139">
        <v>10.75</v>
      </c>
      <c r="Y19" s="139">
        <v>16.39</v>
      </c>
      <c r="Z19" s="140">
        <v>24.08</v>
      </c>
      <c r="AB19" s="10">
        <v>38155</v>
      </c>
      <c r="AC19" s="11">
        <v>13.04</v>
      </c>
      <c r="AD19" s="11">
        <v>18.59</v>
      </c>
      <c r="AE19" s="12">
        <v>26.83</v>
      </c>
      <c r="AF19" s="141"/>
      <c r="AG19" s="142">
        <v>38185</v>
      </c>
      <c r="AH19" s="143">
        <v>13.45</v>
      </c>
      <c r="AI19" s="143">
        <v>14.97</v>
      </c>
      <c r="AJ19" s="144">
        <v>16.5</v>
      </c>
      <c r="AL19" s="10">
        <v>38216</v>
      </c>
      <c r="AM19" s="137">
        <v>13.29</v>
      </c>
      <c r="AN19" s="137">
        <v>19.899999999999999</v>
      </c>
      <c r="AO19" s="138">
        <v>28.7</v>
      </c>
      <c r="AQ19" s="136">
        <v>38247</v>
      </c>
      <c r="AR19" s="139">
        <v>16.16</v>
      </c>
      <c r="AS19" s="139">
        <v>18.559999999999999</v>
      </c>
      <c r="AT19" s="140">
        <v>23.41</v>
      </c>
      <c r="AV19" s="142">
        <v>38277</v>
      </c>
      <c r="AW19" s="145">
        <v>17.75</v>
      </c>
      <c r="AX19" s="145">
        <v>22.16</v>
      </c>
      <c r="AY19" s="152">
        <v>25</v>
      </c>
      <c r="BA19" s="16">
        <v>38308</v>
      </c>
      <c r="BB19" s="150">
        <v>20</v>
      </c>
      <c r="BC19" s="150">
        <v>21.31</v>
      </c>
      <c r="BD19" s="151">
        <v>23.75</v>
      </c>
      <c r="BF19" s="136">
        <v>38338</v>
      </c>
      <c r="BG19" s="139">
        <v>21</v>
      </c>
      <c r="BH19" s="139">
        <v>23</v>
      </c>
      <c r="BI19" s="140">
        <v>29</v>
      </c>
    </row>
    <row r="20" spans="1:63" x14ac:dyDescent="0.2">
      <c r="A20" s="10">
        <v>38004</v>
      </c>
      <c r="B20" s="317">
        <v>0</v>
      </c>
      <c r="C20" s="137">
        <v>18</v>
      </c>
      <c r="D20" s="137">
        <v>22.83</v>
      </c>
      <c r="E20" s="138">
        <v>30.25</v>
      </c>
      <c r="G20" s="108">
        <v>38035</v>
      </c>
      <c r="H20" s="315"/>
      <c r="I20" s="117">
        <v>20.29</v>
      </c>
      <c r="J20" s="117">
        <v>25.99</v>
      </c>
      <c r="K20" s="118">
        <v>34</v>
      </c>
      <c r="M20" s="136">
        <v>38064</v>
      </c>
      <c r="N20" s="139">
        <v>18.579999999999998</v>
      </c>
      <c r="O20" s="139">
        <v>22.83</v>
      </c>
      <c r="P20" s="140">
        <v>30.33</v>
      </c>
      <c r="R20" s="114">
        <v>38095</v>
      </c>
      <c r="S20" s="115">
        <v>21.04</v>
      </c>
      <c r="T20" s="115">
        <v>24.52</v>
      </c>
      <c r="U20" s="116">
        <v>30.12</v>
      </c>
      <c r="W20" s="136">
        <v>38125</v>
      </c>
      <c r="X20" s="139">
        <v>15.37</v>
      </c>
      <c r="Y20" s="139">
        <v>16.649999999999999</v>
      </c>
      <c r="Z20" s="140">
        <v>19.54</v>
      </c>
      <c r="AB20" s="10">
        <v>38156</v>
      </c>
      <c r="AC20" s="11">
        <v>13.95</v>
      </c>
      <c r="AD20" s="11">
        <v>19</v>
      </c>
      <c r="AE20" s="12">
        <v>27.29</v>
      </c>
      <c r="AF20" s="141"/>
      <c r="AG20" s="142">
        <v>38186</v>
      </c>
      <c r="AH20" s="143">
        <v>13.33</v>
      </c>
      <c r="AI20" s="143">
        <v>14.12</v>
      </c>
      <c r="AJ20" s="144">
        <v>15.87</v>
      </c>
      <c r="AL20" s="10">
        <v>38217</v>
      </c>
      <c r="AM20" s="137">
        <v>15.08</v>
      </c>
      <c r="AN20" s="137">
        <v>21.73</v>
      </c>
      <c r="AO20" s="138">
        <v>30.33</v>
      </c>
      <c r="AQ20" s="136">
        <v>38248</v>
      </c>
      <c r="AR20" s="139">
        <v>15.83</v>
      </c>
      <c r="AS20" s="139">
        <v>20.420000000000002</v>
      </c>
      <c r="AT20" s="140">
        <v>28.79</v>
      </c>
      <c r="AV20" s="142">
        <v>38278</v>
      </c>
      <c r="AW20" s="145">
        <v>19</v>
      </c>
      <c r="AX20" s="145">
        <v>22.03</v>
      </c>
      <c r="AY20" s="152">
        <v>27</v>
      </c>
      <c r="BA20" s="16">
        <v>38309</v>
      </c>
      <c r="BB20" s="150">
        <v>19.29</v>
      </c>
      <c r="BC20" s="150">
        <v>21.9</v>
      </c>
      <c r="BD20" s="151">
        <v>28.04</v>
      </c>
      <c r="BF20" s="136">
        <v>38339</v>
      </c>
      <c r="BG20" s="139">
        <v>19</v>
      </c>
      <c r="BH20" s="139">
        <v>22</v>
      </c>
      <c r="BI20" s="140">
        <v>27</v>
      </c>
    </row>
    <row r="21" spans="1:63" x14ac:dyDescent="0.2">
      <c r="A21" s="10">
        <v>38005</v>
      </c>
      <c r="B21" s="317">
        <v>0</v>
      </c>
      <c r="C21" s="137">
        <v>18.579999999999998</v>
      </c>
      <c r="D21" s="137">
        <v>22.56</v>
      </c>
      <c r="E21" s="138">
        <v>29.25</v>
      </c>
      <c r="G21" s="108">
        <v>38036</v>
      </c>
      <c r="H21" s="315"/>
      <c r="I21" s="117">
        <v>21.58</v>
      </c>
      <c r="J21" s="117">
        <v>25.57</v>
      </c>
      <c r="K21" s="118">
        <v>33.83</v>
      </c>
      <c r="M21" s="136">
        <v>38065</v>
      </c>
      <c r="N21" s="139">
        <v>18.37</v>
      </c>
      <c r="O21" s="139">
        <v>21.89</v>
      </c>
      <c r="P21" s="140">
        <v>31.12</v>
      </c>
      <c r="R21" s="114">
        <v>38096</v>
      </c>
      <c r="S21" s="115">
        <v>20.12</v>
      </c>
      <c r="T21" s="115">
        <v>24.03</v>
      </c>
      <c r="U21" s="116">
        <v>30.08</v>
      </c>
      <c r="W21" s="136">
        <v>38126</v>
      </c>
      <c r="X21" s="139">
        <v>15.37</v>
      </c>
      <c r="Y21" s="139">
        <v>16.68</v>
      </c>
      <c r="Z21" s="140">
        <v>18.62</v>
      </c>
      <c r="AB21" s="10">
        <v>38157</v>
      </c>
      <c r="AC21" s="11">
        <v>16.12</v>
      </c>
      <c r="AD21" s="11">
        <v>19.11</v>
      </c>
      <c r="AE21" s="12">
        <v>24.79</v>
      </c>
      <c r="AF21" s="141"/>
      <c r="AG21" s="142">
        <v>38187</v>
      </c>
      <c r="AH21" s="143">
        <v>12.37</v>
      </c>
      <c r="AI21" s="143">
        <v>12.94</v>
      </c>
      <c r="AJ21" s="144">
        <v>13.79</v>
      </c>
      <c r="AL21" s="10">
        <v>38218</v>
      </c>
      <c r="AM21" s="137">
        <v>16.12</v>
      </c>
      <c r="AN21" s="137">
        <v>21.54</v>
      </c>
      <c r="AO21" s="138">
        <v>29.91</v>
      </c>
      <c r="AQ21" s="136">
        <v>38249</v>
      </c>
      <c r="AR21" s="139">
        <v>2.4500000000000002</v>
      </c>
      <c r="AS21" s="139">
        <v>21.27</v>
      </c>
      <c r="AT21" s="140">
        <v>29.83</v>
      </c>
      <c r="AV21" s="142">
        <v>38279</v>
      </c>
      <c r="AW21" s="145">
        <v>17</v>
      </c>
      <c r="AX21" s="145">
        <v>19.55</v>
      </c>
      <c r="AY21" s="152">
        <v>23</v>
      </c>
      <c r="BA21" s="16">
        <v>38310</v>
      </c>
      <c r="BB21" s="150">
        <v>19.16</v>
      </c>
      <c r="BC21" s="150">
        <v>21.67</v>
      </c>
      <c r="BD21" s="151">
        <v>26.87</v>
      </c>
      <c r="BF21" s="136">
        <v>38340</v>
      </c>
      <c r="BG21" s="139">
        <v>21</v>
      </c>
      <c r="BH21" s="139">
        <v>24</v>
      </c>
      <c r="BI21" s="140">
        <v>30</v>
      </c>
    </row>
    <row r="22" spans="1:63" x14ac:dyDescent="0.2">
      <c r="A22" s="10">
        <v>38006</v>
      </c>
      <c r="B22" s="317">
        <v>0</v>
      </c>
      <c r="C22" s="137">
        <v>18.7</v>
      </c>
      <c r="D22" s="137">
        <v>22.43</v>
      </c>
      <c r="E22" s="138">
        <v>27.58</v>
      </c>
      <c r="G22" s="108">
        <v>38037</v>
      </c>
      <c r="H22" s="315"/>
      <c r="I22" s="117">
        <v>20.2</v>
      </c>
      <c r="J22" s="117">
        <v>21.97</v>
      </c>
      <c r="K22" s="118">
        <v>25.7</v>
      </c>
      <c r="M22" s="136">
        <v>38066</v>
      </c>
      <c r="N22" s="139">
        <v>18.45</v>
      </c>
      <c r="O22" s="139">
        <v>20.39</v>
      </c>
      <c r="P22" s="140">
        <v>24.2</v>
      </c>
      <c r="R22" s="114">
        <v>38097</v>
      </c>
      <c r="S22" s="115">
        <v>19.16</v>
      </c>
      <c r="T22" s="115">
        <v>21.54</v>
      </c>
      <c r="U22" s="116">
        <v>25</v>
      </c>
      <c r="W22" s="136">
        <v>38127</v>
      </c>
      <c r="X22" s="139">
        <v>15.16</v>
      </c>
      <c r="Y22" s="139">
        <v>16.09</v>
      </c>
      <c r="Z22" s="140">
        <v>17.579999999999998</v>
      </c>
      <c r="AB22" s="10">
        <v>38158</v>
      </c>
      <c r="AC22" s="11">
        <v>13.75</v>
      </c>
      <c r="AD22" s="11">
        <v>18.670000000000002</v>
      </c>
      <c r="AE22" s="12">
        <v>26</v>
      </c>
      <c r="AF22" s="141"/>
      <c r="AG22" s="142">
        <v>38188</v>
      </c>
      <c r="AH22" s="143">
        <v>12</v>
      </c>
      <c r="AI22" s="143">
        <v>13.83</v>
      </c>
      <c r="AJ22" s="144">
        <v>17.5</v>
      </c>
      <c r="AL22" s="10">
        <v>38219</v>
      </c>
      <c r="AM22" s="137">
        <v>16.079999999999998</v>
      </c>
      <c r="AN22" s="137">
        <v>23.5</v>
      </c>
      <c r="AO22" s="138">
        <v>32.5</v>
      </c>
      <c r="AQ22" s="136">
        <v>38250</v>
      </c>
      <c r="AR22" s="139">
        <v>18.29</v>
      </c>
      <c r="AS22" s="139">
        <v>24.32</v>
      </c>
      <c r="AT22" s="140">
        <v>32.58</v>
      </c>
      <c r="AV22" s="142">
        <v>38280</v>
      </c>
      <c r="AW22" s="145">
        <v>14.75</v>
      </c>
      <c r="AX22" s="145">
        <v>16.75</v>
      </c>
      <c r="AY22" s="152">
        <v>19.5</v>
      </c>
      <c r="BA22" s="16">
        <v>38311</v>
      </c>
      <c r="BB22" s="150">
        <v>17.62</v>
      </c>
      <c r="BC22" s="150">
        <v>20.21</v>
      </c>
      <c r="BD22" s="151">
        <v>25.37</v>
      </c>
      <c r="BF22" s="136">
        <v>38341</v>
      </c>
      <c r="BG22" s="139">
        <v>21</v>
      </c>
      <c r="BH22" s="139">
        <v>25</v>
      </c>
      <c r="BI22" s="140">
        <v>32</v>
      </c>
    </row>
    <row r="23" spans="1:63" x14ac:dyDescent="0.2">
      <c r="A23" s="10">
        <v>38007</v>
      </c>
      <c r="B23" s="317">
        <v>0</v>
      </c>
      <c r="C23" s="137">
        <v>19.91</v>
      </c>
      <c r="D23" s="137">
        <v>21.11</v>
      </c>
      <c r="E23" s="138">
        <v>23.95</v>
      </c>
      <c r="G23" s="108">
        <v>38038</v>
      </c>
      <c r="H23" s="315"/>
      <c r="I23" s="117">
        <v>20.41</v>
      </c>
      <c r="J23" s="117">
        <v>22.38</v>
      </c>
      <c r="K23" s="118">
        <v>27.62</v>
      </c>
      <c r="M23" s="136">
        <v>38067</v>
      </c>
      <c r="N23" s="139">
        <v>17.16</v>
      </c>
      <c r="O23" s="139">
        <v>19.420000000000002</v>
      </c>
      <c r="P23" s="140">
        <v>24.29</v>
      </c>
      <c r="R23" s="114">
        <v>38098</v>
      </c>
      <c r="S23" s="115">
        <v>20.12</v>
      </c>
      <c r="T23" s="115">
        <v>21.67</v>
      </c>
      <c r="U23" s="116">
        <v>25.95</v>
      </c>
      <c r="W23" s="136">
        <v>38128</v>
      </c>
      <c r="X23" s="139">
        <v>14.41</v>
      </c>
      <c r="Y23" s="139">
        <v>16.309999999999999</v>
      </c>
      <c r="Z23" s="140">
        <v>19.95</v>
      </c>
      <c r="AB23" s="10">
        <v>38159</v>
      </c>
      <c r="AC23" s="11">
        <v>14.29</v>
      </c>
      <c r="AD23" s="11">
        <v>19.760000000000002</v>
      </c>
      <c r="AE23" s="12">
        <v>26.58</v>
      </c>
      <c r="AF23" s="141"/>
      <c r="AG23" s="142">
        <v>38189</v>
      </c>
      <c r="AH23" s="143">
        <v>11.62</v>
      </c>
      <c r="AI23" s="143">
        <v>14.6</v>
      </c>
      <c r="AJ23" s="144">
        <v>20.58</v>
      </c>
      <c r="AL23" s="10">
        <v>38220</v>
      </c>
      <c r="AM23" s="137">
        <v>18.16</v>
      </c>
      <c r="AN23" s="137">
        <v>24.85</v>
      </c>
      <c r="AO23" s="138">
        <v>32.200000000000003</v>
      </c>
      <c r="AQ23" s="136">
        <v>38251</v>
      </c>
      <c r="AR23" s="139">
        <v>19.04</v>
      </c>
      <c r="AS23" s="139">
        <v>25.94</v>
      </c>
      <c r="AT23" s="140">
        <v>34.409999999999997</v>
      </c>
      <c r="AV23" s="142">
        <v>38281</v>
      </c>
      <c r="AW23" s="145">
        <v>14.75</v>
      </c>
      <c r="AX23" s="145">
        <v>17.77</v>
      </c>
      <c r="AY23" s="152">
        <v>23</v>
      </c>
      <c r="BA23" s="16">
        <v>38312</v>
      </c>
      <c r="BB23" s="150">
        <v>15.79</v>
      </c>
      <c r="BC23" s="150">
        <v>20.13</v>
      </c>
      <c r="BD23" s="151">
        <v>27.41</v>
      </c>
      <c r="BF23" s="136">
        <v>38342</v>
      </c>
      <c r="BG23" s="139">
        <v>18</v>
      </c>
      <c r="BH23" s="139">
        <v>20</v>
      </c>
      <c r="BI23" s="140">
        <v>22</v>
      </c>
    </row>
    <row r="24" spans="1:63" x14ac:dyDescent="0.2">
      <c r="A24" s="10">
        <v>38008</v>
      </c>
      <c r="B24" s="317">
        <v>16.8</v>
      </c>
      <c r="C24" s="137">
        <v>19.579999999999998</v>
      </c>
      <c r="D24" s="137">
        <v>21.55</v>
      </c>
      <c r="E24" s="138">
        <v>24.54</v>
      </c>
      <c r="G24" s="108">
        <v>38039</v>
      </c>
      <c r="H24" s="315"/>
      <c r="I24" s="117">
        <v>18.66</v>
      </c>
      <c r="J24" s="117">
        <v>20.96</v>
      </c>
      <c r="K24" s="118">
        <v>23.79</v>
      </c>
      <c r="M24" s="136">
        <v>38068</v>
      </c>
      <c r="N24" s="139">
        <v>16.62</v>
      </c>
      <c r="O24" s="139">
        <v>20.13</v>
      </c>
      <c r="P24" s="140">
        <v>26.2</v>
      </c>
      <c r="R24" s="114">
        <v>38099</v>
      </c>
      <c r="S24" s="115">
        <v>19.75</v>
      </c>
      <c r="T24" s="115">
        <v>24.18</v>
      </c>
      <c r="U24" s="116">
        <v>30.37</v>
      </c>
      <c r="W24" s="136">
        <v>38129</v>
      </c>
      <c r="X24" s="139">
        <v>14.79</v>
      </c>
      <c r="Y24" s="139">
        <v>17.260000000000002</v>
      </c>
      <c r="Z24" s="140">
        <v>21.83</v>
      </c>
      <c r="AB24" s="10">
        <v>38160</v>
      </c>
      <c r="AC24" s="11">
        <v>15.25</v>
      </c>
      <c r="AD24" s="11">
        <v>20.329999999999998</v>
      </c>
      <c r="AE24" s="12">
        <v>26.54</v>
      </c>
      <c r="AF24" s="141"/>
      <c r="AG24" s="142">
        <v>38190</v>
      </c>
      <c r="AH24" s="143">
        <v>11.25</v>
      </c>
      <c r="AI24" s="143">
        <v>12.82</v>
      </c>
      <c r="AJ24" s="144">
        <v>15.91</v>
      </c>
      <c r="AL24" s="10">
        <v>38221</v>
      </c>
      <c r="AM24" s="137">
        <v>18</v>
      </c>
      <c r="AN24" s="137">
        <v>22.57</v>
      </c>
      <c r="AO24" s="138">
        <v>31.41</v>
      </c>
      <c r="AQ24" s="136">
        <v>38252</v>
      </c>
      <c r="AR24" s="139">
        <v>21.08</v>
      </c>
      <c r="AS24" s="139">
        <v>27.14</v>
      </c>
      <c r="AT24" s="140">
        <v>35.04</v>
      </c>
      <c r="AV24" s="142">
        <v>38282</v>
      </c>
      <c r="AW24" s="145">
        <v>15.75</v>
      </c>
      <c r="AX24" s="145">
        <v>19.91</v>
      </c>
      <c r="AY24" s="152">
        <v>26.75</v>
      </c>
      <c r="BA24" s="16">
        <v>38313</v>
      </c>
      <c r="BB24" s="150">
        <v>15.29</v>
      </c>
      <c r="BC24" s="150">
        <v>20.21</v>
      </c>
      <c r="BD24" s="151">
        <v>27.7</v>
      </c>
      <c r="BF24" s="136">
        <v>38343</v>
      </c>
      <c r="BG24" s="139">
        <v>16</v>
      </c>
      <c r="BH24" s="139">
        <v>17</v>
      </c>
      <c r="BI24" s="140">
        <v>20</v>
      </c>
    </row>
    <row r="25" spans="1:63" x14ac:dyDescent="0.2">
      <c r="A25" s="10">
        <v>38009</v>
      </c>
      <c r="B25" s="317">
        <v>1.6</v>
      </c>
      <c r="C25" s="137">
        <v>19.79</v>
      </c>
      <c r="D25" s="137">
        <v>22.44</v>
      </c>
      <c r="E25" s="138">
        <v>30.25</v>
      </c>
      <c r="G25" s="108">
        <v>38040</v>
      </c>
      <c r="H25" s="315"/>
      <c r="I25" s="117">
        <v>18.45</v>
      </c>
      <c r="J25" s="117">
        <v>19.55</v>
      </c>
      <c r="K25" s="118">
        <v>21</v>
      </c>
      <c r="M25" s="136">
        <v>38069</v>
      </c>
      <c r="N25" s="139">
        <v>17.41</v>
      </c>
      <c r="O25" s="139">
        <v>19.079999999999998</v>
      </c>
      <c r="P25" s="140">
        <v>22.37</v>
      </c>
      <c r="R25" s="114">
        <v>38100</v>
      </c>
      <c r="S25" s="115">
        <v>20.5</v>
      </c>
      <c r="T25" s="115">
        <v>24.74</v>
      </c>
      <c r="U25" s="116">
        <v>29.91</v>
      </c>
      <c r="W25" s="136">
        <v>38130</v>
      </c>
      <c r="X25" s="139">
        <v>15.83</v>
      </c>
      <c r="Y25" s="139">
        <v>18.93</v>
      </c>
      <c r="Z25" s="140">
        <v>24.08</v>
      </c>
      <c r="AB25" s="10">
        <v>38161</v>
      </c>
      <c r="AC25" s="11">
        <v>15.2</v>
      </c>
      <c r="AD25" s="11">
        <v>20.22</v>
      </c>
      <c r="AE25" s="12">
        <v>27.2</v>
      </c>
      <c r="AF25" s="141"/>
      <c r="AG25" s="142">
        <v>38191</v>
      </c>
      <c r="AH25" s="143">
        <v>11.08</v>
      </c>
      <c r="AI25" s="143">
        <v>13.56</v>
      </c>
      <c r="AJ25" s="144">
        <v>18.7</v>
      </c>
      <c r="AL25" s="10">
        <v>38222</v>
      </c>
      <c r="AM25" s="137">
        <v>17.54</v>
      </c>
      <c r="AN25" s="137">
        <v>23.17</v>
      </c>
      <c r="AO25" s="138">
        <v>31.12</v>
      </c>
      <c r="AQ25" s="136">
        <v>38253</v>
      </c>
      <c r="AR25" s="139">
        <v>20.83</v>
      </c>
      <c r="AS25" s="139">
        <v>24.62</v>
      </c>
      <c r="AT25" s="140">
        <v>32.409999999999997</v>
      </c>
      <c r="AV25" s="142">
        <v>38283</v>
      </c>
      <c r="AW25" s="145">
        <v>16.5</v>
      </c>
      <c r="AX25" s="145">
        <v>21</v>
      </c>
      <c r="AY25" s="152">
        <v>28</v>
      </c>
      <c r="BA25" s="16">
        <v>38314</v>
      </c>
      <c r="BB25" s="150">
        <v>17</v>
      </c>
      <c r="BC25" s="150">
        <v>22.66</v>
      </c>
      <c r="BD25" s="151">
        <v>31.7</v>
      </c>
      <c r="BF25" s="136">
        <v>38344</v>
      </c>
      <c r="BG25" s="139">
        <v>15</v>
      </c>
      <c r="BH25" s="139">
        <v>17</v>
      </c>
      <c r="BI25" s="140">
        <v>20</v>
      </c>
    </row>
    <row r="26" spans="1:63" x14ac:dyDescent="0.2">
      <c r="A26" s="10">
        <v>38010</v>
      </c>
      <c r="B26" s="317">
        <v>65.599999999999994</v>
      </c>
      <c r="C26" s="137">
        <v>19.75</v>
      </c>
      <c r="D26" s="137">
        <v>22.76</v>
      </c>
      <c r="E26" s="138">
        <v>26.08</v>
      </c>
      <c r="G26" s="108">
        <v>38041</v>
      </c>
      <c r="H26" s="315"/>
      <c r="I26" s="117">
        <v>17.16</v>
      </c>
      <c r="J26" s="117">
        <v>19.010000000000002</v>
      </c>
      <c r="K26" s="118">
        <v>21.45</v>
      </c>
      <c r="M26" s="136">
        <v>38070</v>
      </c>
      <c r="N26" s="139">
        <v>15.66</v>
      </c>
      <c r="O26" s="139">
        <v>19.78</v>
      </c>
      <c r="P26" s="140">
        <v>25.83</v>
      </c>
      <c r="R26" s="114">
        <v>38101</v>
      </c>
      <c r="S26" s="115">
        <v>20.83</v>
      </c>
      <c r="T26" s="115">
        <v>23.44</v>
      </c>
      <c r="U26" s="116">
        <v>26.29</v>
      </c>
      <c r="W26" s="136">
        <v>38131</v>
      </c>
      <c r="X26" s="139">
        <v>17.25</v>
      </c>
      <c r="Y26" s="139">
        <v>19.22</v>
      </c>
      <c r="Z26" s="140">
        <v>23.58</v>
      </c>
      <c r="AB26" s="10">
        <v>38162</v>
      </c>
      <c r="AC26" s="11">
        <v>14.29</v>
      </c>
      <c r="AD26" s="11">
        <v>19.2</v>
      </c>
      <c r="AE26" s="12">
        <v>24.54</v>
      </c>
      <c r="AF26" s="141"/>
      <c r="AG26" s="142">
        <v>38192</v>
      </c>
      <c r="AH26" s="143">
        <v>9.41</v>
      </c>
      <c r="AI26" s="143">
        <v>14.32</v>
      </c>
      <c r="AJ26" s="144">
        <v>21.5</v>
      </c>
      <c r="AL26" s="10">
        <v>38223</v>
      </c>
      <c r="AM26" s="137">
        <v>16.45</v>
      </c>
      <c r="AN26" s="137">
        <v>19.2</v>
      </c>
      <c r="AO26" s="138">
        <v>22.83</v>
      </c>
      <c r="AQ26" s="136">
        <v>38254</v>
      </c>
      <c r="AR26" s="139">
        <v>19.45</v>
      </c>
      <c r="AS26" s="139">
        <v>25</v>
      </c>
      <c r="AT26" s="140">
        <v>35.25</v>
      </c>
      <c r="AV26" s="142">
        <v>38284</v>
      </c>
      <c r="AW26" s="145">
        <v>20.5</v>
      </c>
      <c r="AX26" s="145">
        <v>21.81</v>
      </c>
      <c r="AY26" s="152">
        <v>24.75</v>
      </c>
      <c r="BA26" s="16">
        <v>38315</v>
      </c>
      <c r="BB26" s="150">
        <v>16.54</v>
      </c>
      <c r="BC26" s="150">
        <v>23.85</v>
      </c>
      <c r="BD26" s="151">
        <v>33.159999999999997</v>
      </c>
      <c r="BF26" s="136">
        <v>38345</v>
      </c>
      <c r="BG26" s="139">
        <v>18</v>
      </c>
      <c r="BH26" s="139">
        <v>21</v>
      </c>
      <c r="BI26" s="140">
        <v>26</v>
      </c>
    </row>
    <row r="27" spans="1:63" x14ac:dyDescent="0.2">
      <c r="A27" s="10">
        <v>38011</v>
      </c>
      <c r="B27" s="317">
        <v>0.6</v>
      </c>
      <c r="C27" s="137">
        <v>20.91</v>
      </c>
      <c r="D27" s="137">
        <v>23.83</v>
      </c>
      <c r="E27" s="138">
        <v>29.12</v>
      </c>
      <c r="G27" s="108">
        <v>38042</v>
      </c>
      <c r="H27" s="315"/>
      <c r="I27" s="117">
        <v>17.29</v>
      </c>
      <c r="J27" s="117">
        <v>18.73</v>
      </c>
      <c r="K27" s="118">
        <v>20.87</v>
      </c>
      <c r="M27" s="136">
        <v>38071</v>
      </c>
      <c r="N27" s="139">
        <v>16.5</v>
      </c>
      <c r="O27" s="139">
        <v>21.33</v>
      </c>
      <c r="P27" s="140">
        <v>29.66</v>
      </c>
      <c r="R27" s="114">
        <v>38102</v>
      </c>
      <c r="S27" s="115">
        <v>17.54</v>
      </c>
      <c r="T27" s="115">
        <v>19.739999999999998</v>
      </c>
      <c r="U27" s="116">
        <v>21.41</v>
      </c>
      <c r="W27" s="136">
        <v>38132</v>
      </c>
      <c r="X27" s="139">
        <v>17.12</v>
      </c>
      <c r="Y27" s="139">
        <v>18.940000000000001</v>
      </c>
      <c r="Z27" s="140">
        <v>20.5</v>
      </c>
      <c r="AB27" s="10">
        <v>38163</v>
      </c>
      <c r="AC27" s="11">
        <v>16.87</v>
      </c>
      <c r="AD27" s="11">
        <v>19.899999999999999</v>
      </c>
      <c r="AE27" s="12">
        <v>23.62</v>
      </c>
      <c r="AF27" s="141"/>
      <c r="AG27" s="142">
        <v>38193</v>
      </c>
      <c r="AH27" s="143">
        <v>10.5</v>
      </c>
      <c r="AI27" s="143">
        <v>14.64</v>
      </c>
      <c r="AJ27" s="144">
        <v>20.91</v>
      </c>
      <c r="AL27" s="10">
        <v>38224</v>
      </c>
      <c r="AM27" s="137">
        <v>15.41</v>
      </c>
      <c r="AN27" s="137">
        <v>22.54</v>
      </c>
      <c r="AO27" s="138">
        <v>31.41</v>
      </c>
      <c r="AQ27" s="136">
        <v>38255</v>
      </c>
      <c r="AR27" s="139">
        <v>20.329999999999998</v>
      </c>
      <c r="AS27" s="139">
        <v>22.67</v>
      </c>
      <c r="AT27" s="140">
        <v>27</v>
      </c>
      <c r="AV27" s="142">
        <v>38285</v>
      </c>
      <c r="AW27" s="145">
        <v>19.5</v>
      </c>
      <c r="AX27" s="145">
        <v>20.51</v>
      </c>
      <c r="AY27" s="152">
        <v>21.75</v>
      </c>
      <c r="BA27" s="16">
        <v>38316</v>
      </c>
      <c r="BB27" s="150">
        <v>19.5</v>
      </c>
      <c r="BC27" s="150">
        <v>26.84</v>
      </c>
      <c r="BD27" s="151">
        <v>34.950000000000003</v>
      </c>
      <c r="BF27" s="136">
        <v>38346</v>
      </c>
      <c r="BG27" s="139">
        <v>17</v>
      </c>
      <c r="BH27" s="139">
        <v>24</v>
      </c>
      <c r="BI27" s="140">
        <v>32</v>
      </c>
    </row>
    <row r="28" spans="1:63" x14ac:dyDescent="0.2">
      <c r="A28" s="10">
        <v>38012</v>
      </c>
      <c r="B28" s="317">
        <v>21.4</v>
      </c>
      <c r="C28" s="137">
        <v>20.329999999999998</v>
      </c>
      <c r="D28" s="137">
        <v>21.05</v>
      </c>
      <c r="E28" s="138">
        <v>21.66</v>
      </c>
      <c r="G28" s="108">
        <v>38043</v>
      </c>
      <c r="H28" s="315"/>
      <c r="I28" s="117">
        <v>17.29</v>
      </c>
      <c r="J28" s="117">
        <v>19.61</v>
      </c>
      <c r="K28" s="118">
        <v>22.83</v>
      </c>
      <c r="M28" s="136">
        <v>38072</v>
      </c>
      <c r="N28" s="139">
        <v>16.95</v>
      </c>
      <c r="O28" s="139">
        <v>21.56</v>
      </c>
      <c r="P28" s="140">
        <v>26.91</v>
      </c>
      <c r="R28" s="114">
        <v>38103</v>
      </c>
      <c r="S28" s="115">
        <v>16.579999999999998</v>
      </c>
      <c r="T28" s="115">
        <v>19.04</v>
      </c>
      <c r="U28" s="116">
        <v>22.12</v>
      </c>
      <c r="W28" s="136">
        <v>38133</v>
      </c>
      <c r="X28" s="139">
        <v>11.79</v>
      </c>
      <c r="Y28" s="139">
        <v>14.84</v>
      </c>
      <c r="Z28" s="140">
        <v>17.75</v>
      </c>
      <c r="AB28" s="10">
        <v>38164</v>
      </c>
      <c r="AC28" s="11">
        <v>17.829999999999998</v>
      </c>
      <c r="AD28" s="11">
        <v>21.33</v>
      </c>
      <c r="AE28" s="12">
        <v>27.12</v>
      </c>
      <c r="AF28" s="141"/>
      <c r="AG28" s="142">
        <v>38194</v>
      </c>
      <c r="AH28" s="143">
        <v>9.6199999999999992</v>
      </c>
      <c r="AI28" s="143">
        <v>14.38</v>
      </c>
      <c r="AJ28" s="144">
        <v>22.16</v>
      </c>
      <c r="AL28" s="10">
        <v>38225</v>
      </c>
      <c r="AM28" s="137">
        <v>17.25</v>
      </c>
      <c r="AN28" s="137">
        <v>19</v>
      </c>
      <c r="AO28" s="138">
        <v>21.95</v>
      </c>
      <c r="AQ28" s="136">
        <v>38256</v>
      </c>
      <c r="AR28" s="139">
        <v>19.29</v>
      </c>
      <c r="AS28" s="139">
        <v>26.68</v>
      </c>
      <c r="AT28" s="140">
        <v>37.159999999999997</v>
      </c>
      <c r="AV28" s="142">
        <v>38286</v>
      </c>
      <c r="AW28" s="145">
        <v>17.5</v>
      </c>
      <c r="AX28" s="145">
        <v>19.079999999999998</v>
      </c>
      <c r="AY28" s="152">
        <v>22.25</v>
      </c>
      <c r="BA28" s="16">
        <v>38317</v>
      </c>
      <c r="BB28" s="150">
        <v>20.37</v>
      </c>
      <c r="BC28" s="150">
        <v>27.01</v>
      </c>
      <c r="BD28" s="151">
        <v>34.950000000000003</v>
      </c>
      <c r="BF28" s="136">
        <v>38347</v>
      </c>
      <c r="BG28" s="139">
        <v>20</v>
      </c>
      <c r="BH28" s="139">
        <v>22</v>
      </c>
      <c r="BI28" s="140">
        <v>24</v>
      </c>
    </row>
    <row r="29" spans="1:63" x14ac:dyDescent="0.2">
      <c r="A29" s="10">
        <v>38013</v>
      </c>
      <c r="B29" s="317">
        <v>23.4</v>
      </c>
      <c r="C29" s="137">
        <v>20.25</v>
      </c>
      <c r="D29" s="137">
        <v>20.92</v>
      </c>
      <c r="E29" s="138">
        <v>21.83</v>
      </c>
      <c r="G29" s="108">
        <v>38044</v>
      </c>
      <c r="H29" s="315"/>
      <c r="I29" s="117">
        <v>16.5</v>
      </c>
      <c r="J29" s="117">
        <v>22.46</v>
      </c>
      <c r="K29" s="118">
        <v>30.29</v>
      </c>
      <c r="M29" s="136">
        <v>38073</v>
      </c>
      <c r="N29" s="139">
        <v>18.329999999999998</v>
      </c>
      <c r="O29" s="139">
        <v>22.7</v>
      </c>
      <c r="P29" s="140">
        <v>31.2</v>
      </c>
      <c r="R29" s="114">
        <v>38104</v>
      </c>
      <c r="S29" s="115">
        <v>16.54</v>
      </c>
      <c r="T29" s="115">
        <v>19.73</v>
      </c>
      <c r="U29" s="116">
        <v>26.25</v>
      </c>
      <c r="W29" s="136">
        <v>38134</v>
      </c>
      <c r="X29" s="139">
        <v>9.58</v>
      </c>
      <c r="Y29" s="139">
        <v>14.39</v>
      </c>
      <c r="Z29" s="140">
        <v>21.33</v>
      </c>
      <c r="AB29" s="10">
        <v>38165</v>
      </c>
      <c r="AC29" s="11">
        <v>17.25</v>
      </c>
      <c r="AD29" s="11">
        <v>21.4</v>
      </c>
      <c r="AE29" s="12">
        <v>25.41</v>
      </c>
      <c r="AF29" s="141"/>
      <c r="AG29" s="142">
        <v>38195</v>
      </c>
      <c r="AH29" s="143">
        <v>10.33</v>
      </c>
      <c r="AI29" s="143">
        <v>15.34</v>
      </c>
      <c r="AJ29" s="144">
        <v>23.58</v>
      </c>
      <c r="AL29" s="10">
        <v>38226</v>
      </c>
      <c r="AM29" s="137">
        <v>16.91</v>
      </c>
      <c r="AN29" s="137">
        <v>17.98</v>
      </c>
      <c r="AO29" s="138">
        <v>19.079999999999998</v>
      </c>
      <c r="AQ29" s="136">
        <v>38257</v>
      </c>
      <c r="AR29" s="139">
        <v>21</v>
      </c>
      <c r="AS29" s="139">
        <v>25.54</v>
      </c>
      <c r="AT29" s="140">
        <v>34.869999999999997</v>
      </c>
      <c r="AV29" s="142">
        <v>38287</v>
      </c>
      <c r="AW29" s="145">
        <v>16.25</v>
      </c>
      <c r="AX29" s="145">
        <v>20.49</v>
      </c>
      <c r="AY29" s="152">
        <v>29.5</v>
      </c>
      <c r="BA29" s="16">
        <v>38318</v>
      </c>
      <c r="BB29" s="150">
        <v>21.2</v>
      </c>
      <c r="BC29" s="150">
        <v>27.12</v>
      </c>
      <c r="BD29" s="151">
        <v>33.79</v>
      </c>
      <c r="BF29" s="136">
        <v>38348</v>
      </c>
      <c r="BG29" s="139">
        <v>18</v>
      </c>
      <c r="BH29" s="139">
        <v>21</v>
      </c>
      <c r="BI29" s="140">
        <v>27</v>
      </c>
    </row>
    <row r="30" spans="1:63" x14ac:dyDescent="0.2">
      <c r="A30" s="10">
        <v>38014</v>
      </c>
      <c r="B30" s="317">
        <v>25.4</v>
      </c>
      <c r="C30" s="137">
        <v>20.04</v>
      </c>
      <c r="D30" s="137">
        <v>21.94</v>
      </c>
      <c r="E30" s="138">
        <v>24.16</v>
      </c>
      <c r="G30" s="108">
        <v>38045</v>
      </c>
      <c r="H30" s="315"/>
      <c r="I30" s="117">
        <v>17.37</v>
      </c>
      <c r="J30" s="117">
        <v>21.88</v>
      </c>
      <c r="K30" s="118">
        <v>30</v>
      </c>
      <c r="M30" s="136">
        <v>38074</v>
      </c>
      <c r="N30" s="139">
        <v>18.41</v>
      </c>
      <c r="O30" s="139">
        <v>23.17</v>
      </c>
      <c r="P30" s="140">
        <v>29.62</v>
      </c>
      <c r="R30" s="114">
        <v>38105</v>
      </c>
      <c r="S30" s="115">
        <v>17</v>
      </c>
      <c r="T30" s="115">
        <v>20.02</v>
      </c>
      <c r="U30" s="116">
        <v>25.87</v>
      </c>
      <c r="W30" s="136">
        <v>38135</v>
      </c>
      <c r="X30" s="139">
        <v>12.79</v>
      </c>
      <c r="Y30" s="139">
        <v>15.08</v>
      </c>
      <c r="Z30" s="140">
        <v>20.66</v>
      </c>
      <c r="AB30" s="10">
        <v>38166</v>
      </c>
      <c r="AC30" s="11">
        <v>18.45</v>
      </c>
      <c r="AD30" s="11">
        <v>21.07</v>
      </c>
      <c r="AE30" s="12">
        <v>25.87</v>
      </c>
      <c r="AF30" s="141"/>
      <c r="AG30" s="142">
        <v>38196</v>
      </c>
      <c r="AH30" s="143">
        <v>12.29</v>
      </c>
      <c r="AI30" s="143">
        <v>16.09</v>
      </c>
      <c r="AJ30" s="144">
        <v>22.12</v>
      </c>
      <c r="AL30" s="10">
        <v>38227</v>
      </c>
      <c r="AM30" s="137">
        <v>17</v>
      </c>
      <c r="AN30" s="137">
        <v>18.91</v>
      </c>
      <c r="AO30" s="138">
        <v>22.04</v>
      </c>
      <c r="AQ30" s="136">
        <v>38258</v>
      </c>
      <c r="AR30" s="139">
        <v>19.75</v>
      </c>
      <c r="AS30" s="139">
        <v>25.45</v>
      </c>
      <c r="AT30" s="140">
        <v>34.869999999999997</v>
      </c>
      <c r="AV30" s="142">
        <v>38288</v>
      </c>
      <c r="AW30" s="145">
        <v>14.5</v>
      </c>
      <c r="AX30" s="145">
        <v>17.010000000000002</v>
      </c>
      <c r="AY30" s="152">
        <v>20.5</v>
      </c>
      <c r="BA30" s="16">
        <v>38319</v>
      </c>
      <c r="BB30" s="150">
        <v>19.829999999999998</v>
      </c>
      <c r="BC30" s="150">
        <v>22.02</v>
      </c>
      <c r="BD30" s="151">
        <v>27.33</v>
      </c>
      <c r="BF30" s="136">
        <v>38349</v>
      </c>
      <c r="BG30" s="139">
        <v>20</v>
      </c>
      <c r="BH30" s="139">
        <v>22</v>
      </c>
      <c r="BI30" s="140">
        <v>28</v>
      </c>
      <c r="BK30" s="141">
        <f>SUM(BH29:BH33)</f>
        <v>115</v>
      </c>
    </row>
    <row r="31" spans="1:63" x14ac:dyDescent="0.2">
      <c r="A31" s="10">
        <v>38015</v>
      </c>
      <c r="B31" s="317">
        <v>1.8</v>
      </c>
      <c r="C31" s="137">
        <v>20.83</v>
      </c>
      <c r="D31" s="137">
        <v>24.25</v>
      </c>
      <c r="E31" s="138">
        <v>30.79</v>
      </c>
      <c r="G31" s="108">
        <v>38046</v>
      </c>
      <c r="H31" s="315"/>
      <c r="I31" s="117">
        <v>17.579999999999998</v>
      </c>
      <c r="J31" s="117">
        <v>23.03</v>
      </c>
      <c r="K31" s="118">
        <v>30.7</v>
      </c>
      <c r="M31" s="136">
        <v>38075</v>
      </c>
      <c r="N31" s="139">
        <v>19.37</v>
      </c>
      <c r="O31" s="139">
        <v>22.22</v>
      </c>
      <c r="P31" s="140">
        <v>28.58</v>
      </c>
      <c r="R31" s="114">
        <v>38106</v>
      </c>
      <c r="S31" s="115">
        <v>14.75</v>
      </c>
      <c r="T31" s="115">
        <v>20.190000000000001</v>
      </c>
      <c r="U31" s="116">
        <v>28.04</v>
      </c>
      <c r="W31" s="136">
        <v>38136</v>
      </c>
      <c r="X31" s="139">
        <v>12.54</v>
      </c>
      <c r="Y31" s="139">
        <v>15.02</v>
      </c>
      <c r="Z31" s="140">
        <v>21.41</v>
      </c>
      <c r="AB31" s="10">
        <v>38167</v>
      </c>
      <c r="AC31" s="11">
        <v>16.41</v>
      </c>
      <c r="AD31" s="11">
        <v>20.83</v>
      </c>
      <c r="AE31" s="12">
        <v>26.08</v>
      </c>
      <c r="AF31" s="141"/>
      <c r="AG31" s="142">
        <v>38197</v>
      </c>
      <c r="AH31" s="143">
        <v>11.5</v>
      </c>
      <c r="AI31" s="143">
        <v>16.79</v>
      </c>
      <c r="AJ31" s="144">
        <v>24</v>
      </c>
      <c r="AL31" s="10">
        <v>38228</v>
      </c>
      <c r="AM31" s="137">
        <v>14.83</v>
      </c>
      <c r="AN31" s="137">
        <v>19.920000000000002</v>
      </c>
      <c r="AO31" s="138">
        <v>28.16</v>
      </c>
      <c r="AQ31" s="136">
        <v>38259</v>
      </c>
      <c r="AR31" s="139">
        <v>18.329999999999998</v>
      </c>
      <c r="AS31" s="139">
        <v>22.44</v>
      </c>
      <c r="AT31" s="140">
        <v>29.54</v>
      </c>
      <c r="AV31" s="142">
        <v>38289</v>
      </c>
      <c r="AW31" s="145">
        <v>14.5</v>
      </c>
      <c r="AX31" s="145">
        <v>19.079999999999998</v>
      </c>
      <c r="AY31" s="152">
        <v>28.25</v>
      </c>
      <c r="BA31" s="16">
        <v>38320</v>
      </c>
      <c r="BB31" s="150">
        <v>18.54</v>
      </c>
      <c r="BC31" s="150">
        <v>20.98</v>
      </c>
      <c r="BD31" s="151">
        <v>25.37</v>
      </c>
      <c r="BF31" s="136">
        <v>38350</v>
      </c>
      <c r="BG31" s="139">
        <v>18</v>
      </c>
      <c r="BH31" s="139">
        <v>23</v>
      </c>
      <c r="BI31" s="140">
        <v>32</v>
      </c>
    </row>
    <row r="32" spans="1:63" ht="13.5" thickBot="1" x14ac:dyDescent="0.25">
      <c r="A32" s="10">
        <v>38016</v>
      </c>
      <c r="B32" s="317">
        <v>7.4</v>
      </c>
      <c r="C32" s="137">
        <v>21.04</v>
      </c>
      <c r="D32" s="137">
        <v>24.31</v>
      </c>
      <c r="E32" s="138">
        <v>32.119999999999997</v>
      </c>
      <c r="G32" s="7" t="s">
        <v>4</v>
      </c>
      <c r="H32" s="316"/>
      <c r="I32" s="58">
        <f>AVERAGE(I3:I31)</f>
        <v>19.17413793103449</v>
      </c>
      <c r="J32" s="58">
        <f>AVERAGE(J3:J31)</f>
        <v>22.533103448275863</v>
      </c>
      <c r="K32" s="59">
        <f>AVERAGE(K3:K31)</f>
        <v>28.443448275862075</v>
      </c>
      <c r="M32" s="136">
        <v>38076</v>
      </c>
      <c r="N32" s="139">
        <v>18.329999999999998</v>
      </c>
      <c r="O32" s="139">
        <v>21.42</v>
      </c>
      <c r="P32" s="140">
        <v>26.5</v>
      </c>
      <c r="R32" s="114">
        <v>38107</v>
      </c>
      <c r="S32" s="115">
        <v>15.33</v>
      </c>
      <c r="T32" s="115">
        <v>18.64</v>
      </c>
      <c r="U32" s="116">
        <v>24.91</v>
      </c>
      <c r="W32" s="136">
        <v>38137</v>
      </c>
      <c r="X32" s="139">
        <v>14.37</v>
      </c>
      <c r="Y32" s="139">
        <v>17.36</v>
      </c>
      <c r="Z32" s="140">
        <v>23.54</v>
      </c>
      <c r="AB32" s="10">
        <v>38168</v>
      </c>
      <c r="AC32" s="11">
        <v>17.04</v>
      </c>
      <c r="AD32" s="11">
        <v>21.36</v>
      </c>
      <c r="AE32" s="12">
        <v>27.37</v>
      </c>
      <c r="AF32" s="141"/>
      <c r="AG32" s="142">
        <v>38198</v>
      </c>
      <c r="AH32" s="143">
        <v>13.04</v>
      </c>
      <c r="AI32" s="143">
        <v>17.21</v>
      </c>
      <c r="AJ32" s="144">
        <v>21.7</v>
      </c>
      <c r="AL32" s="10">
        <v>38229</v>
      </c>
      <c r="AM32" s="137">
        <v>15.04</v>
      </c>
      <c r="AN32" s="137">
        <v>21.67</v>
      </c>
      <c r="AO32" s="138">
        <v>30.58</v>
      </c>
      <c r="AQ32" s="136">
        <v>38260</v>
      </c>
      <c r="AR32" s="139">
        <v>14.75</v>
      </c>
      <c r="AS32" s="139">
        <v>15.65</v>
      </c>
      <c r="AT32" s="140">
        <v>17.79</v>
      </c>
      <c r="AV32" s="142">
        <v>38290</v>
      </c>
      <c r="AW32" s="145">
        <v>16.5</v>
      </c>
      <c r="AX32" s="145">
        <v>23.19</v>
      </c>
      <c r="AY32" s="152">
        <v>31.5</v>
      </c>
      <c r="BA32" s="16">
        <v>38321</v>
      </c>
      <c r="BB32" s="150">
        <v>17.829999999999998</v>
      </c>
      <c r="BC32" s="150">
        <v>21</v>
      </c>
      <c r="BD32" s="151">
        <v>26.7</v>
      </c>
      <c r="BF32" s="136">
        <v>38351</v>
      </c>
      <c r="BG32" s="139">
        <v>19</v>
      </c>
      <c r="BH32" s="139">
        <v>24</v>
      </c>
      <c r="BI32" s="140">
        <v>33</v>
      </c>
    </row>
    <row r="33" spans="1:61" ht="13.5" thickBot="1" x14ac:dyDescent="0.25">
      <c r="A33" s="10">
        <v>38017</v>
      </c>
      <c r="B33" s="317">
        <v>32</v>
      </c>
      <c r="C33" s="137">
        <v>20.58</v>
      </c>
      <c r="D33" s="137">
        <v>23.73</v>
      </c>
      <c r="E33" s="138">
        <v>33.79</v>
      </c>
      <c r="G33" s="74"/>
      <c r="H33" s="74"/>
      <c r="I33" s="75"/>
      <c r="J33" s="75"/>
      <c r="K33" s="75"/>
      <c r="M33" s="136">
        <v>38077</v>
      </c>
      <c r="N33" s="139">
        <v>18</v>
      </c>
      <c r="O33" s="139">
        <v>22</v>
      </c>
      <c r="P33" s="140">
        <v>28</v>
      </c>
      <c r="R33" s="69" t="s">
        <v>4</v>
      </c>
      <c r="S33" s="70">
        <f>AVERAGE(S3:S32)</f>
        <v>19.093666666666667</v>
      </c>
      <c r="T33" s="70">
        <f>AVERAGE(T3:T32)</f>
        <v>22.500333333333334</v>
      </c>
      <c r="U33" s="71">
        <f>AVERAGE(U3:U32)</f>
        <v>27.822333333333333</v>
      </c>
      <c r="W33" s="136">
        <v>38138</v>
      </c>
      <c r="X33" s="139">
        <v>14.83</v>
      </c>
      <c r="Y33" s="139">
        <v>15.68</v>
      </c>
      <c r="Z33" s="140">
        <v>17.329999999999998</v>
      </c>
      <c r="AB33" s="41" t="s">
        <v>4</v>
      </c>
      <c r="AC33" s="13">
        <f>AVERAGE(AC3:AC32)</f>
        <v>14.277666666666667</v>
      </c>
      <c r="AD33" s="13">
        <f>AVERAGE(AD3:AD32)</f>
        <v>18.032999999999998</v>
      </c>
      <c r="AE33" s="14">
        <f>AVERAGE(AE3:AE32)</f>
        <v>23.478000000000002</v>
      </c>
      <c r="AG33" s="142">
        <v>38199</v>
      </c>
      <c r="AH33" s="143">
        <v>14.25</v>
      </c>
      <c r="AI33" s="143">
        <v>19.55</v>
      </c>
      <c r="AJ33" s="144">
        <v>25.25</v>
      </c>
      <c r="AL33" s="10">
        <v>38230</v>
      </c>
      <c r="AM33" s="137">
        <v>15.16</v>
      </c>
      <c r="AN33" s="137">
        <v>20.84</v>
      </c>
      <c r="AO33" s="138">
        <v>30.33</v>
      </c>
      <c r="AQ33" s="4" t="s">
        <v>4</v>
      </c>
      <c r="AR33" s="131">
        <f>AVERAGE(AR2:AR32)</f>
        <v>17.239666666666668</v>
      </c>
      <c r="AS33" s="131">
        <f>AVERAGE(AS2:AS32)</f>
        <v>22.678666666666661</v>
      </c>
      <c r="AT33" s="132">
        <f>AVERAGE(AT2:AT32)</f>
        <v>30.598333333333333</v>
      </c>
      <c r="AV33" s="142">
        <v>38291</v>
      </c>
      <c r="AW33" s="145">
        <v>19.75</v>
      </c>
      <c r="AX33" s="145">
        <v>25.15</v>
      </c>
      <c r="AY33" s="152">
        <v>32</v>
      </c>
      <c r="BA33" s="41" t="s">
        <v>4</v>
      </c>
      <c r="BB33" s="148">
        <f>AVERAGE(BB2:BB32)</f>
        <v>18.333448275862075</v>
      </c>
      <c r="BC33" s="148">
        <f>AVERAGE(BC2:BC32)</f>
        <v>22.127000000000002</v>
      </c>
      <c r="BD33" s="149">
        <f>AVERAGE(BD2:BD32)</f>
        <v>27.807333333333339</v>
      </c>
      <c r="BF33" s="136">
        <v>38352</v>
      </c>
      <c r="BG33" s="159">
        <v>20</v>
      </c>
      <c r="BH33" s="159">
        <v>25</v>
      </c>
      <c r="BI33" s="160">
        <v>33</v>
      </c>
    </row>
    <row r="34" spans="1:61" ht="13.5" thickBot="1" x14ac:dyDescent="0.25">
      <c r="A34" s="41" t="s">
        <v>4</v>
      </c>
      <c r="B34" s="313"/>
      <c r="C34" s="42">
        <f>AVERAGE(C3:C33)</f>
        <v>19.476451612903226</v>
      </c>
      <c r="D34" s="155">
        <f>AVERAGE(D3:D33)</f>
        <v>22.45032258064516</v>
      </c>
      <c r="E34" s="43">
        <f>AVERAGE(E3:E33)</f>
        <v>27.552580645161289</v>
      </c>
      <c r="M34" s="4" t="s">
        <v>4</v>
      </c>
      <c r="N34" s="50">
        <f>AVERAGE(N4:N33)</f>
        <v>18.813333333333336</v>
      </c>
      <c r="O34" s="50">
        <f>AVERAGE(O4:O33)</f>
        <v>22.198999999999998</v>
      </c>
      <c r="P34" s="51">
        <f>AVERAGE(P4:P33)</f>
        <v>28.13066666666667</v>
      </c>
      <c r="W34" s="4" t="s">
        <v>4</v>
      </c>
      <c r="X34" s="131">
        <f>AVERAGE(X3:X33)</f>
        <v>15.277419354838711</v>
      </c>
      <c r="Y34" s="131">
        <f>AVERAGE(Y3:Y33)</f>
        <v>18.207419354838709</v>
      </c>
      <c r="Z34" s="132">
        <f>AVERAGE(Z3:Z33)</f>
        <v>22.89516129032258</v>
      </c>
      <c r="AG34" s="7" t="s">
        <v>4</v>
      </c>
      <c r="AH34" s="134">
        <f>AVERAGE(AH3:AH33)</f>
        <v>13.808387096774194</v>
      </c>
      <c r="AI34" s="134">
        <f>AVERAGE(AI3:AI33)</f>
        <v>17.245483870967739</v>
      </c>
      <c r="AJ34" s="135">
        <f>AVERAGE(AJ3:AJ33)</f>
        <v>22.306129032258063</v>
      </c>
      <c r="AL34" s="41" t="s">
        <v>4</v>
      </c>
      <c r="AM34" s="127">
        <f>AVERAGE(AM3:AM33)</f>
        <v>14.36645161290323</v>
      </c>
      <c r="AN34" s="127">
        <f>AVERAGE(AN3:AN33)</f>
        <v>19.127419354838711</v>
      </c>
      <c r="AO34" s="128">
        <f>AVERAGE(AO3:AO33)</f>
        <v>26.128709677419355</v>
      </c>
      <c r="AV34" s="7" t="s">
        <v>4</v>
      </c>
      <c r="AW34" s="146">
        <f>AVERAGE(AW3:AW33)</f>
        <v>16.741935483870968</v>
      </c>
      <c r="AX34" s="146">
        <f>AVERAGE(AX3:AX33)</f>
        <v>20.107809139784948</v>
      </c>
      <c r="AY34" s="147">
        <f>AVERAGE(AY3:AY33)</f>
        <v>25.862903225806452</v>
      </c>
      <c r="BF34" s="156" t="s">
        <v>4</v>
      </c>
      <c r="BG34" s="157">
        <f>AVERAGE(BG3:BG33)</f>
        <v>18.677419354838708</v>
      </c>
      <c r="BH34" s="157">
        <f>AVERAGE(BH3:BH33)</f>
        <v>21.870967741935484</v>
      </c>
      <c r="BI34" s="158">
        <f>AVERAGE(BI3:BI33)</f>
        <v>27.741935483870968</v>
      </c>
    </row>
    <row r="35" spans="1:61" x14ac:dyDescent="0.2">
      <c r="BF35" s="154"/>
    </row>
    <row r="36" spans="1:61" x14ac:dyDescent="0.2">
      <c r="BF36" s="154"/>
    </row>
    <row r="37" spans="1:61" x14ac:dyDescent="0.2">
      <c r="BF37" s="154"/>
    </row>
    <row r="38" spans="1:61" x14ac:dyDescent="0.2">
      <c r="BF38" s="154"/>
    </row>
    <row r="39" spans="1:61" x14ac:dyDescent="0.2">
      <c r="BF39" s="154"/>
    </row>
    <row r="40" spans="1:61" x14ac:dyDescent="0.2">
      <c r="BF40" s="154"/>
    </row>
    <row r="41" spans="1:61" x14ac:dyDescent="0.2">
      <c r="BF41" s="154"/>
    </row>
    <row r="42" spans="1:61" x14ac:dyDescent="0.2">
      <c r="BF42" s="154"/>
    </row>
    <row r="43" spans="1:61" x14ac:dyDescent="0.2">
      <c r="BF43" s="154"/>
    </row>
    <row r="44" spans="1:61" x14ac:dyDescent="0.2">
      <c r="BF44" s="154"/>
    </row>
    <row r="45" spans="1:61" x14ac:dyDescent="0.2">
      <c r="BF45" s="154"/>
    </row>
    <row r="46" spans="1:61" x14ac:dyDescent="0.2">
      <c r="BF46" s="154"/>
    </row>
    <row r="47" spans="1:61" x14ac:dyDescent="0.2">
      <c r="BF47" s="154"/>
    </row>
    <row r="48" spans="1:61" x14ac:dyDescent="0.2">
      <c r="BF48" s="154"/>
    </row>
    <row r="49" spans="58:58" x14ac:dyDescent="0.2">
      <c r="BF49" s="154"/>
    </row>
    <row r="50" spans="58:58" x14ac:dyDescent="0.2">
      <c r="BF50" s="154"/>
    </row>
    <row r="51" spans="58:58" x14ac:dyDescent="0.2">
      <c r="BF51" s="154"/>
    </row>
    <row r="52" spans="58:58" x14ac:dyDescent="0.2">
      <c r="BF52" s="154"/>
    </row>
    <row r="53" spans="58:58" x14ac:dyDescent="0.2">
      <c r="BF53" s="154"/>
    </row>
    <row r="54" spans="58:58" x14ac:dyDescent="0.2">
      <c r="BF54" s="154"/>
    </row>
    <row r="55" spans="58:58" x14ac:dyDescent="0.2">
      <c r="BF55" s="154"/>
    </row>
    <row r="56" spans="58:58" x14ac:dyDescent="0.2">
      <c r="BF56" s="154"/>
    </row>
    <row r="57" spans="58:58" x14ac:dyDescent="0.2">
      <c r="BF57" s="154"/>
    </row>
    <row r="58" spans="58:58" x14ac:dyDescent="0.2">
      <c r="BF58" s="154"/>
    </row>
    <row r="59" spans="58:58" x14ac:dyDescent="0.2">
      <c r="BF59" s="154"/>
    </row>
    <row r="60" spans="58:58" x14ac:dyDescent="0.2">
      <c r="BF60" s="154"/>
    </row>
    <row r="61" spans="58:58" x14ac:dyDescent="0.2">
      <c r="BF61" s="154"/>
    </row>
    <row r="62" spans="58:58" x14ac:dyDescent="0.2">
      <c r="BF62" s="154"/>
    </row>
    <row r="63" spans="58:58" x14ac:dyDescent="0.2">
      <c r="BF63" s="154"/>
    </row>
    <row r="64" spans="58:58" x14ac:dyDescent="0.2">
      <c r="BF64" s="154"/>
    </row>
    <row r="65" spans="58:58" x14ac:dyDescent="0.2">
      <c r="BF65" s="154"/>
    </row>
    <row r="66" spans="58:58" x14ac:dyDescent="0.2">
      <c r="BF66" s="154"/>
    </row>
    <row r="67" spans="58:58" x14ac:dyDescent="0.2">
      <c r="BF67" s="154"/>
    </row>
    <row r="68" spans="58:58" x14ac:dyDescent="0.2">
      <c r="BF68" s="154"/>
    </row>
    <row r="69" spans="58:58" x14ac:dyDescent="0.2">
      <c r="BF69" s="154"/>
    </row>
    <row r="70" spans="58:58" x14ac:dyDescent="0.2">
      <c r="BF70" s="154"/>
    </row>
    <row r="71" spans="58:58" x14ac:dyDescent="0.2">
      <c r="BF71" s="154"/>
    </row>
    <row r="72" spans="58:58" x14ac:dyDescent="0.2">
      <c r="BF72" s="154"/>
    </row>
    <row r="73" spans="58:58" x14ac:dyDescent="0.2">
      <c r="BF73" s="154"/>
    </row>
    <row r="74" spans="58:58" x14ac:dyDescent="0.2">
      <c r="BF74" s="154"/>
    </row>
    <row r="75" spans="58:58" x14ac:dyDescent="0.2">
      <c r="BF75" s="154"/>
    </row>
    <row r="76" spans="58:58" x14ac:dyDescent="0.2">
      <c r="BF76" s="154"/>
    </row>
    <row r="77" spans="58:58" x14ac:dyDescent="0.2">
      <c r="BF77" s="154"/>
    </row>
    <row r="78" spans="58:58" x14ac:dyDescent="0.2">
      <c r="BF78" s="154"/>
    </row>
    <row r="79" spans="58:58" x14ac:dyDescent="0.2">
      <c r="BF79" s="154"/>
    </row>
    <row r="80" spans="58:58" x14ac:dyDescent="0.2">
      <c r="BF80" s="154"/>
    </row>
    <row r="81" spans="58:58" x14ac:dyDescent="0.2">
      <c r="BF81" s="154"/>
    </row>
    <row r="82" spans="58:58" x14ac:dyDescent="0.2">
      <c r="BF82" s="154"/>
    </row>
    <row r="83" spans="58:58" x14ac:dyDescent="0.2">
      <c r="BF83" s="154"/>
    </row>
    <row r="84" spans="58:58" x14ac:dyDescent="0.2">
      <c r="BF84" s="154"/>
    </row>
    <row r="85" spans="58:58" x14ac:dyDescent="0.2">
      <c r="BF85" s="154"/>
    </row>
    <row r="86" spans="58:58" x14ac:dyDescent="0.2">
      <c r="BF86" s="154"/>
    </row>
    <row r="87" spans="58:58" x14ac:dyDescent="0.2">
      <c r="BF87" s="154"/>
    </row>
    <row r="88" spans="58:58" x14ac:dyDescent="0.2">
      <c r="BF88" s="154"/>
    </row>
    <row r="89" spans="58:58" x14ac:dyDescent="0.2">
      <c r="BF89" s="154"/>
    </row>
    <row r="90" spans="58:58" x14ac:dyDescent="0.2">
      <c r="BF90" s="154"/>
    </row>
    <row r="91" spans="58:58" x14ac:dyDescent="0.2">
      <c r="BF91" s="154"/>
    </row>
    <row r="92" spans="58:58" x14ac:dyDescent="0.2">
      <c r="BF92" s="154"/>
    </row>
    <row r="93" spans="58:58" x14ac:dyDescent="0.2">
      <c r="BF93" s="154"/>
    </row>
    <row r="94" spans="58:58" x14ac:dyDescent="0.2">
      <c r="BF94" s="154"/>
    </row>
    <row r="95" spans="58:58" x14ac:dyDescent="0.2">
      <c r="BF95" s="154"/>
    </row>
    <row r="96" spans="58:58" x14ac:dyDescent="0.2">
      <c r="BF96" s="154"/>
    </row>
    <row r="97" spans="58:58" x14ac:dyDescent="0.2">
      <c r="BF97" s="154"/>
    </row>
    <row r="98" spans="58:58" x14ac:dyDescent="0.2">
      <c r="BF98" s="154"/>
    </row>
    <row r="99" spans="58:58" x14ac:dyDescent="0.2">
      <c r="BF99" s="154"/>
    </row>
    <row r="100" spans="58:58" x14ac:dyDescent="0.2">
      <c r="BF100" s="154"/>
    </row>
    <row r="101" spans="58:58" x14ac:dyDescent="0.2">
      <c r="BF101" s="154"/>
    </row>
    <row r="102" spans="58:58" x14ac:dyDescent="0.2">
      <c r="BF102" s="154"/>
    </row>
    <row r="103" spans="58:58" x14ac:dyDescent="0.2">
      <c r="BF103" s="154"/>
    </row>
    <row r="104" spans="58:58" x14ac:dyDescent="0.2">
      <c r="BF104" s="154"/>
    </row>
    <row r="105" spans="58:58" x14ac:dyDescent="0.2">
      <c r="BF105" s="154"/>
    </row>
    <row r="106" spans="58:58" x14ac:dyDescent="0.2">
      <c r="BF106" s="154"/>
    </row>
    <row r="107" spans="58:58" x14ac:dyDescent="0.2">
      <c r="BF107" s="154"/>
    </row>
    <row r="108" spans="58:58" x14ac:dyDescent="0.2">
      <c r="BF108" s="154"/>
    </row>
    <row r="109" spans="58:58" x14ac:dyDescent="0.2">
      <c r="BF109" s="154"/>
    </row>
    <row r="110" spans="58:58" x14ac:dyDescent="0.2">
      <c r="BF110" s="154"/>
    </row>
    <row r="111" spans="58:58" x14ac:dyDescent="0.2">
      <c r="BF111" s="154"/>
    </row>
    <row r="112" spans="58:58" x14ac:dyDescent="0.2">
      <c r="BF112" s="154"/>
    </row>
    <row r="113" spans="58:58" x14ac:dyDescent="0.2">
      <c r="BF113" s="154"/>
    </row>
    <row r="114" spans="58:58" x14ac:dyDescent="0.2">
      <c r="BF114" s="154"/>
    </row>
    <row r="115" spans="58:58" x14ac:dyDescent="0.2">
      <c r="BF115" s="154"/>
    </row>
    <row r="116" spans="58:58" x14ac:dyDescent="0.2">
      <c r="BF116" s="154"/>
    </row>
    <row r="117" spans="58:58" x14ac:dyDescent="0.2">
      <c r="BF117" s="154"/>
    </row>
    <row r="118" spans="58:58" x14ac:dyDescent="0.2">
      <c r="BF118" s="154"/>
    </row>
    <row r="119" spans="58:58" x14ac:dyDescent="0.2">
      <c r="BF119" s="154"/>
    </row>
    <row r="120" spans="58:58" x14ac:dyDescent="0.2">
      <c r="BF120" s="154"/>
    </row>
    <row r="121" spans="58:58" x14ac:dyDescent="0.2">
      <c r="BF121" s="154"/>
    </row>
    <row r="122" spans="58:58" x14ac:dyDescent="0.2">
      <c r="BF122" s="154"/>
    </row>
    <row r="123" spans="58:58" x14ac:dyDescent="0.2">
      <c r="BF123" s="154"/>
    </row>
    <row r="124" spans="58:58" x14ac:dyDescent="0.2">
      <c r="BF124" s="154"/>
    </row>
    <row r="125" spans="58:58" x14ac:dyDescent="0.2">
      <c r="BF125" s="154"/>
    </row>
    <row r="126" spans="58:58" x14ac:dyDescent="0.2">
      <c r="BF126" s="154"/>
    </row>
    <row r="127" spans="58:58" x14ac:dyDescent="0.2">
      <c r="BF127" s="154"/>
    </row>
    <row r="128" spans="58:58" x14ac:dyDescent="0.2">
      <c r="BF128" s="154"/>
    </row>
    <row r="129" spans="58:58" x14ac:dyDescent="0.2">
      <c r="BF129" s="154"/>
    </row>
    <row r="130" spans="58:58" x14ac:dyDescent="0.2">
      <c r="BF130" s="154"/>
    </row>
    <row r="131" spans="58:58" x14ac:dyDescent="0.2">
      <c r="BF131" s="154"/>
    </row>
    <row r="132" spans="58:58" x14ac:dyDescent="0.2">
      <c r="BF132" s="154"/>
    </row>
    <row r="133" spans="58:58" x14ac:dyDescent="0.2">
      <c r="BF133" s="154"/>
    </row>
    <row r="134" spans="58:58" x14ac:dyDescent="0.2">
      <c r="BF134" s="154"/>
    </row>
    <row r="135" spans="58:58" x14ac:dyDescent="0.2">
      <c r="BF135" s="154"/>
    </row>
    <row r="136" spans="58:58" x14ac:dyDescent="0.2">
      <c r="BF136" s="154"/>
    </row>
    <row r="137" spans="58:58" x14ac:dyDescent="0.2">
      <c r="BF137" s="154"/>
    </row>
    <row r="138" spans="58:58" x14ac:dyDescent="0.2">
      <c r="BF138" s="154"/>
    </row>
    <row r="139" spans="58:58" x14ac:dyDescent="0.2">
      <c r="BF139" s="154"/>
    </row>
    <row r="140" spans="58:58" x14ac:dyDescent="0.2">
      <c r="BF140" s="154"/>
    </row>
    <row r="141" spans="58:58" x14ac:dyDescent="0.2">
      <c r="BF141" s="154"/>
    </row>
    <row r="142" spans="58:58" x14ac:dyDescent="0.2">
      <c r="BF142" s="154"/>
    </row>
    <row r="143" spans="58:58" x14ac:dyDescent="0.2">
      <c r="BF143" s="154"/>
    </row>
    <row r="144" spans="58:58" x14ac:dyDescent="0.2">
      <c r="BF144" s="154"/>
    </row>
    <row r="145" spans="58:58" x14ac:dyDescent="0.2">
      <c r="BF145" s="154"/>
    </row>
    <row r="146" spans="58:58" x14ac:dyDescent="0.2">
      <c r="BF146" s="154"/>
    </row>
    <row r="147" spans="58:58" x14ac:dyDescent="0.2">
      <c r="BF147" s="154"/>
    </row>
    <row r="148" spans="58:58" x14ac:dyDescent="0.2">
      <c r="BF148" s="154"/>
    </row>
    <row r="149" spans="58:58" x14ac:dyDescent="0.2">
      <c r="BF149" s="154"/>
    </row>
    <row r="150" spans="58:58" x14ac:dyDescent="0.2">
      <c r="BF150" s="154"/>
    </row>
    <row r="151" spans="58:58" x14ac:dyDescent="0.2">
      <c r="BF151" s="154"/>
    </row>
    <row r="152" spans="58:58" x14ac:dyDescent="0.2">
      <c r="BF152" s="154"/>
    </row>
    <row r="153" spans="58:58" x14ac:dyDescent="0.2">
      <c r="BF153" s="154"/>
    </row>
    <row r="154" spans="58:58" x14ac:dyDescent="0.2">
      <c r="BF154" s="154"/>
    </row>
    <row r="155" spans="58:58" x14ac:dyDescent="0.2">
      <c r="BF155" s="154"/>
    </row>
    <row r="156" spans="58:58" x14ac:dyDescent="0.2">
      <c r="BF156" s="154"/>
    </row>
    <row r="157" spans="58:58" x14ac:dyDescent="0.2">
      <c r="BF157" s="154"/>
    </row>
    <row r="158" spans="58:58" x14ac:dyDescent="0.2">
      <c r="BF158" s="154"/>
    </row>
    <row r="159" spans="58:58" x14ac:dyDescent="0.2">
      <c r="BF159" s="154"/>
    </row>
    <row r="160" spans="58:58" x14ac:dyDescent="0.2">
      <c r="BF160" s="154"/>
    </row>
    <row r="161" spans="58:58" x14ac:dyDescent="0.2">
      <c r="BF161" s="154"/>
    </row>
    <row r="162" spans="58:58" x14ac:dyDescent="0.2">
      <c r="BF162" s="154"/>
    </row>
    <row r="163" spans="58:58" x14ac:dyDescent="0.2">
      <c r="BF163" s="154"/>
    </row>
    <row r="164" spans="58:58" x14ac:dyDescent="0.2">
      <c r="BF164" s="154"/>
    </row>
    <row r="165" spans="58:58" x14ac:dyDescent="0.2">
      <c r="BF165" s="154"/>
    </row>
    <row r="166" spans="58:58" x14ac:dyDescent="0.2">
      <c r="BF166" s="154"/>
    </row>
    <row r="167" spans="58:58" x14ac:dyDescent="0.2">
      <c r="BF167" s="154"/>
    </row>
    <row r="168" spans="58:58" x14ac:dyDescent="0.2">
      <c r="BF168" s="154"/>
    </row>
    <row r="169" spans="58:58" x14ac:dyDescent="0.2">
      <c r="BF169" s="154"/>
    </row>
    <row r="170" spans="58:58" x14ac:dyDescent="0.2">
      <c r="BF170" s="154"/>
    </row>
    <row r="171" spans="58:58" x14ac:dyDescent="0.2">
      <c r="BF171" s="154"/>
    </row>
    <row r="172" spans="58:58" x14ac:dyDescent="0.2">
      <c r="BF172" s="154"/>
    </row>
    <row r="173" spans="58:58" x14ac:dyDescent="0.2">
      <c r="BF173" s="154"/>
    </row>
    <row r="174" spans="58:58" x14ac:dyDescent="0.2">
      <c r="BF174" s="154"/>
    </row>
    <row r="175" spans="58:58" x14ac:dyDescent="0.2">
      <c r="BF175" s="154"/>
    </row>
    <row r="176" spans="58:58" x14ac:dyDescent="0.2">
      <c r="BF176" s="154"/>
    </row>
    <row r="177" spans="58:58" x14ac:dyDescent="0.2">
      <c r="BF177" s="154"/>
    </row>
    <row r="178" spans="58:58" x14ac:dyDescent="0.2">
      <c r="BF178" s="154"/>
    </row>
    <row r="179" spans="58:58" x14ac:dyDescent="0.2">
      <c r="BF179" s="154"/>
    </row>
    <row r="180" spans="58:58" x14ac:dyDescent="0.2">
      <c r="BF180" s="154"/>
    </row>
    <row r="181" spans="58:58" x14ac:dyDescent="0.2">
      <c r="BF181" s="154"/>
    </row>
    <row r="182" spans="58:58" x14ac:dyDescent="0.2">
      <c r="BF182" s="154"/>
    </row>
    <row r="183" spans="58:58" x14ac:dyDescent="0.2">
      <c r="BF183" s="154"/>
    </row>
    <row r="184" spans="58:58" x14ac:dyDescent="0.2">
      <c r="BF184" s="154"/>
    </row>
    <row r="185" spans="58:58" x14ac:dyDescent="0.2">
      <c r="BF185" s="154"/>
    </row>
    <row r="186" spans="58:58" x14ac:dyDescent="0.2">
      <c r="BF186" s="154"/>
    </row>
    <row r="187" spans="58:58" x14ac:dyDescent="0.2">
      <c r="BF187" s="154"/>
    </row>
    <row r="188" spans="58:58" x14ac:dyDescent="0.2">
      <c r="BF188" s="154"/>
    </row>
    <row r="189" spans="58:58" x14ac:dyDescent="0.2">
      <c r="BF189" s="154"/>
    </row>
    <row r="190" spans="58:58" x14ac:dyDescent="0.2">
      <c r="BF190" s="154"/>
    </row>
    <row r="191" spans="58:58" x14ac:dyDescent="0.2">
      <c r="BF191" s="154"/>
    </row>
    <row r="192" spans="58:58" x14ac:dyDescent="0.2">
      <c r="BF192" s="154"/>
    </row>
    <row r="193" spans="58:58" x14ac:dyDescent="0.2">
      <c r="BF193" s="154"/>
    </row>
    <row r="194" spans="58:58" x14ac:dyDescent="0.2">
      <c r="BF194" s="154"/>
    </row>
    <row r="195" spans="58:58" x14ac:dyDescent="0.2">
      <c r="BF195" s="154"/>
    </row>
    <row r="196" spans="58:58" x14ac:dyDescent="0.2">
      <c r="BF196" s="154"/>
    </row>
    <row r="197" spans="58:58" x14ac:dyDescent="0.2">
      <c r="BF197" s="154"/>
    </row>
    <row r="198" spans="58:58" x14ac:dyDescent="0.2">
      <c r="BF198" s="154"/>
    </row>
    <row r="199" spans="58:58" x14ac:dyDescent="0.2">
      <c r="BF199" s="154"/>
    </row>
    <row r="200" spans="58:58" x14ac:dyDescent="0.2">
      <c r="BF200" s="154"/>
    </row>
    <row r="201" spans="58:58" x14ac:dyDescent="0.2">
      <c r="BF201" s="154"/>
    </row>
    <row r="202" spans="58:58" x14ac:dyDescent="0.2">
      <c r="BF202" s="154"/>
    </row>
    <row r="203" spans="58:58" x14ac:dyDescent="0.2">
      <c r="BF203" s="154"/>
    </row>
    <row r="204" spans="58:58" x14ac:dyDescent="0.2">
      <c r="BF204" s="154"/>
    </row>
    <row r="205" spans="58:58" x14ac:dyDescent="0.2">
      <c r="BF205" s="154"/>
    </row>
    <row r="206" spans="58:58" x14ac:dyDescent="0.2">
      <c r="BF206" s="154"/>
    </row>
    <row r="207" spans="58:58" x14ac:dyDescent="0.2">
      <c r="BF207" s="154"/>
    </row>
    <row r="208" spans="58:58" x14ac:dyDescent="0.2">
      <c r="BF208" s="154"/>
    </row>
    <row r="209" spans="58:58" x14ac:dyDescent="0.2">
      <c r="BF209" s="154"/>
    </row>
    <row r="210" spans="58:58" x14ac:dyDescent="0.2">
      <c r="BF210" s="154"/>
    </row>
    <row r="211" spans="58:58" x14ac:dyDescent="0.2">
      <c r="BF211" s="154"/>
    </row>
    <row r="212" spans="58:58" x14ac:dyDescent="0.2">
      <c r="BF212" s="154"/>
    </row>
    <row r="213" spans="58:58" x14ac:dyDescent="0.2">
      <c r="BF213" s="154"/>
    </row>
    <row r="214" spans="58:58" x14ac:dyDescent="0.2">
      <c r="BF214" s="154"/>
    </row>
    <row r="215" spans="58:58" x14ac:dyDescent="0.2">
      <c r="BF215" s="154"/>
    </row>
    <row r="216" spans="58:58" x14ac:dyDescent="0.2">
      <c r="BF216" s="154"/>
    </row>
    <row r="217" spans="58:58" x14ac:dyDescent="0.2">
      <c r="BF217" s="154"/>
    </row>
    <row r="218" spans="58:58" x14ac:dyDescent="0.2">
      <c r="BF218" s="154"/>
    </row>
    <row r="219" spans="58:58" x14ac:dyDescent="0.2">
      <c r="BF219" s="154"/>
    </row>
    <row r="220" spans="58:58" x14ac:dyDescent="0.2">
      <c r="BF220" s="154"/>
    </row>
    <row r="221" spans="58:58" x14ac:dyDescent="0.2">
      <c r="BF221" s="154"/>
    </row>
    <row r="222" spans="58:58" x14ac:dyDescent="0.2">
      <c r="BF222" s="154"/>
    </row>
    <row r="223" spans="58:58" x14ac:dyDescent="0.2">
      <c r="BF223" s="154"/>
    </row>
    <row r="224" spans="58:58" x14ac:dyDescent="0.2">
      <c r="BF224" s="154"/>
    </row>
    <row r="225" spans="58:58" x14ac:dyDescent="0.2">
      <c r="BF225" s="154"/>
    </row>
    <row r="226" spans="58:58" x14ac:dyDescent="0.2">
      <c r="BF226" s="154"/>
    </row>
    <row r="227" spans="58:58" x14ac:dyDescent="0.2">
      <c r="BF227" s="154"/>
    </row>
    <row r="228" spans="58:58" x14ac:dyDescent="0.2">
      <c r="BF228" s="154"/>
    </row>
    <row r="229" spans="58:58" x14ac:dyDescent="0.2">
      <c r="BF229" s="154"/>
    </row>
    <row r="230" spans="58:58" x14ac:dyDescent="0.2">
      <c r="BF230" s="154"/>
    </row>
    <row r="231" spans="58:58" x14ac:dyDescent="0.2">
      <c r="BF231" s="154"/>
    </row>
    <row r="232" spans="58:58" x14ac:dyDescent="0.2">
      <c r="BF232" s="154"/>
    </row>
    <row r="233" spans="58:58" x14ac:dyDescent="0.2">
      <c r="BF233" s="154"/>
    </row>
    <row r="234" spans="58:58" x14ac:dyDescent="0.2">
      <c r="BF234" s="154"/>
    </row>
    <row r="235" spans="58:58" x14ac:dyDescent="0.2">
      <c r="BF235" s="154"/>
    </row>
    <row r="236" spans="58:58" x14ac:dyDescent="0.2">
      <c r="BF236" s="154"/>
    </row>
    <row r="237" spans="58:58" x14ac:dyDescent="0.2">
      <c r="BF237" s="154"/>
    </row>
    <row r="238" spans="58:58" x14ac:dyDescent="0.2">
      <c r="BF238" s="154"/>
    </row>
    <row r="239" spans="58:58" x14ac:dyDescent="0.2">
      <c r="BF239" s="154"/>
    </row>
    <row r="240" spans="58:58" x14ac:dyDescent="0.2">
      <c r="BF240" s="154"/>
    </row>
    <row r="241" spans="58:58" x14ac:dyDescent="0.2">
      <c r="BF241" s="154"/>
    </row>
    <row r="242" spans="58:58" x14ac:dyDescent="0.2">
      <c r="BF242" s="154"/>
    </row>
    <row r="243" spans="58:58" x14ac:dyDescent="0.2">
      <c r="BF243" s="154"/>
    </row>
    <row r="244" spans="58:58" x14ac:dyDescent="0.2">
      <c r="BF244" s="154"/>
    </row>
    <row r="245" spans="58:58" x14ac:dyDescent="0.2">
      <c r="BF245" s="154"/>
    </row>
    <row r="246" spans="58:58" x14ac:dyDescent="0.2">
      <c r="BF246" s="154"/>
    </row>
    <row r="247" spans="58:58" x14ac:dyDescent="0.2">
      <c r="BF247" s="154"/>
    </row>
    <row r="248" spans="58:58" x14ac:dyDescent="0.2">
      <c r="BF248" s="154"/>
    </row>
    <row r="249" spans="58:58" x14ac:dyDescent="0.2">
      <c r="BF249" s="154"/>
    </row>
    <row r="250" spans="58:58" x14ac:dyDescent="0.2">
      <c r="BF250" s="154"/>
    </row>
    <row r="251" spans="58:58" x14ac:dyDescent="0.2">
      <c r="BF251" s="154"/>
    </row>
    <row r="252" spans="58:58" x14ac:dyDescent="0.2">
      <c r="BF252" s="154"/>
    </row>
    <row r="253" spans="58:58" x14ac:dyDescent="0.2">
      <c r="BF253" s="154"/>
    </row>
    <row r="254" spans="58:58" x14ac:dyDescent="0.2">
      <c r="BF254" s="154"/>
    </row>
    <row r="255" spans="58:58" x14ac:dyDescent="0.2">
      <c r="BF255" s="154"/>
    </row>
    <row r="256" spans="58:58" x14ac:dyDescent="0.2">
      <c r="BF256" s="154"/>
    </row>
    <row r="257" spans="58:58" x14ac:dyDescent="0.2">
      <c r="BF257" s="154"/>
    </row>
    <row r="258" spans="58:58" x14ac:dyDescent="0.2">
      <c r="BF258" s="154"/>
    </row>
    <row r="259" spans="58:58" x14ac:dyDescent="0.2">
      <c r="BF259" s="154"/>
    </row>
    <row r="260" spans="58:58" x14ac:dyDescent="0.2">
      <c r="BF260" s="154"/>
    </row>
    <row r="261" spans="58:58" x14ac:dyDescent="0.2">
      <c r="BF261" s="154"/>
    </row>
    <row r="262" spans="58:58" x14ac:dyDescent="0.2">
      <c r="BF262" s="154"/>
    </row>
    <row r="263" spans="58:58" x14ac:dyDescent="0.2">
      <c r="BF263" s="154"/>
    </row>
    <row r="264" spans="58:58" x14ac:dyDescent="0.2">
      <c r="BF264" s="154"/>
    </row>
    <row r="265" spans="58:58" x14ac:dyDescent="0.2">
      <c r="BF265" s="154"/>
    </row>
    <row r="266" spans="58:58" x14ac:dyDescent="0.2">
      <c r="BF266" s="154"/>
    </row>
    <row r="267" spans="58:58" x14ac:dyDescent="0.2">
      <c r="BF267" s="154"/>
    </row>
    <row r="268" spans="58:58" x14ac:dyDescent="0.2">
      <c r="BF268" s="154"/>
    </row>
    <row r="269" spans="58:58" x14ac:dyDescent="0.2">
      <c r="BF269" s="154"/>
    </row>
    <row r="270" spans="58:58" x14ac:dyDescent="0.2">
      <c r="BF270" s="154"/>
    </row>
    <row r="271" spans="58:58" x14ac:dyDescent="0.2">
      <c r="BF271" s="154"/>
    </row>
    <row r="272" spans="58:58" x14ac:dyDescent="0.2">
      <c r="BF272" s="154"/>
    </row>
    <row r="273" spans="58:58" x14ac:dyDescent="0.2">
      <c r="BF273" s="154"/>
    </row>
    <row r="274" spans="58:58" x14ac:dyDescent="0.2">
      <c r="BF274" s="154"/>
    </row>
    <row r="275" spans="58:58" x14ac:dyDescent="0.2">
      <c r="BF275" s="154"/>
    </row>
    <row r="276" spans="58:58" x14ac:dyDescent="0.2">
      <c r="BF276" s="154"/>
    </row>
    <row r="277" spans="58:58" x14ac:dyDescent="0.2">
      <c r="BF277" s="154"/>
    </row>
    <row r="278" spans="58:58" x14ac:dyDescent="0.2">
      <c r="BF278" s="154"/>
    </row>
    <row r="279" spans="58:58" x14ac:dyDescent="0.2">
      <c r="BF279" s="154"/>
    </row>
    <row r="280" spans="58:58" x14ac:dyDescent="0.2">
      <c r="BF280" s="154"/>
    </row>
    <row r="281" spans="58:58" x14ac:dyDescent="0.2">
      <c r="BF281" s="154"/>
    </row>
    <row r="282" spans="58:58" x14ac:dyDescent="0.2">
      <c r="BF282" s="154"/>
    </row>
    <row r="283" spans="58:58" x14ac:dyDescent="0.2">
      <c r="BF283" s="154"/>
    </row>
    <row r="284" spans="58:58" x14ac:dyDescent="0.2">
      <c r="BF284" s="154"/>
    </row>
    <row r="285" spans="58:58" x14ac:dyDescent="0.2">
      <c r="BF285" s="154"/>
    </row>
    <row r="286" spans="58:58" x14ac:dyDescent="0.2">
      <c r="BF286" s="154"/>
    </row>
    <row r="287" spans="58:58" x14ac:dyDescent="0.2">
      <c r="BF287" s="154"/>
    </row>
    <row r="288" spans="58:58" x14ac:dyDescent="0.2">
      <c r="BF288" s="154"/>
    </row>
    <row r="289" spans="58:58" x14ac:dyDescent="0.2">
      <c r="BF289" s="154"/>
    </row>
  </sheetData>
  <mergeCells count="12">
    <mergeCell ref="AV1:AY1"/>
    <mergeCell ref="AQ1:AT1"/>
    <mergeCell ref="BF1:BI1"/>
    <mergeCell ref="A1:E1"/>
    <mergeCell ref="M1:P1"/>
    <mergeCell ref="R1:U1"/>
    <mergeCell ref="AL1:AO1"/>
    <mergeCell ref="AG1:AJ1"/>
    <mergeCell ref="AB1:AE1"/>
    <mergeCell ref="W1:Z1"/>
    <mergeCell ref="G1:K1"/>
    <mergeCell ref="BA1:BD1"/>
  </mergeCells>
  <phoneticPr fontId="5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zoomScale="90" workbookViewId="0">
      <selection activeCell="AG34" sqref="AG34"/>
    </sheetView>
  </sheetViews>
  <sheetFormatPr defaultRowHeight="12.75" x14ac:dyDescent="0.2"/>
  <cols>
    <col min="1" max="1" width="11.7109375" style="100" customWidth="1"/>
    <col min="2" max="5" width="9.140625" style="100"/>
    <col min="6" max="6" width="11.7109375" style="100" customWidth="1"/>
    <col min="7" max="10" width="9.140625" style="100"/>
    <col min="11" max="11" width="11.7109375" style="100" customWidth="1"/>
    <col min="12" max="15" width="9.140625" style="100"/>
    <col min="16" max="16" width="11.7109375" style="100" customWidth="1"/>
    <col min="17" max="20" width="9.140625" style="100"/>
    <col min="21" max="21" width="11.7109375" style="100" customWidth="1"/>
    <col min="22" max="25" width="9.140625" style="100"/>
    <col min="26" max="26" width="11.7109375" style="100" customWidth="1"/>
    <col min="27" max="30" width="9.140625" style="100"/>
    <col min="31" max="31" width="11.7109375" style="100" customWidth="1"/>
    <col min="32" max="35" width="9.140625" style="100"/>
    <col min="36" max="36" width="11.7109375" style="100" customWidth="1"/>
    <col min="37" max="40" width="9.140625" style="100"/>
    <col min="41" max="41" width="11.7109375" style="100" customWidth="1"/>
    <col min="42" max="45" width="9.140625" style="100"/>
    <col min="46" max="46" width="11.7109375" style="100" customWidth="1"/>
    <col min="47" max="50" width="9.140625" style="100"/>
    <col min="51" max="51" width="11.7109375" style="100" customWidth="1"/>
    <col min="52" max="55" width="9.140625" style="100"/>
    <col min="56" max="56" width="11.140625" style="153" customWidth="1"/>
    <col min="57" max="16384" width="9.140625" style="100"/>
  </cols>
  <sheetData>
    <row r="1" spans="1:60" ht="18" customHeight="1" x14ac:dyDescent="0.2">
      <c r="A1" s="938">
        <v>38353</v>
      </c>
      <c r="B1" s="939"/>
      <c r="C1" s="939"/>
      <c r="D1" s="940"/>
      <c r="F1" s="947" t="s">
        <v>76</v>
      </c>
      <c r="G1" s="948"/>
      <c r="H1" s="948"/>
      <c r="I1" s="949"/>
      <c r="K1" s="941" t="s">
        <v>77</v>
      </c>
      <c r="L1" s="942"/>
      <c r="M1" s="942"/>
      <c r="N1" s="943"/>
      <c r="P1" s="944" t="s">
        <v>78</v>
      </c>
      <c r="Q1" s="945"/>
      <c r="R1" s="945"/>
      <c r="S1" s="946"/>
      <c r="U1" s="941" t="s">
        <v>79</v>
      </c>
      <c r="V1" s="942"/>
      <c r="W1" s="942"/>
      <c r="X1" s="943"/>
      <c r="Z1" s="950" t="s">
        <v>80</v>
      </c>
      <c r="AA1" s="951"/>
      <c r="AB1" s="951"/>
      <c r="AC1" s="952"/>
      <c r="AE1" s="947" t="s">
        <v>81</v>
      </c>
      <c r="AF1" s="948"/>
      <c r="AG1" s="948"/>
      <c r="AH1" s="949"/>
      <c r="AJ1" s="950" t="s">
        <v>74</v>
      </c>
      <c r="AK1" s="951"/>
      <c r="AL1" s="951"/>
      <c r="AM1" s="952"/>
      <c r="AO1" s="941" t="s">
        <v>75</v>
      </c>
      <c r="AP1" s="942"/>
      <c r="AQ1" s="942"/>
      <c r="AR1" s="943"/>
      <c r="AT1" s="947" t="s">
        <v>82</v>
      </c>
      <c r="AU1" s="948"/>
      <c r="AV1" s="948"/>
      <c r="AW1" s="949"/>
      <c r="AY1" s="950" t="s">
        <v>83</v>
      </c>
      <c r="AZ1" s="951"/>
      <c r="BA1" s="951"/>
      <c r="BB1" s="952"/>
      <c r="BD1" s="941" t="s">
        <v>84</v>
      </c>
      <c r="BE1" s="942"/>
      <c r="BF1" s="942"/>
      <c r="BG1" s="943"/>
    </row>
    <row r="2" spans="1:60" ht="13.5" thickBot="1" x14ac:dyDescent="0.25">
      <c r="A2" s="41" t="s">
        <v>0</v>
      </c>
      <c r="B2" s="42" t="s">
        <v>1</v>
      </c>
      <c r="C2" s="42" t="s">
        <v>2</v>
      </c>
      <c r="D2" s="43" t="s">
        <v>3</v>
      </c>
      <c r="F2" s="7" t="s">
        <v>0</v>
      </c>
      <c r="G2" s="58" t="s">
        <v>1</v>
      </c>
      <c r="H2" s="58" t="s">
        <v>2</v>
      </c>
      <c r="I2" s="59" t="s">
        <v>3</v>
      </c>
      <c r="K2" s="4" t="s">
        <v>0</v>
      </c>
      <c r="L2" s="50" t="s">
        <v>1</v>
      </c>
      <c r="M2" s="50" t="s">
        <v>2</v>
      </c>
      <c r="N2" s="51" t="s">
        <v>3</v>
      </c>
      <c r="P2" s="69" t="s">
        <v>0</v>
      </c>
      <c r="Q2" s="223" t="s">
        <v>1</v>
      </c>
      <c r="R2" s="223" t="s">
        <v>2</v>
      </c>
      <c r="S2" s="224" t="s">
        <v>3</v>
      </c>
      <c r="U2" s="4" t="s">
        <v>0</v>
      </c>
      <c r="V2" s="50" t="s">
        <v>1</v>
      </c>
      <c r="W2" s="50" t="s">
        <v>2</v>
      </c>
      <c r="X2" s="51" t="s">
        <v>3</v>
      </c>
      <c r="Z2" s="41" t="s">
        <v>0</v>
      </c>
      <c r="AA2" s="228" t="s">
        <v>1</v>
      </c>
      <c r="AB2" s="228" t="s">
        <v>2</v>
      </c>
      <c r="AC2" s="229" t="s">
        <v>3</v>
      </c>
      <c r="AD2" s="133"/>
      <c r="AE2" s="7" t="s">
        <v>0</v>
      </c>
      <c r="AF2" s="58" t="s">
        <v>1</v>
      </c>
      <c r="AG2" s="58" t="s">
        <v>2</v>
      </c>
      <c r="AH2" s="59" t="s">
        <v>3</v>
      </c>
      <c r="AJ2" s="41" t="s">
        <v>0</v>
      </c>
      <c r="AK2" s="42" t="s">
        <v>1</v>
      </c>
      <c r="AL2" s="42" t="s">
        <v>2</v>
      </c>
      <c r="AM2" s="43" t="s">
        <v>3</v>
      </c>
      <c r="AO2" s="4" t="s">
        <v>0</v>
      </c>
      <c r="AP2" s="50" t="s">
        <v>1</v>
      </c>
      <c r="AQ2" s="50" t="s">
        <v>2</v>
      </c>
      <c r="AR2" s="51" t="s">
        <v>3</v>
      </c>
      <c r="AT2" s="7" t="s">
        <v>0</v>
      </c>
      <c r="AU2" s="58" t="s">
        <v>1</v>
      </c>
      <c r="AV2" s="58" t="s">
        <v>2</v>
      </c>
      <c r="AW2" s="59" t="s">
        <v>3</v>
      </c>
      <c r="AY2" s="41" t="s">
        <v>0</v>
      </c>
      <c r="AZ2" s="42" t="s">
        <v>1</v>
      </c>
      <c r="BA2" s="42" t="s">
        <v>2</v>
      </c>
      <c r="BB2" s="43" t="s">
        <v>3</v>
      </c>
      <c r="BD2" s="4" t="s">
        <v>0</v>
      </c>
      <c r="BE2" s="50" t="s">
        <v>1</v>
      </c>
      <c r="BF2" s="50" t="s">
        <v>2</v>
      </c>
      <c r="BG2" s="51" t="s">
        <v>3</v>
      </c>
    </row>
    <row r="3" spans="1:60" x14ac:dyDescent="0.2">
      <c r="A3" s="161">
        <v>38353</v>
      </c>
      <c r="B3" s="171">
        <v>20.5</v>
      </c>
      <c r="C3" s="171">
        <v>25.44</v>
      </c>
      <c r="D3" s="172">
        <v>32.619999999999997</v>
      </c>
      <c r="F3" s="164">
        <v>38384</v>
      </c>
      <c r="G3" s="165">
        <v>19.579999999999998</v>
      </c>
      <c r="H3" s="165">
        <v>22.58</v>
      </c>
      <c r="I3" s="166">
        <v>28</v>
      </c>
      <c r="K3" s="167">
        <v>38412</v>
      </c>
      <c r="L3" s="168">
        <v>20</v>
      </c>
      <c r="M3" s="168">
        <v>24.11</v>
      </c>
      <c r="N3" s="169">
        <v>29.58</v>
      </c>
      <c r="P3" s="170">
        <v>38443</v>
      </c>
      <c r="Q3" s="227">
        <v>21.41</v>
      </c>
      <c r="R3" s="227">
        <v>25.69</v>
      </c>
      <c r="S3" s="227">
        <v>31.91</v>
      </c>
      <c r="U3" s="167">
        <v>38473</v>
      </c>
      <c r="V3" s="168">
        <v>15.7</v>
      </c>
      <c r="W3" s="168">
        <v>17.47</v>
      </c>
      <c r="X3" s="169">
        <v>21.33</v>
      </c>
      <c r="Z3" s="161">
        <v>38504</v>
      </c>
      <c r="AA3" s="231">
        <v>17.75</v>
      </c>
      <c r="AB3" s="231">
        <v>21.09</v>
      </c>
      <c r="AC3" s="231">
        <v>26.95</v>
      </c>
      <c r="AD3" s="141"/>
      <c r="AE3" s="173">
        <v>38534</v>
      </c>
      <c r="AF3" s="174">
        <v>17.079999999999998</v>
      </c>
      <c r="AG3" s="174">
        <v>20.7</v>
      </c>
      <c r="AH3" s="175">
        <v>26.37</v>
      </c>
      <c r="AJ3" s="161">
        <v>38565</v>
      </c>
      <c r="AK3" s="162">
        <v>16.25</v>
      </c>
      <c r="AL3" s="162">
        <v>21.98</v>
      </c>
      <c r="AM3" s="163">
        <v>29.5</v>
      </c>
      <c r="AO3" s="167">
        <v>38596</v>
      </c>
      <c r="AP3" s="168">
        <v>19.32</v>
      </c>
      <c r="AQ3" s="168">
        <v>23.01</v>
      </c>
      <c r="AR3" s="169">
        <v>29.78</v>
      </c>
      <c r="AT3" s="173">
        <v>38626</v>
      </c>
      <c r="AU3" s="176">
        <v>17.5</v>
      </c>
      <c r="AV3" s="176">
        <v>21.29</v>
      </c>
      <c r="AW3" s="177">
        <v>28.18</v>
      </c>
      <c r="AX3" s="141"/>
      <c r="AY3" s="178">
        <v>38657</v>
      </c>
      <c r="AZ3" s="179">
        <v>15.96</v>
      </c>
      <c r="BA3" s="179">
        <v>17.329999999999998</v>
      </c>
      <c r="BB3" s="180">
        <v>19.62</v>
      </c>
      <c r="BD3" s="167">
        <v>38687</v>
      </c>
      <c r="BE3" s="168">
        <v>20.91</v>
      </c>
      <c r="BF3" s="168">
        <v>23.17</v>
      </c>
      <c r="BG3" s="169">
        <v>27.85</v>
      </c>
    </row>
    <row r="4" spans="1:60" x14ac:dyDescent="0.2">
      <c r="A4" s="10">
        <v>38354</v>
      </c>
      <c r="B4" s="11">
        <v>21.33</v>
      </c>
      <c r="C4" s="11">
        <v>25.87</v>
      </c>
      <c r="D4" s="12">
        <v>33.79</v>
      </c>
      <c r="F4" s="108">
        <v>38385</v>
      </c>
      <c r="G4" s="117">
        <v>20.75</v>
      </c>
      <c r="H4" s="117">
        <v>22.78</v>
      </c>
      <c r="I4" s="118">
        <v>27.5</v>
      </c>
      <c r="K4" s="136">
        <v>38413</v>
      </c>
      <c r="L4" s="139">
        <v>18.579999999999998</v>
      </c>
      <c r="M4" s="139">
        <v>20.55</v>
      </c>
      <c r="N4" s="140">
        <v>23.2</v>
      </c>
      <c r="P4" s="114">
        <v>38444</v>
      </c>
      <c r="Q4" s="227">
        <v>22.12</v>
      </c>
      <c r="R4" s="227">
        <v>26.82</v>
      </c>
      <c r="S4" s="227">
        <v>32.75</v>
      </c>
      <c r="U4" s="136">
        <v>38474</v>
      </c>
      <c r="V4" s="139">
        <v>15.54</v>
      </c>
      <c r="W4" s="139">
        <v>18.02</v>
      </c>
      <c r="X4" s="140">
        <v>23.5</v>
      </c>
      <c r="Z4" s="10">
        <v>38505</v>
      </c>
      <c r="AA4" s="231">
        <v>18</v>
      </c>
      <c r="AB4" s="231">
        <v>22.06</v>
      </c>
      <c r="AC4" s="231">
        <v>29.08</v>
      </c>
      <c r="AD4" s="141"/>
      <c r="AE4" s="142">
        <v>38535</v>
      </c>
      <c r="AF4" s="143">
        <v>16.41</v>
      </c>
      <c r="AG4" s="143">
        <v>21.77</v>
      </c>
      <c r="AH4" s="144">
        <v>27.54</v>
      </c>
      <c r="AJ4" s="10">
        <v>38566</v>
      </c>
      <c r="AK4" s="137">
        <v>15.62</v>
      </c>
      <c r="AL4" s="137">
        <v>21.74</v>
      </c>
      <c r="AM4" s="138">
        <v>29.16</v>
      </c>
      <c r="AO4" s="136">
        <v>38597</v>
      </c>
      <c r="AP4" s="139">
        <v>16.28</v>
      </c>
      <c r="AQ4" s="139">
        <v>19.809999999999999</v>
      </c>
      <c r="AR4" s="140">
        <v>24.99</v>
      </c>
      <c r="AT4" s="173">
        <v>38627</v>
      </c>
      <c r="AU4" s="145">
        <v>17.63</v>
      </c>
      <c r="AV4" s="145">
        <v>18.45</v>
      </c>
      <c r="AW4" s="152">
        <v>20.04</v>
      </c>
      <c r="AX4" s="141"/>
      <c r="AY4" s="16">
        <v>38658</v>
      </c>
      <c r="AZ4" s="150">
        <v>15.86</v>
      </c>
      <c r="BA4" s="150">
        <v>17.850000000000001</v>
      </c>
      <c r="BB4" s="151">
        <v>20.63</v>
      </c>
      <c r="BD4" s="136">
        <v>38688</v>
      </c>
      <c r="BE4" s="139">
        <v>17.25</v>
      </c>
      <c r="BF4" s="139">
        <v>20</v>
      </c>
      <c r="BG4" s="140">
        <v>21.82</v>
      </c>
    </row>
    <row r="5" spans="1:60" x14ac:dyDescent="0.2">
      <c r="A5" s="10">
        <v>38355</v>
      </c>
      <c r="B5" s="11">
        <v>19.579999999999998</v>
      </c>
      <c r="C5" s="11">
        <v>24.36</v>
      </c>
      <c r="D5" s="12">
        <v>30.58</v>
      </c>
      <c r="F5" s="108">
        <v>38386</v>
      </c>
      <c r="G5" s="117">
        <v>19.87</v>
      </c>
      <c r="H5" s="117">
        <v>22.88</v>
      </c>
      <c r="I5" s="118">
        <v>28.54</v>
      </c>
      <c r="K5" s="136">
        <v>38414</v>
      </c>
      <c r="L5" s="139">
        <v>18</v>
      </c>
      <c r="M5" s="139">
        <v>19.41</v>
      </c>
      <c r="N5" s="140">
        <v>21.04</v>
      </c>
      <c r="P5" s="114">
        <v>38445</v>
      </c>
      <c r="Q5" s="227">
        <v>23.66</v>
      </c>
      <c r="R5" s="227">
        <v>28.07</v>
      </c>
      <c r="S5" s="227">
        <v>34.909999999999997</v>
      </c>
      <c r="U5" s="136">
        <v>38475</v>
      </c>
      <c r="V5" s="139">
        <v>14.54</v>
      </c>
      <c r="W5" s="139">
        <v>18.2</v>
      </c>
      <c r="X5" s="140">
        <v>23.45</v>
      </c>
      <c r="Z5" s="10">
        <v>38506</v>
      </c>
      <c r="AA5" s="231">
        <v>16.54</v>
      </c>
      <c r="AB5" s="231">
        <v>21.36</v>
      </c>
      <c r="AC5" s="231">
        <v>28.58</v>
      </c>
      <c r="AD5" s="141"/>
      <c r="AE5" s="142">
        <v>38536</v>
      </c>
      <c r="AF5" s="143">
        <v>17.66</v>
      </c>
      <c r="AG5" s="143">
        <v>22.26</v>
      </c>
      <c r="AH5" s="144">
        <v>28.12</v>
      </c>
      <c r="AJ5" s="10">
        <v>38567</v>
      </c>
      <c r="AK5" s="137">
        <v>15.5</v>
      </c>
      <c r="AL5" s="137">
        <v>21.61</v>
      </c>
      <c r="AM5" s="138">
        <v>29.12</v>
      </c>
      <c r="AO5" s="136">
        <v>38598</v>
      </c>
      <c r="AP5" s="139">
        <v>14.3</v>
      </c>
      <c r="AQ5" s="139">
        <v>17.93</v>
      </c>
      <c r="AR5" s="140">
        <v>25.9</v>
      </c>
      <c r="AT5" s="173">
        <v>38628</v>
      </c>
      <c r="AU5" s="145">
        <v>16.38</v>
      </c>
      <c r="AV5" s="145">
        <v>21.42</v>
      </c>
      <c r="AW5" s="152">
        <v>29.9</v>
      </c>
      <c r="AX5" s="141"/>
      <c r="AY5" s="16">
        <v>38659</v>
      </c>
      <c r="AZ5" s="150">
        <v>17.809999999999999</v>
      </c>
      <c r="BA5" s="150">
        <v>21.04</v>
      </c>
      <c r="BB5" s="151">
        <v>27.26</v>
      </c>
      <c r="BD5" s="136">
        <v>38689</v>
      </c>
      <c r="BE5" s="139">
        <v>16.23</v>
      </c>
      <c r="BF5" s="139">
        <v>17.670000000000002</v>
      </c>
      <c r="BG5" s="140">
        <v>20.2</v>
      </c>
    </row>
    <row r="6" spans="1:60" x14ac:dyDescent="0.2">
      <c r="A6" s="10">
        <v>38356</v>
      </c>
      <c r="B6" s="11">
        <v>20.079999999999998</v>
      </c>
      <c r="C6" s="11">
        <v>21.59</v>
      </c>
      <c r="D6" s="12">
        <v>24.08</v>
      </c>
      <c r="F6" s="108">
        <v>38387</v>
      </c>
      <c r="G6" s="117">
        <v>19.75</v>
      </c>
      <c r="H6" s="117">
        <v>21.87</v>
      </c>
      <c r="I6" s="118">
        <v>25.2</v>
      </c>
      <c r="K6" s="136">
        <v>38415</v>
      </c>
      <c r="L6" s="139">
        <v>18.45</v>
      </c>
      <c r="M6" s="139">
        <v>20.99</v>
      </c>
      <c r="N6" s="140">
        <v>27.29</v>
      </c>
      <c r="P6" s="114">
        <v>38446</v>
      </c>
      <c r="Q6" s="227">
        <v>21.29</v>
      </c>
      <c r="R6" s="227">
        <v>23.77</v>
      </c>
      <c r="S6" s="227">
        <v>28.95</v>
      </c>
      <c r="U6" s="136">
        <v>38476</v>
      </c>
      <c r="V6" s="139">
        <v>14.91</v>
      </c>
      <c r="W6" s="139">
        <v>19.559999999999999</v>
      </c>
      <c r="X6" s="140">
        <v>26.66</v>
      </c>
      <c r="Z6" s="10">
        <v>38507</v>
      </c>
      <c r="AA6" s="231">
        <v>16.54</v>
      </c>
      <c r="AB6" s="231">
        <v>21.74</v>
      </c>
      <c r="AC6" s="231">
        <v>28.75</v>
      </c>
      <c r="AD6" s="141"/>
      <c r="AE6" s="142">
        <v>38537</v>
      </c>
      <c r="AF6" s="143">
        <v>17.04</v>
      </c>
      <c r="AG6" s="143">
        <v>21.95</v>
      </c>
      <c r="AH6" s="144">
        <v>27.83</v>
      </c>
      <c r="AJ6" s="10">
        <v>38568</v>
      </c>
      <c r="AK6" s="137">
        <v>16</v>
      </c>
      <c r="AL6" s="137">
        <v>21.69</v>
      </c>
      <c r="AM6" s="138">
        <v>29.08</v>
      </c>
      <c r="AO6" s="136">
        <v>38599</v>
      </c>
      <c r="AP6" s="139">
        <v>16.420000000000002</v>
      </c>
      <c r="AQ6" s="139">
        <v>21.11</v>
      </c>
      <c r="AR6" s="140">
        <v>27.51</v>
      </c>
      <c r="AT6" s="173">
        <v>38629</v>
      </c>
      <c r="AU6" s="145">
        <v>17.190000000000001</v>
      </c>
      <c r="AV6" s="145">
        <v>24.35</v>
      </c>
      <c r="AW6" s="152">
        <v>31.42</v>
      </c>
      <c r="AX6" s="141"/>
      <c r="AY6" s="16">
        <v>38660</v>
      </c>
      <c r="AZ6" s="150">
        <v>18.02</v>
      </c>
      <c r="BA6" s="150">
        <v>20.46</v>
      </c>
      <c r="BB6" s="151">
        <v>24.86</v>
      </c>
      <c r="BD6" s="136">
        <v>38690</v>
      </c>
      <c r="BE6" s="139">
        <v>15.02</v>
      </c>
      <c r="BF6" s="139">
        <v>21.42</v>
      </c>
      <c r="BG6" s="140">
        <v>30.61</v>
      </c>
    </row>
    <row r="7" spans="1:60" x14ac:dyDescent="0.2">
      <c r="A7" s="10">
        <v>38357</v>
      </c>
      <c r="B7" s="11">
        <v>20.25</v>
      </c>
      <c r="C7" s="11">
        <v>21.95</v>
      </c>
      <c r="D7" s="12">
        <v>23.87</v>
      </c>
      <c r="E7" s="141"/>
      <c r="F7" s="108">
        <v>38388</v>
      </c>
      <c r="G7" s="117">
        <v>18.829999999999998</v>
      </c>
      <c r="H7" s="117">
        <v>21.55</v>
      </c>
      <c r="I7" s="118">
        <v>28.04</v>
      </c>
      <c r="J7" s="141"/>
      <c r="K7" s="136">
        <v>38416</v>
      </c>
      <c r="L7" s="139">
        <v>18.7</v>
      </c>
      <c r="M7" s="139">
        <v>22.07</v>
      </c>
      <c r="N7" s="140">
        <v>28.2</v>
      </c>
      <c r="O7" s="141"/>
      <c r="P7" s="114">
        <v>38447</v>
      </c>
      <c r="Q7" s="227">
        <v>20.75</v>
      </c>
      <c r="R7" s="227">
        <v>22.15</v>
      </c>
      <c r="S7" s="227">
        <v>23.62</v>
      </c>
      <c r="T7" s="141"/>
      <c r="U7" s="136">
        <v>38477</v>
      </c>
      <c r="V7" s="139">
        <v>14.5</v>
      </c>
      <c r="W7" s="139">
        <v>19.86</v>
      </c>
      <c r="X7" s="140">
        <v>27.7</v>
      </c>
      <c r="Y7" s="141"/>
      <c r="Z7" s="10">
        <v>38508</v>
      </c>
      <c r="AA7" s="231">
        <v>16.579999999999998</v>
      </c>
      <c r="AB7" s="231">
        <v>21.08</v>
      </c>
      <c r="AC7" s="231">
        <v>27.95</v>
      </c>
      <c r="AD7" s="141"/>
      <c r="AE7" s="142">
        <v>38538</v>
      </c>
      <c r="AF7" s="143">
        <v>16.41</v>
      </c>
      <c r="AG7" s="143">
        <v>18.46</v>
      </c>
      <c r="AH7" s="144">
        <v>20.7</v>
      </c>
      <c r="AJ7" s="10">
        <v>38569</v>
      </c>
      <c r="AK7" s="137">
        <v>16.12</v>
      </c>
      <c r="AL7" s="137">
        <v>22.25</v>
      </c>
      <c r="AM7" s="138">
        <v>30.08</v>
      </c>
      <c r="AO7" s="136">
        <v>38600</v>
      </c>
      <c r="AP7" s="139">
        <v>16.63</v>
      </c>
      <c r="AQ7" s="139">
        <v>21.13</v>
      </c>
      <c r="AR7" s="140">
        <v>26.74</v>
      </c>
      <c r="AT7" s="173">
        <v>38630</v>
      </c>
      <c r="AU7" s="145">
        <v>20.48</v>
      </c>
      <c r="AV7" s="145">
        <v>21.79</v>
      </c>
      <c r="AW7" s="152">
        <v>23.71</v>
      </c>
      <c r="AX7" s="141"/>
      <c r="AY7" s="16">
        <v>38661</v>
      </c>
      <c r="AZ7" s="150">
        <v>17.670000000000002</v>
      </c>
      <c r="BA7" s="150">
        <v>22.54</v>
      </c>
      <c r="BB7" s="151">
        <v>29.71</v>
      </c>
      <c r="BD7" s="136">
        <v>38691</v>
      </c>
      <c r="BE7" s="139">
        <v>17.73</v>
      </c>
      <c r="BF7" s="139">
        <v>23.54</v>
      </c>
      <c r="BG7" s="140">
        <v>28.78</v>
      </c>
    </row>
    <row r="8" spans="1:60" x14ac:dyDescent="0.2">
      <c r="A8" s="10">
        <v>38358</v>
      </c>
      <c r="B8" s="11">
        <v>21.25</v>
      </c>
      <c r="C8" s="11">
        <v>23.85</v>
      </c>
      <c r="D8" s="12">
        <v>28.2</v>
      </c>
      <c r="E8" s="141">
        <f>SUM('2004'!BH16:BH33,'2005'!C3:C33,'2005'!H3:H13)/59</f>
        <v>23.143389830508475</v>
      </c>
      <c r="F8" s="108">
        <v>38389</v>
      </c>
      <c r="G8" s="117">
        <v>18.54</v>
      </c>
      <c r="H8" s="117">
        <v>21.91</v>
      </c>
      <c r="I8" s="118">
        <v>28.91</v>
      </c>
      <c r="J8" s="141">
        <f>SUM(C15:C33,H3:H30,M3:M16)/60</f>
        <v>23.71566666666666</v>
      </c>
      <c r="K8" s="136">
        <v>38417</v>
      </c>
      <c r="L8" s="139">
        <v>19.75</v>
      </c>
      <c r="M8" s="139">
        <v>22.43</v>
      </c>
      <c r="N8" s="140">
        <v>28.58</v>
      </c>
      <c r="O8" s="141">
        <f>SUM(H14:H30,M3:M33,R3:R14)/59</f>
        <v>24.508644067796606</v>
      </c>
      <c r="P8" s="114">
        <v>38448</v>
      </c>
      <c r="Q8" s="227">
        <v>21.66</v>
      </c>
      <c r="R8" s="227">
        <v>24.86</v>
      </c>
      <c r="S8" s="227">
        <v>31.08</v>
      </c>
      <c r="T8" s="141">
        <f>SUM(M17:M33,R3:R32,W3:W13)/57</f>
        <v>23.174561403508768</v>
      </c>
      <c r="U8" s="136">
        <v>38478</v>
      </c>
      <c r="V8" s="139">
        <v>16</v>
      </c>
      <c r="W8" s="139">
        <v>20.97</v>
      </c>
      <c r="X8" s="140">
        <v>28.12</v>
      </c>
      <c r="Y8" s="141">
        <f>SUM(R15:R32,W3:W33,AB3:AB12)/58</f>
        <v>21.846724137931034</v>
      </c>
      <c r="Z8" s="10">
        <v>38509</v>
      </c>
      <c r="AA8" s="231">
        <v>17.66</v>
      </c>
      <c r="AB8" s="231">
        <v>19.89</v>
      </c>
      <c r="AC8" s="231">
        <v>24.79</v>
      </c>
      <c r="AD8" s="141">
        <f>SUM(W14:W33,AB3:AB32,AG3:AG14)/61</f>
        <v>20.529672131147542</v>
      </c>
      <c r="AE8" s="142">
        <v>38539</v>
      </c>
      <c r="AF8" s="143">
        <v>13.62</v>
      </c>
      <c r="AG8" s="143">
        <v>16.02</v>
      </c>
      <c r="AH8" s="144">
        <v>18</v>
      </c>
      <c r="AI8" s="141">
        <f>SUM(AB14:AB32,AG3:AG33,AL3:AL13)/59</f>
        <v>19.637796610169488</v>
      </c>
      <c r="AJ8" s="10">
        <v>38570</v>
      </c>
      <c r="AK8" s="137">
        <v>16.25</v>
      </c>
      <c r="AL8" s="137">
        <v>22.36</v>
      </c>
      <c r="AM8" s="138">
        <v>29.75</v>
      </c>
      <c r="AN8" s="141">
        <f>SUM(AG15:AG33,AL3:AL33,AQ3:AQ14)/61</f>
        <v>20.451967213114756</v>
      </c>
      <c r="AO8" s="136">
        <v>38601</v>
      </c>
      <c r="AP8" s="139">
        <v>15.89</v>
      </c>
      <c r="AQ8" s="139">
        <v>17.23</v>
      </c>
      <c r="AR8" s="140">
        <v>19.39</v>
      </c>
      <c r="AS8" s="141">
        <f>SUM(AL14:AL33,AQ3:AQ32,AV3:AV13)/60</f>
        <v>20.763666666666673</v>
      </c>
      <c r="AT8" s="173">
        <v>38631</v>
      </c>
      <c r="AU8" s="145">
        <v>18.34</v>
      </c>
      <c r="AV8" s="145">
        <v>20.27</v>
      </c>
      <c r="AW8" s="152">
        <v>23.01</v>
      </c>
      <c r="AX8" s="141">
        <f>SUM(AQ15:AQ32,AV3:AV32,BA3:BA13)/58</f>
        <v>20.938448275862068</v>
      </c>
      <c r="AY8" s="16">
        <v>38662</v>
      </c>
      <c r="AZ8" s="150">
        <v>18.93</v>
      </c>
      <c r="BA8" s="150">
        <v>23.19</v>
      </c>
      <c r="BB8" s="151">
        <v>32.32</v>
      </c>
      <c r="BC8" s="141">
        <f>SUM(AV15:AV32,BA3:BA32,BF3:BF15)/61</f>
        <v>21.776885245901639</v>
      </c>
      <c r="BD8" s="136">
        <v>38692</v>
      </c>
      <c r="BE8" s="139">
        <v>19.38</v>
      </c>
      <c r="BF8" s="139">
        <v>22.49</v>
      </c>
      <c r="BG8" s="140">
        <v>26.25</v>
      </c>
    </row>
    <row r="9" spans="1:60" x14ac:dyDescent="0.2">
      <c r="A9" s="10">
        <v>38359</v>
      </c>
      <c r="B9" s="11">
        <v>22.5</v>
      </c>
      <c r="C9" s="11">
        <v>24.72</v>
      </c>
      <c r="D9" s="12">
        <v>29.66</v>
      </c>
      <c r="E9" s="141">
        <f>SUM('2004'!BH8:BH33,'2005'!C3:C33,'2005'!H3)/57</f>
        <v>23.079298245614037</v>
      </c>
      <c r="F9" s="108">
        <v>38390</v>
      </c>
      <c r="G9" s="117">
        <v>16.66</v>
      </c>
      <c r="H9" s="117">
        <v>20.53</v>
      </c>
      <c r="I9" s="118">
        <v>25.75</v>
      </c>
      <c r="J9" s="141">
        <f>SUM(C7:C33,H3:H30,M3:M5)/57</f>
        <v>23.577192982456143</v>
      </c>
      <c r="K9" s="136">
        <v>38418</v>
      </c>
      <c r="L9" s="139">
        <v>20.2</v>
      </c>
      <c r="M9" s="139">
        <v>24.09</v>
      </c>
      <c r="N9" s="140">
        <v>32.119999999999997</v>
      </c>
      <c r="O9" s="141">
        <f>SUM(H4:H30,M3:M33,R3:R6)/62</f>
        <v>23.59870967741935</v>
      </c>
      <c r="P9" s="114">
        <v>38449</v>
      </c>
      <c r="Q9" s="227">
        <v>21.75</v>
      </c>
      <c r="R9" s="227">
        <v>26.68</v>
      </c>
      <c r="S9" s="227">
        <v>34.5</v>
      </c>
      <c r="T9" s="141">
        <f>SUM(M6:M33,R3:R32,W3:W6)/62</f>
        <v>23.33145161290323</v>
      </c>
      <c r="U9" s="136">
        <v>38479</v>
      </c>
      <c r="V9" s="139">
        <v>17.7</v>
      </c>
      <c r="W9" s="139">
        <v>21.82</v>
      </c>
      <c r="X9" s="140">
        <v>28.33</v>
      </c>
      <c r="Y9" s="141">
        <f>SUM(R7:R32,W3:W33,AB3:AB5)/60</f>
        <v>22.091833333333327</v>
      </c>
      <c r="Z9" s="10">
        <v>38510</v>
      </c>
      <c r="AA9" s="231">
        <v>16</v>
      </c>
      <c r="AB9" s="231">
        <v>20.190000000000001</v>
      </c>
      <c r="AC9" s="231">
        <v>26.7</v>
      </c>
      <c r="AD9" s="141">
        <f>SUM(W7:W33,AB3:AB32,AG3:AG6)/60</f>
        <v>21.231166666666677</v>
      </c>
      <c r="AE9" s="142">
        <v>38540</v>
      </c>
      <c r="AF9" s="143">
        <v>11.25</v>
      </c>
      <c r="AG9" s="143">
        <v>13.11</v>
      </c>
      <c r="AH9" s="144">
        <v>17.91</v>
      </c>
      <c r="AI9" s="141">
        <f>SUM(AB8:AB32,AG3:AG33,AL3:AL5)/58</f>
        <v>19.463793103448278</v>
      </c>
      <c r="AJ9" s="10">
        <v>38571</v>
      </c>
      <c r="AK9" s="137">
        <v>16.62</v>
      </c>
      <c r="AL9" s="137">
        <v>20.73</v>
      </c>
      <c r="AM9" s="138">
        <v>26.95</v>
      </c>
      <c r="AN9" s="141">
        <f>SUM(AG8:AG33,AL3:AL33,AQ3:AQ4)/59</f>
        <v>19.660847457627124</v>
      </c>
      <c r="AO9" s="136">
        <v>38602</v>
      </c>
      <c r="AP9" s="139">
        <v>14.5</v>
      </c>
      <c r="AQ9" s="139">
        <v>16.02</v>
      </c>
      <c r="AR9" s="140">
        <v>17.63</v>
      </c>
      <c r="AS9" s="141">
        <f>SUM(AL7:AL33,AQ3:AQ32,AV3:AV6)/61</f>
        <v>20.054590163934432</v>
      </c>
      <c r="AT9" s="173">
        <v>38632</v>
      </c>
      <c r="AU9" s="145">
        <v>18.25</v>
      </c>
      <c r="AV9" s="145">
        <v>21.68</v>
      </c>
      <c r="AW9" s="152">
        <v>29.02</v>
      </c>
      <c r="AX9" s="141">
        <f>SUM(AQ7:AQ32,AV3:AV32,BA3:BA5)/59</f>
        <v>20.505084745762705</v>
      </c>
      <c r="AY9" s="16">
        <v>38663</v>
      </c>
      <c r="AZ9" s="150">
        <v>18.809999999999999</v>
      </c>
      <c r="BA9" s="150">
        <v>23.06</v>
      </c>
      <c r="BB9" s="151">
        <v>28.61</v>
      </c>
      <c r="BC9" s="141">
        <f>SUM(AV7:AV32,BA3:BA32,BF3:BF4)/58</f>
        <v>22.051724137931025</v>
      </c>
      <c r="BD9" s="136">
        <v>38693</v>
      </c>
      <c r="BE9" s="139">
        <v>16.66</v>
      </c>
      <c r="BF9" s="139">
        <v>19.53</v>
      </c>
      <c r="BG9" s="140">
        <v>23.76</v>
      </c>
    </row>
    <row r="10" spans="1:60" x14ac:dyDescent="0.2">
      <c r="A10" s="10">
        <v>38360</v>
      </c>
      <c r="B10" s="11">
        <v>21.33</v>
      </c>
      <c r="C10" s="11">
        <v>25.57</v>
      </c>
      <c r="D10" s="12">
        <v>31.5</v>
      </c>
      <c r="E10" s="232">
        <f>SUM(E8:E9)/2</f>
        <v>23.111344038061254</v>
      </c>
      <c r="F10" s="108">
        <v>38391</v>
      </c>
      <c r="G10" s="117">
        <v>16.62</v>
      </c>
      <c r="H10" s="117">
        <v>21.13</v>
      </c>
      <c r="I10" s="118">
        <v>29.54</v>
      </c>
      <c r="J10" s="232">
        <f>SUM(J8:J9)/2</f>
        <v>23.646429824561402</v>
      </c>
      <c r="K10" s="136">
        <v>38419</v>
      </c>
      <c r="L10" s="139">
        <v>20.04</v>
      </c>
      <c r="M10" s="139">
        <v>25.34</v>
      </c>
      <c r="N10" s="140">
        <v>33.869999999999997</v>
      </c>
      <c r="O10" s="232">
        <f>SUM(O8:O9)/2</f>
        <v>24.05367687260798</v>
      </c>
      <c r="P10" s="114">
        <v>38450</v>
      </c>
      <c r="Q10" s="227">
        <v>21.95</v>
      </c>
      <c r="R10" s="227">
        <v>26.18</v>
      </c>
      <c r="S10" s="227">
        <v>33.08</v>
      </c>
      <c r="T10" s="232">
        <f>SUM(T8:T9)/2</f>
        <v>23.253006508205999</v>
      </c>
      <c r="U10" s="136">
        <v>38480</v>
      </c>
      <c r="V10" s="139">
        <v>16.95</v>
      </c>
      <c r="W10" s="139">
        <v>21.03</v>
      </c>
      <c r="X10" s="140">
        <v>27.25</v>
      </c>
      <c r="Y10" s="232">
        <f>SUM(Y8:Y9)/2</f>
        <v>21.96927873563218</v>
      </c>
      <c r="Z10" s="10">
        <v>38511</v>
      </c>
      <c r="AA10" s="231">
        <v>15.29</v>
      </c>
      <c r="AB10" s="231">
        <v>20.63</v>
      </c>
      <c r="AC10" s="231">
        <v>27.83</v>
      </c>
      <c r="AD10" s="232">
        <f>SUM(AD8:AD9)/2</f>
        <v>20.880419398907108</v>
      </c>
      <c r="AE10" s="142">
        <v>38541</v>
      </c>
      <c r="AF10" s="143">
        <v>11.95</v>
      </c>
      <c r="AG10" s="143">
        <v>14.02</v>
      </c>
      <c r="AH10" s="144">
        <v>18.45</v>
      </c>
      <c r="AI10" s="232">
        <f>SUM(AI8:AI9)/2</f>
        <v>19.550794856808885</v>
      </c>
      <c r="AJ10" s="10">
        <v>38572</v>
      </c>
      <c r="AK10" s="137">
        <v>16</v>
      </c>
      <c r="AL10" s="137">
        <v>18.71</v>
      </c>
      <c r="AM10" s="138">
        <v>23.37</v>
      </c>
      <c r="AN10" s="232">
        <f>SUM(AN8:AN9)/2</f>
        <v>20.056407335370942</v>
      </c>
      <c r="AO10" s="136">
        <v>38603</v>
      </c>
      <c r="AP10" s="139">
        <v>14.35</v>
      </c>
      <c r="AQ10" s="139">
        <v>16.329999999999998</v>
      </c>
      <c r="AR10" s="140">
        <v>18.46</v>
      </c>
      <c r="AS10" s="232">
        <f>SUM(AS8:AS9)/2</f>
        <v>20.40912841530055</v>
      </c>
      <c r="AT10" s="173">
        <v>38633</v>
      </c>
      <c r="AU10" s="145">
        <v>19.670000000000002</v>
      </c>
      <c r="AV10" s="145">
        <v>25.14</v>
      </c>
      <c r="AW10" s="152">
        <v>34.01</v>
      </c>
      <c r="AX10" s="232">
        <f>SUM(AX8:AX9)/2</f>
        <v>20.721766510812387</v>
      </c>
      <c r="AY10" s="16">
        <v>38664</v>
      </c>
      <c r="AZ10" s="150">
        <v>16.64</v>
      </c>
      <c r="BA10" s="150">
        <v>18.57</v>
      </c>
      <c r="BB10" s="151">
        <v>20.83</v>
      </c>
      <c r="BC10" s="232">
        <f>SUM(BC8:BC9)/2</f>
        <v>21.914304691916332</v>
      </c>
      <c r="BD10" s="136">
        <v>38694</v>
      </c>
      <c r="BE10" s="139">
        <v>15.57</v>
      </c>
      <c r="BF10" s="139">
        <v>20.83</v>
      </c>
      <c r="BG10" s="140">
        <v>28.09</v>
      </c>
    </row>
    <row r="11" spans="1:60" x14ac:dyDescent="0.2">
      <c r="A11" s="10">
        <v>38361</v>
      </c>
      <c r="B11" s="11">
        <v>22.29</v>
      </c>
      <c r="C11" s="11">
        <v>26.69</v>
      </c>
      <c r="D11" s="12">
        <v>33.450000000000003</v>
      </c>
      <c r="F11" s="108">
        <v>38392</v>
      </c>
      <c r="G11" s="117">
        <v>16.75</v>
      </c>
      <c r="H11" s="117">
        <v>22.2</v>
      </c>
      <c r="I11" s="118">
        <v>31.7</v>
      </c>
      <c r="K11" s="136">
        <v>38420</v>
      </c>
      <c r="L11" s="139">
        <v>21.7</v>
      </c>
      <c r="M11" s="139">
        <v>27.29</v>
      </c>
      <c r="N11" s="140">
        <v>35.25</v>
      </c>
      <c r="P11" s="114">
        <v>38451</v>
      </c>
      <c r="Q11" s="227">
        <v>22.45</v>
      </c>
      <c r="R11" s="227">
        <v>25.04</v>
      </c>
      <c r="S11" s="227">
        <v>29.87</v>
      </c>
      <c r="U11" s="136">
        <v>38481</v>
      </c>
      <c r="V11" s="139">
        <v>17.79</v>
      </c>
      <c r="W11" s="139">
        <v>20.43</v>
      </c>
      <c r="X11" s="140">
        <v>24.66</v>
      </c>
      <c r="Z11" s="10">
        <v>38512</v>
      </c>
      <c r="AA11" s="231">
        <v>16.75</v>
      </c>
      <c r="AB11" s="231">
        <v>21.44</v>
      </c>
      <c r="AC11" s="231">
        <v>28.37</v>
      </c>
      <c r="AD11" s="141"/>
      <c r="AE11" s="142">
        <v>38542</v>
      </c>
      <c r="AF11" s="143">
        <v>10.83</v>
      </c>
      <c r="AG11" s="143">
        <v>14.78</v>
      </c>
      <c r="AH11" s="144">
        <v>21.16</v>
      </c>
      <c r="AJ11" s="10">
        <v>38573</v>
      </c>
      <c r="AK11" s="137">
        <v>15.62</v>
      </c>
      <c r="AL11" s="137">
        <v>17.989999999999998</v>
      </c>
      <c r="AM11" s="138">
        <v>23.33</v>
      </c>
      <c r="AO11" s="136">
        <v>38604</v>
      </c>
      <c r="AP11" s="139">
        <v>15.99</v>
      </c>
      <c r="AQ11" s="139">
        <v>20.82</v>
      </c>
      <c r="AR11" s="140">
        <v>29</v>
      </c>
      <c r="AT11" s="173">
        <v>38634</v>
      </c>
      <c r="AU11" s="145">
        <v>20.39</v>
      </c>
      <c r="AV11" s="145">
        <v>24.17</v>
      </c>
      <c r="AW11" s="152">
        <v>31.08</v>
      </c>
      <c r="AX11" s="141"/>
      <c r="AY11" s="16">
        <v>38665</v>
      </c>
      <c r="AZ11" s="150">
        <v>15.75</v>
      </c>
      <c r="BA11" s="150">
        <v>17.43</v>
      </c>
      <c r="BB11" s="151">
        <v>20.09</v>
      </c>
      <c r="BC11" s="141"/>
      <c r="BD11" s="136">
        <v>38695</v>
      </c>
      <c r="BE11" s="139">
        <v>16.34</v>
      </c>
      <c r="BF11" s="139">
        <v>23.1</v>
      </c>
      <c r="BG11" s="140">
        <v>31.57</v>
      </c>
    </row>
    <row r="12" spans="1:60" x14ac:dyDescent="0.2">
      <c r="A12" s="10">
        <v>38362</v>
      </c>
      <c r="B12" s="11">
        <v>23.75</v>
      </c>
      <c r="C12" s="11">
        <v>26.84</v>
      </c>
      <c r="D12" s="12">
        <v>31.87</v>
      </c>
      <c r="F12" s="108">
        <v>38393</v>
      </c>
      <c r="G12" s="117">
        <v>17.579999999999998</v>
      </c>
      <c r="H12" s="117">
        <v>23.29</v>
      </c>
      <c r="I12" s="118">
        <v>30.58</v>
      </c>
      <c r="K12" s="136">
        <v>38421</v>
      </c>
      <c r="L12" s="139">
        <v>21.12</v>
      </c>
      <c r="M12" s="139">
        <v>27.16</v>
      </c>
      <c r="N12" s="140">
        <v>36.04</v>
      </c>
      <c r="P12" s="114">
        <v>38452</v>
      </c>
      <c r="Q12" s="227">
        <v>21.25</v>
      </c>
      <c r="R12" s="227">
        <v>25.57</v>
      </c>
      <c r="S12" s="227">
        <v>31.91</v>
      </c>
      <c r="U12" s="136">
        <v>38482</v>
      </c>
      <c r="V12" s="139">
        <v>17.87</v>
      </c>
      <c r="W12" s="139">
        <v>21.39</v>
      </c>
      <c r="X12" s="140">
        <v>27.75</v>
      </c>
      <c r="Z12" s="10">
        <v>38513</v>
      </c>
      <c r="AA12" s="231">
        <v>16.54</v>
      </c>
      <c r="AB12" s="231">
        <v>21.46</v>
      </c>
      <c r="AC12" s="231">
        <v>28.25</v>
      </c>
      <c r="AD12" s="141"/>
      <c r="AE12" s="142">
        <v>38543</v>
      </c>
      <c r="AF12" s="143">
        <v>11.2</v>
      </c>
      <c r="AG12" s="143">
        <v>15.29</v>
      </c>
      <c r="AH12" s="144">
        <v>20.91</v>
      </c>
      <c r="AJ12" s="10">
        <v>38574</v>
      </c>
      <c r="AK12" s="137">
        <v>11.45</v>
      </c>
      <c r="AL12" s="137">
        <v>14.11</v>
      </c>
      <c r="AM12" s="138">
        <v>17.04</v>
      </c>
      <c r="AO12" s="136">
        <v>38605</v>
      </c>
      <c r="AP12" s="139">
        <v>16.260000000000002</v>
      </c>
      <c r="AQ12" s="139">
        <v>23.07</v>
      </c>
      <c r="AR12" s="140">
        <v>31.36</v>
      </c>
      <c r="AT12" s="173">
        <v>38635</v>
      </c>
      <c r="AU12" s="145">
        <v>18.440000000000001</v>
      </c>
      <c r="AV12" s="145">
        <v>20.87</v>
      </c>
      <c r="AW12" s="152">
        <v>26.73</v>
      </c>
      <c r="AX12" s="141"/>
      <c r="AY12" s="16">
        <v>38666</v>
      </c>
      <c r="AZ12" s="150">
        <v>15.56</v>
      </c>
      <c r="BA12" s="150">
        <v>17.27</v>
      </c>
      <c r="BB12" s="151">
        <v>20.239999999999998</v>
      </c>
      <c r="BC12" s="141"/>
      <c r="BD12" s="136">
        <v>38696</v>
      </c>
      <c r="BE12" s="139">
        <v>19.98</v>
      </c>
      <c r="BF12" s="139">
        <v>23.99</v>
      </c>
      <c r="BG12" s="140">
        <v>31.14</v>
      </c>
    </row>
    <row r="13" spans="1:60" x14ac:dyDescent="0.2">
      <c r="A13" s="10">
        <v>38363</v>
      </c>
      <c r="B13" s="11">
        <v>21.87</v>
      </c>
      <c r="C13" s="11">
        <v>23.26</v>
      </c>
      <c r="D13" s="12">
        <v>25.25</v>
      </c>
      <c r="F13" s="108">
        <v>38394</v>
      </c>
      <c r="G13" s="117">
        <v>19.2</v>
      </c>
      <c r="H13" s="117">
        <v>23.8</v>
      </c>
      <c r="I13" s="118">
        <v>28.29</v>
      </c>
      <c r="J13" s="141">
        <f>SUM(H3:H30,C28:C33)</f>
        <v>777.48000000000013</v>
      </c>
      <c r="K13" s="136">
        <v>38422</v>
      </c>
      <c r="L13" s="139">
        <v>23.25</v>
      </c>
      <c r="M13" s="139">
        <v>27.67</v>
      </c>
      <c r="N13" s="140">
        <v>34.08</v>
      </c>
      <c r="O13" s="141">
        <f>SUM(H26:H30,M3:M32)</f>
        <v>824.74000000000012</v>
      </c>
      <c r="P13" s="114">
        <v>38453</v>
      </c>
      <c r="Q13" s="227">
        <v>21.5</v>
      </c>
      <c r="R13" s="227">
        <v>26.78</v>
      </c>
      <c r="S13" s="227">
        <v>34.08</v>
      </c>
      <c r="T13" s="141">
        <f>SUM(M26:M33,R3:R30)</f>
        <v>851.39999999999975</v>
      </c>
      <c r="U13" s="136">
        <v>38483</v>
      </c>
      <c r="V13" s="139">
        <v>17.29</v>
      </c>
      <c r="W13" s="139">
        <v>23.12</v>
      </c>
      <c r="X13" s="140">
        <v>30.83</v>
      </c>
      <c r="Y13" s="141">
        <f>SUM(R27:R32,W3:W32)</f>
        <v>743.12999999999977</v>
      </c>
      <c r="Z13" s="10">
        <v>38514</v>
      </c>
      <c r="AA13" s="231">
        <v>16.41</v>
      </c>
      <c r="AB13" s="231">
        <v>21.83</v>
      </c>
      <c r="AC13" s="231">
        <v>28.62</v>
      </c>
      <c r="AD13" s="141">
        <f>SUM(W26:W33,AB3:AB30)</f>
        <v>717.13</v>
      </c>
      <c r="AE13" s="142">
        <v>38544</v>
      </c>
      <c r="AF13" s="143">
        <v>13</v>
      </c>
      <c r="AG13" s="143">
        <v>17.05</v>
      </c>
      <c r="AH13" s="144">
        <v>23.95</v>
      </c>
      <c r="AI13" s="141">
        <f>SUM(AB25:AB32,AG3:AG29)</f>
        <v>632.33000000000004</v>
      </c>
      <c r="AJ13" s="10">
        <v>38575</v>
      </c>
      <c r="AK13" s="137">
        <v>11.54</v>
      </c>
      <c r="AL13" s="137">
        <v>17.329999999999998</v>
      </c>
      <c r="AM13" s="138">
        <v>24.79</v>
      </c>
      <c r="AN13" s="141">
        <f>SUM(AG27:AG33,AL3:AL28)</f>
        <v>667.5200000000001</v>
      </c>
      <c r="AO13" s="136">
        <v>38606</v>
      </c>
      <c r="AP13" s="139">
        <v>21.22</v>
      </c>
      <c r="AQ13" s="139">
        <v>24.82</v>
      </c>
      <c r="AR13" s="140">
        <v>30.48</v>
      </c>
      <c r="AS13" s="141">
        <f>SUM(AL26:AL33,AQ3:AQ29)</f>
        <v>692.69</v>
      </c>
      <c r="AT13" s="173">
        <v>38636</v>
      </c>
      <c r="AU13" s="145">
        <v>17.64</v>
      </c>
      <c r="AV13" s="145">
        <v>22.05</v>
      </c>
      <c r="AW13" s="152">
        <v>29.75</v>
      </c>
      <c r="AX13" s="141">
        <f>SUM(AQ25:AQ32,AV3:AV29)</f>
        <v>751.01</v>
      </c>
      <c r="AY13" s="16">
        <v>38667</v>
      </c>
      <c r="AZ13" s="150">
        <v>14.09</v>
      </c>
      <c r="BA13" s="150">
        <v>19.25</v>
      </c>
      <c r="BB13" s="151">
        <v>27.63</v>
      </c>
      <c r="BC13" s="141">
        <f>SUM(AV27:AV32,BA3:BA30)</f>
        <v>740.16000000000008</v>
      </c>
      <c r="BD13" s="136">
        <v>38697</v>
      </c>
      <c r="BE13" s="139">
        <v>17.239999999999998</v>
      </c>
      <c r="BF13" s="139">
        <v>19.190000000000001</v>
      </c>
      <c r="BG13" s="140">
        <v>21.04</v>
      </c>
      <c r="BH13" s="141">
        <f>SUM(BA26:BA32,BF3:BF31)</f>
        <v>794.60000000000014</v>
      </c>
    </row>
    <row r="14" spans="1:60" x14ac:dyDescent="0.2">
      <c r="A14" s="10">
        <v>38364</v>
      </c>
      <c r="B14" s="11">
        <v>20.41</v>
      </c>
      <c r="C14" s="11">
        <v>22.3</v>
      </c>
      <c r="D14" s="12">
        <v>25.79</v>
      </c>
      <c r="E14" s="141">
        <f>'2004'!BK30</f>
        <v>115</v>
      </c>
      <c r="F14" s="108">
        <v>38395</v>
      </c>
      <c r="G14" s="117">
        <v>18.16</v>
      </c>
      <c r="H14" s="117">
        <v>22.38</v>
      </c>
      <c r="I14" s="118">
        <v>30.7</v>
      </c>
      <c r="J14" s="141">
        <f>J13/34</f>
        <v>22.867058823529415</v>
      </c>
      <c r="K14" s="136">
        <v>38423</v>
      </c>
      <c r="L14" s="139">
        <v>23.08</v>
      </c>
      <c r="M14" s="139">
        <v>25.95</v>
      </c>
      <c r="N14" s="140">
        <v>33.25</v>
      </c>
      <c r="O14" s="141">
        <f>O13/34</f>
        <v>24.257058823529416</v>
      </c>
      <c r="P14" s="114">
        <v>38454</v>
      </c>
      <c r="Q14" s="227">
        <v>22.58</v>
      </c>
      <c r="R14" s="227">
        <v>27.57</v>
      </c>
      <c r="S14" s="227">
        <v>33.5</v>
      </c>
      <c r="T14" s="100">
        <f>T13/36</f>
        <v>23.649999999999991</v>
      </c>
      <c r="U14" s="136">
        <v>38484</v>
      </c>
      <c r="V14" s="139">
        <v>17.45</v>
      </c>
      <c r="W14" s="139">
        <v>23.47</v>
      </c>
      <c r="X14" s="140">
        <v>31.58</v>
      </c>
      <c r="Y14" s="141">
        <f>Y13/36</f>
        <v>20.642499999999995</v>
      </c>
      <c r="Z14" s="10">
        <v>38515</v>
      </c>
      <c r="AA14" s="231">
        <v>16.62</v>
      </c>
      <c r="AB14" s="231">
        <v>22.1</v>
      </c>
      <c r="AC14" s="231">
        <v>28.79</v>
      </c>
      <c r="AD14" s="141">
        <f>AD13/37</f>
        <v>19.381891891891893</v>
      </c>
      <c r="AE14" s="142">
        <v>38545</v>
      </c>
      <c r="AF14" s="143">
        <v>14.41</v>
      </c>
      <c r="AG14" s="143">
        <v>18.329999999999998</v>
      </c>
      <c r="AH14" s="144">
        <v>26.04</v>
      </c>
      <c r="AI14" s="141">
        <f>AI13/35</f>
        <v>18.066571428571429</v>
      </c>
      <c r="AJ14" s="10">
        <v>38576</v>
      </c>
      <c r="AK14" s="137">
        <v>13.31</v>
      </c>
      <c r="AL14" s="137">
        <v>17.57</v>
      </c>
      <c r="AM14" s="138">
        <v>24.6</v>
      </c>
      <c r="AN14" s="100">
        <f>AN13/33</f>
        <v>20.22787878787879</v>
      </c>
      <c r="AO14" s="136">
        <v>38607</v>
      </c>
      <c r="AP14" s="139">
        <v>13.58</v>
      </c>
      <c r="AQ14" s="139">
        <v>17.72</v>
      </c>
      <c r="AR14" s="140">
        <v>20.9</v>
      </c>
      <c r="AS14" s="141">
        <f>AS13/35</f>
        <v>19.791142857142859</v>
      </c>
      <c r="AT14" s="173">
        <v>38637</v>
      </c>
      <c r="AU14" s="145">
        <v>19.510000000000002</v>
      </c>
      <c r="AV14" s="145">
        <v>25.66</v>
      </c>
      <c r="AW14" s="152">
        <v>35.35</v>
      </c>
      <c r="AX14" s="141">
        <f>AX13/35</f>
        <v>21.457428571428572</v>
      </c>
      <c r="AY14" s="16">
        <v>38668</v>
      </c>
      <c r="AZ14" s="150">
        <v>16.920000000000002</v>
      </c>
      <c r="BA14" s="150">
        <v>20.5</v>
      </c>
      <c r="BB14" s="151">
        <v>27.24</v>
      </c>
      <c r="BC14" s="141">
        <f>BC13/34</f>
        <v>21.769411764705886</v>
      </c>
      <c r="BD14" s="136">
        <v>38698</v>
      </c>
      <c r="BE14" s="139">
        <v>16.829999999999998</v>
      </c>
      <c r="BF14" s="139">
        <v>18.649999999999999</v>
      </c>
      <c r="BG14" s="140">
        <v>21.22</v>
      </c>
      <c r="BH14" s="100">
        <f>BH13/36</f>
        <v>22.072222222222226</v>
      </c>
    </row>
    <row r="15" spans="1:60" x14ac:dyDescent="0.2">
      <c r="A15" s="10">
        <v>38365</v>
      </c>
      <c r="B15" s="11">
        <v>19.54</v>
      </c>
      <c r="C15" s="11">
        <v>24.14</v>
      </c>
      <c r="D15" s="12">
        <v>31.95</v>
      </c>
      <c r="E15" s="141">
        <f>SUM(C3:C30)</f>
        <v>655.65</v>
      </c>
      <c r="F15" s="108">
        <v>38396</v>
      </c>
      <c r="G15" s="117">
        <v>19.25</v>
      </c>
      <c r="H15" s="117">
        <v>22.62</v>
      </c>
      <c r="I15" s="118">
        <v>28.08</v>
      </c>
      <c r="K15" s="136">
        <v>38424</v>
      </c>
      <c r="L15" s="139">
        <v>20.75</v>
      </c>
      <c r="M15" s="139">
        <v>26.42</v>
      </c>
      <c r="N15" s="140">
        <v>32.869999999999997</v>
      </c>
      <c r="P15" s="114">
        <v>38455</v>
      </c>
      <c r="Q15" s="227">
        <v>22.54</v>
      </c>
      <c r="R15" s="227">
        <v>25.84</v>
      </c>
      <c r="S15" s="227">
        <v>31.29</v>
      </c>
      <c r="U15" s="136">
        <v>38485</v>
      </c>
      <c r="V15" s="139">
        <v>18.45</v>
      </c>
      <c r="W15" s="139">
        <v>24.16</v>
      </c>
      <c r="X15" s="140">
        <v>31.29</v>
      </c>
      <c r="Z15" s="10">
        <v>38516</v>
      </c>
      <c r="AA15" s="231">
        <v>17.04</v>
      </c>
      <c r="AB15" s="231">
        <v>22</v>
      </c>
      <c r="AC15" s="231">
        <v>27.7</v>
      </c>
      <c r="AD15" s="141"/>
      <c r="AE15" s="142">
        <v>38546</v>
      </c>
      <c r="AF15" s="143">
        <v>13.12</v>
      </c>
      <c r="AG15" s="143">
        <v>17.63</v>
      </c>
      <c r="AH15" s="144">
        <v>25.08</v>
      </c>
      <c r="AJ15" s="10">
        <v>38577</v>
      </c>
      <c r="AK15" s="137">
        <v>13.66</v>
      </c>
      <c r="AL15" s="137">
        <v>18.86</v>
      </c>
      <c r="AM15" s="138">
        <v>28.08</v>
      </c>
      <c r="AO15" s="136">
        <v>38608</v>
      </c>
      <c r="AP15" s="139">
        <v>13.46</v>
      </c>
      <c r="AQ15" s="139">
        <v>14.84</v>
      </c>
      <c r="AR15" s="140">
        <v>16.88</v>
      </c>
      <c r="AT15" s="173">
        <v>38638</v>
      </c>
      <c r="AU15" s="145">
        <v>22.05</v>
      </c>
      <c r="AV15" s="145">
        <v>28.78</v>
      </c>
      <c r="AW15" s="152">
        <v>37.36</v>
      </c>
      <c r="AX15" s="141"/>
      <c r="AY15" s="16">
        <v>38669</v>
      </c>
      <c r="AZ15" s="150">
        <v>17.170000000000002</v>
      </c>
      <c r="BA15" s="150">
        <v>22.38</v>
      </c>
      <c r="BB15" s="151">
        <v>30.02</v>
      </c>
      <c r="BC15" s="141"/>
      <c r="BD15" s="136">
        <v>38699</v>
      </c>
      <c r="BE15" s="139">
        <v>17.57</v>
      </c>
      <c r="BF15" s="139">
        <v>20.61</v>
      </c>
      <c r="BG15" s="140">
        <v>26.95</v>
      </c>
    </row>
    <row r="16" spans="1:60" x14ac:dyDescent="0.2">
      <c r="A16" s="10">
        <v>38366</v>
      </c>
      <c r="B16" s="11">
        <v>18.579999999999998</v>
      </c>
      <c r="C16" s="11">
        <v>24.04</v>
      </c>
      <c r="D16" s="12">
        <v>32.409999999999997</v>
      </c>
      <c r="E16" s="141">
        <f>SUM(E14:E15)</f>
        <v>770.65</v>
      </c>
      <c r="F16" s="108">
        <v>38397</v>
      </c>
      <c r="G16" s="117">
        <v>18.12</v>
      </c>
      <c r="H16" s="117">
        <v>22.46</v>
      </c>
      <c r="I16" s="118">
        <v>29.95</v>
      </c>
      <c r="K16" s="136">
        <v>38425</v>
      </c>
      <c r="L16" s="139">
        <v>21.95</v>
      </c>
      <c r="M16" s="139">
        <v>24.81</v>
      </c>
      <c r="N16" s="140">
        <v>30.12</v>
      </c>
      <c r="P16" s="114">
        <v>38456</v>
      </c>
      <c r="Q16" s="227">
        <v>19.79</v>
      </c>
      <c r="R16" s="227">
        <v>25.73</v>
      </c>
      <c r="S16" s="227">
        <v>32.79</v>
      </c>
      <c r="U16" s="136">
        <v>38486</v>
      </c>
      <c r="V16" s="139">
        <v>19.25</v>
      </c>
      <c r="W16" s="139">
        <v>24.67</v>
      </c>
      <c r="X16" s="140">
        <v>31.41</v>
      </c>
      <c r="Z16" s="10">
        <v>38517</v>
      </c>
      <c r="AA16" s="231">
        <v>18.37</v>
      </c>
      <c r="AB16" s="231">
        <v>22.74</v>
      </c>
      <c r="AC16" s="231">
        <v>29</v>
      </c>
      <c r="AD16" s="141"/>
      <c r="AE16" s="142">
        <v>38547</v>
      </c>
      <c r="AF16" s="143">
        <v>12.54</v>
      </c>
      <c r="AG16" s="143">
        <v>17.66</v>
      </c>
      <c r="AH16" s="144">
        <v>25.08</v>
      </c>
      <c r="AJ16" s="10">
        <v>38578</v>
      </c>
      <c r="AK16" s="137">
        <v>15.8</v>
      </c>
      <c r="AL16" s="137">
        <v>21.31</v>
      </c>
      <c r="AM16" s="138">
        <v>30.48</v>
      </c>
      <c r="AO16" s="136">
        <v>38609</v>
      </c>
      <c r="AP16" s="139">
        <v>14.27</v>
      </c>
      <c r="AQ16" s="139">
        <v>15.36</v>
      </c>
      <c r="AR16" s="140">
        <v>16.61</v>
      </c>
      <c r="AT16" s="173">
        <v>38639</v>
      </c>
      <c r="AU16" s="145">
        <v>21.27</v>
      </c>
      <c r="AV16" s="145">
        <v>26.92</v>
      </c>
      <c r="AW16" s="152">
        <v>33.880000000000003</v>
      </c>
      <c r="AX16" s="141"/>
      <c r="AY16" s="16">
        <v>38670</v>
      </c>
      <c r="AZ16" s="150">
        <v>17.72</v>
      </c>
      <c r="BA16" s="150">
        <v>23.18</v>
      </c>
      <c r="BB16" s="151">
        <v>30.95</v>
      </c>
      <c r="BD16" s="136">
        <v>38700</v>
      </c>
      <c r="BE16" s="139">
        <v>18.170000000000002</v>
      </c>
      <c r="BF16" s="139">
        <v>20.81</v>
      </c>
      <c r="BG16" s="140">
        <v>26.2</v>
      </c>
    </row>
    <row r="17" spans="1:59" x14ac:dyDescent="0.2">
      <c r="A17" s="10">
        <v>38367</v>
      </c>
      <c r="B17" s="11">
        <v>20</v>
      </c>
      <c r="C17" s="11">
        <v>26.67</v>
      </c>
      <c r="D17" s="12">
        <v>34.119999999999997</v>
      </c>
      <c r="E17" s="141">
        <f>E16/33</f>
        <v>23.353030303030302</v>
      </c>
      <c r="F17" s="108">
        <v>38398</v>
      </c>
      <c r="G17" s="117">
        <v>19.54</v>
      </c>
      <c r="H17" s="117">
        <v>22.43</v>
      </c>
      <c r="I17" s="118">
        <v>28.83</v>
      </c>
      <c r="K17" s="136">
        <v>38426</v>
      </c>
      <c r="L17" s="139">
        <v>21.04</v>
      </c>
      <c r="M17" s="139">
        <v>22.75</v>
      </c>
      <c r="N17" s="140">
        <v>25.66</v>
      </c>
      <c r="P17" s="114">
        <v>38457</v>
      </c>
      <c r="Q17" s="227">
        <v>21.7</v>
      </c>
      <c r="R17" s="227">
        <v>26.74</v>
      </c>
      <c r="S17" s="227">
        <v>32.159999999999997</v>
      </c>
      <c r="U17" s="136">
        <v>38487</v>
      </c>
      <c r="V17" s="139">
        <v>19.12</v>
      </c>
      <c r="W17" s="139">
        <v>24.61</v>
      </c>
      <c r="X17" s="140">
        <v>31.29</v>
      </c>
      <c r="Z17" s="10">
        <v>38518</v>
      </c>
      <c r="AA17" s="231">
        <v>18.62</v>
      </c>
      <c r="AB17" s="231">
        <v>22.67</v>
      </c>
      <c r="AC17" s="231">
        <v>29.25</v>
      </c>
      <c r="AD17" s="141"/>
      <c r="AE17" s="142">
        <v>38548</v>
      </c>
      <c r="AF17" s="143">
        <v>12.87</v>
      </c>
      <c r="AG17" s="143">
        <v>18.95</v>
      </c>
      <c r="AH17" s="144">
        <v>26.33</v>
      </c>
      <c r="AJ17" s="10">
        <v>38579</v>
      </c>
      <c r="AK17" s="137">
        <v>17.05</v>
      </c>
      <c r="AL17" s="137">
        <v>21.7</v>
      </c>
      <c r="AM17" s="138">
        <v>31.04</v>
      </c>
      <c r="AO17" s="136">
        <v>38610</v>
      </c>
      <c r="AP17" s="139">
        <v>14.73</v>
      </c>
      <c r="AQ17" s="139">
        <v>20.75</v>
      </c>
      <c r="AR17" s="140">
        <v>27.94</v>
      </c>
      <c r="AT17" s="173">
        <v>38640</v>
      </c>
      <c r="AU17" s="145">
        <v>19.329999999999998</v>
      </c>
      <c r="AV17" s="145">
        <v>21.07</v>
      </c>
      <c r="AW17" s="152">
        <v>23.11</v>
      </c>
      <c r="AX17" s="141"/>
      <c r="AY17" s="16">
        <v>38671</v>
      </c>
      <c r="AZ17" s="150">
        <v>19.16</v>
      </c>
      <c r="BA17" s="150">
        <v>25.13</v>
      </c>
      <c r="BB17" s="151">
        <v>31.86</v>
      </c>
      <c r="BD17" s="136">
        <v>38701</v>
      </c>
      <c r="BE17" s="139">
        <v>17.87</v>
      </c>
      <c r="BF17" s="139">
        <v>21.93</v>
      </c>
      <c r="BG17" s="140">
        <v>28.23</v>
      </c>
    </row>
    <row r="18" spans="1:59" x14ac:dyDescent="0.2">
      <c r="A18" s="10">
        <v>38368</v>
      </c>
      <c r="B18" s="11">
        <v>21.04</v>
      </c>
      <c r="C18" s="11">
        <v>25.28</v>
      </c>
      <c r="D18" s="12">
        <v>29.37</v>
      </c>
      <c r="F18" s="108">
        <v>38399</v>
      </c>
      <c r="G18" s="117">
        <v>20.12</v>
      </c>
      <c r="H18" s="117">
        <v>24.6</v>
      </c>
      <c r="I18" s="118">
        <v>33.58</v>
      </c>
      <c r="K18" s="136">
        <v>38427</v>
      </c>
      <c r="L18" s="139">
        <v>20.25</v>
      </c>
      <c r="M18" s="139">
        <v>21.85</v>
      </c>
      <c r="N18" s="140">
        <v>23.16</v>
      </c>
      <c r="P18" s="114">
        <v>38458</v>
      </c>
      <c r="Q18" s="227">
        <v>22.62</v>
      </c>
      <c r="R18" s="227">
        <v>25.82</v>
      </c>
      <c r="S18" s="227">
        <v>32.08</v>
      </c>
      <c r="U18" s="136">
        <v>38488</v>
      </c>
      <c r="V18" s="139">
        <v>18.95</v>
      </c>
      <c r="W18" s="139">
        <v>24.46</v>
      </c>
      <c r="X18" s="140">
        <v>30.75</v>
      </c>
      <c r="Z18" s="10">
        <v>38519</v>
      </c>
      <c r="AA18" s="231">
        <v>17.2</v>
      </c>
      <c r="AB18" s="231">
        <v>22.21</v>
      </c>
      <c r="AC18" s="231">
        <v>27.95</v>
      </c>
      <c r="AD18" s="141"/>
      <c r="AE18" s="142">
        <v>38549</v>
      </c>
      <c r="AF18" s="143">
        <v>16.75</v>
      </c>
      <c r="AG18" s="143">
        <v>21.15</v>
      </c>
      <c r="AH18" s="144">
        <v>26.66</v>
      </c>
      <c r="AJ18" s="10">
        <v>38580</v>
      </c>
      <c r="AK18" s="137">
        <v>17.34</v>
      </c>
      <c r="AL18" s="137">
        <v>22.42</v>
      </c>
      <c r="AM18" s="138">
        <v>30.34</v>
      </c>
      <c r="AO18" s="136">
        <v>38611</v>
      </c>
      <c r="AP18" s="139">
        <v>17.63</v>
      </c>
      <c r="AQ18" s="139">
        <v>20.82</v>
      </c>
      <c r="AR18" s="140">
        <v>27.55</v>
      </c>
      <c r="AT18" s="173">
        <v>38641</v>
      </c>
      <c r="AU18" s="145">
        <v>18.86</v>
      </c>
      <c r="AV18" s="145">
        <v>21.2</v>
      </c>
      <c r="AW18" s="152">
        <v>25.1</v>
      </c>
      <c r="AX18" s="141"/>
      <c r="AY18" s="16">
        <v>38672</v>
      </c>
      <c r="AZ18" s="150">
        <v>21.38</v>
      </c>
      <c r="BA18" s="150">
        <v>25.16</v>
      </c>
      <c r="BB18" s="151">
        <v>33.06</v>
      </c>
      <c r="BD18" s="136">
        <v>38702</v>
      </c>
      <c r="BE18" s="139">
        <v>18.03</v>
      </c>
      <c r="BF18" s="139">
        <v>23.84</v>
      </c>
      <c r="BG18" s="140">
        <v>33.67</v>
      </c>
    </row>
    <row r="19" spans="1:59" x14ac:dyDescent="0.2">
      <c r="A19" s="10">
        <v>38369</v>
      </c>
      <c r="B19" s="11">
        <v>20.66</v>
      </c>
      <c r="C19" s="11">
        <v>21.83</v>
      </c>
      <c r="D19" s="12">
        <v>23.83</v>
      </c>
      <c r="F19" s="108">
        <v>38400</v>
      </c>
      <c r="G19" s="117">
        <v>19.079999999999998</v>
      </c>
      <c r="H19" s="117">
        <v>23.56</v>
      </c>
      <c r="I19" s="118">
        <v>32.619999999999997</v>
      </c>
      <c r="K19" s="136">
        <v>38428</v>
      </c>
      <c r="L19" s="139">
        <v>21.08</v>
      </c>
      <c r="M19" s="139">
        <v>23.61</v>
      </c>
      <c r="N19" s="140">
        <v>29.25</v>
      </c>
      <c r="P19" s="114">
        <v>38459</v>
      </c>
      <c r="Q19" s="227">
        <v>21.79</v>
      </c>
      <c r="R19" s="227">
        <v>24.7</v>
      </c>
      <c r="S19" s="227">
        <v>30.33</v>
      </c>
      <c r="U19" s="136">
        <v>38489</v>
      </c>
      <c r="V19" s="139">
        <v>20.41</v>
      </c>
      <c r="W19" s="139">
        <v>24.34</v>
      </c>
      <c r="X19" s="140">
        <v>28.16</v>
      </c>
      <c r="Z19" s="10">
        <v>38520</v>
      </c>
      <c r="AA19" s="231">
        <v>17.79</v>
      </c>
      <c r="AB19" s="231">
        <v>22.85</v>
      </c>
      <c r="AC19" s="231">
        <v>29.04</v>
      </c>
      <c r="AD19" s="141"/>
      <c r="AE19" s="142">
        <v>38550</v>
      </c>
      <c r="AF19" s="143">
        <v>16.95</v>
      </c>
      <c r="AG19" s="143">
        <v>20.37</v>
      </c>
      <c r="AH19" s="144">
        <v>25.12</v>
      </c>
      <c r="AJ19" s="10">
        <v>38581</v>
      </c>
      <c r="AK19" s="137">
        <v>17.309999999999999</v>
      </c>
      <c r="AL19" s="137">
        <v>23.6</v>
      </c>
      <c r="AM19" s="138">
        <v>31.56</v>
      </c>
      <c r="AO19" s="136">
        <v>38612</v>
      </c>
      <c r="AP19" s="139">
        <v>15.74</v>
      </c>
      <c r="AQ19" s="139">
        <v>16.87</v>
      </c>
      <c r="AR19" s="140">
        <v>19.13</v>
      </c>
      <c r="AT19" s="173">
        <v>38642</v>
      </c>
      <c r="AU19" s="145">
        <v>19.53</v>
      </c>
      <c r="AV19" s="145">
        <v>23.74</v>
      </c>
      <c r="AW19" s="152">
        <v>27.3</v>
      </c>
      <c r="AX19" s="141"/>
      <c r="AY19" s="16">
        <v>38673</v>
      </c>
      <c r="AZ19" s="150">
        <v>20.82</v>
      </c>
      <c r="BA19" s="150">
        <v>23.06</v>
      </c>
      <c r="BB19" s="151">
        <v>28.91</v>
      </c>
      <c r="BD19" s="136">
        <v>38703</v>
      </c>
      <c r="BE19" s="139">
        <v>21.13</v>
      </c>
      <c r="BF19" s="139">
        <v>23.94</v>
      </c>
      <c r="BG19" s="140">
        <v>29.2</v>
      </c>
    </row>
    <row r="20" spans="1:59" x14ac:dyDescent="0.2">
      <c r="A20" s="10">
        <v>38370</v>
      </c>
      <c r="B20" s="11">
        <v>21.54</v>
      </c>
      <c r="C20" s="11">
        <v>23.19</v>
      </c>
      <c r="D20" s="12">
        <v>27.37</v>
      </c>
      <c r="F20" s="108">
        <v>38401</v>
      </c>
      <c r="G20" s="117">
        <v>19.95</v>
      </c>
      <c r="H20" s="117">
        <v>24.86</v>
      </c>
      <c r="I20" s="118">
        <v>34</v>
      </c>
      <c r="K20" s="136">
        <v>38429</v>
      </c>
      <c r="L20" s="139">
        <v>21.12</v>
      </c>
      <c r="M20" s="139">
        <v>23.21</v>
      </c>
      <c r="N20" s="140">
        <v>28.45</v>
      </c>
      <c r="P20" s="114">
        <v>38460</v>
      </c>
      <c r="Q20" s="227">
        <v>20.25</v>
      </c>
      <c r="R20" s="227">
        <v>24.1</v>
      </c>
      <c r="S20" s="227">
        <v>30.79</v>
      </c>
      <c r="U20" s="136">
        <v>38490</v>
      </c>
      <c r="V20" s="139">
        <v>20.62</v>
      </c>
      <c r="W20" s="139">
        <v>25.04</v>
      </c>
      <c r="X20" s="140">
        <v>30.66</v>
      </c>
      <c r="Z20" s="10">
        <v>38521</v>
      </c>
      <c r="AA20" s="231">
        <v>18.2</v>
      </c>
      <c r="AB20" s="231">
        <v>20.78</v>
      </c>
      <c r="AC20" s="231">
        <v>24.75</v>
      </c>
      <c r="AD20" s="141"/>
      <c r="AE20" s="142">
        <v>38551</v>
      </c>
      <c r="AF20" s="143">
        <v>14.7</v>
      </c>
      <c r="AG20" s="143">
        <v>16.73</v>
      </c>
      <c r="AH20" s="144">
        <v>20.2</v>
      </c>
      <c r="AJ20" s="10">
        <v>38582</v>
      </c>
      <c r="AK20" s="137">
        <v>18.329999999999998</v>
      </c>
      <c r="AL20" s="137">
        <v>21.33</v>
      </c>
      <c r="AM20" s="138">
        <v>25.14</v>
      </c>
      <c r="AO20" s="136">
        <v>38613</v>
      </c>
      <c r="AP20" s="139">
        <v>15.36</v>
      </c>
      <c r="AQ20" s="139">
        <v>16.989999999999998</v>
      </c>
      <c r="AR20" s="140">
        <v>21.26</v>
      </c>
      <c r="AT20" s="173">
        <v>38643</v>
      </c>
      <c r="AU20" s="145">
        <v>16.73</v>
      </c>
      <c r="AV20" s="145">
        <v>20.21</v>
      </c>
      <c r="AW20" s="152">
        <v>23.35</v>
      </c>
      <c r="AX20" s="141"/>
      <c r="AY20" s="16">
        <v>38674</v>
      </c>
      <c r="AZ20" s="150">
        <v>20.14</v>
      </c>
      <c r="BA20" s="150">
        <v>23.96</v>
      </c>
      <c r="BB20" s="151">
        <v>31.35</v>
      </c>
      <c r="BD20" s="136">
        <v>38704</v>
      </c>
      <c r="BE20" s="139">
        <v>18.829999999999998</v>
      </c>
      <c r="BF20" s="139">
        <v>20.87</v>
      </c>
      <c r="BG20" s="140">
        <v>25.92</v>
      </c>
    </row>
    <row r="21" spans="1:59" x14ac:dyDescent="0.2">
      <c r="A21" s="10">
        <v>38371</v>
      </c>
      <c r="B21" s="11">
        <v>22.04</v>
      </c>
      <c r="C21" s="11">
        <v>23.63</v>
      </c>
      <c r="D21" s="12">
        <v>25.41</v>
      </c>
      <c r="F21" s="108">
        <v>38402</v>
      </c>
      <c r="G21" s="117">
        <v>21.87</v>
      </c>
      <c r="H21" s="117">
        <v>24.93</v>
      </c>
      <c r="I21" s="118">
        <v>32.659999999999997</v>
      </c>
      <c r="K21" s="136">
        <v>38430</v>
      </c>
      <c r="L21" s="139">
        <v>19.79</v>
      </c>
      <c r="M21" s="139">
        <v>24.06</v>
      </c>
      <c r="N21" s="140">
        <v>31.41</v>
      </c>
      <c r="P21" s="114">
        <v>38461</v>
      </c>
      <c r="Q21" s="227">
        <v>18.75</v>
      </c>
      <c r="R21" s="227">
        <v>24.3</v>
      </c>
      <c r="S21" s="227">
        <v>31.25</v>
      </c>
      <c r="U21" s="136">
        <v>38491</v>
      </c>
      <c r="V21" s="139">
        <v>20.83</v>
      </c>
      <c r="W21" s="139">
        <v>24.5</v>
      </c>
      <c r="X21" s="140">
        <v>30.37</v>
      </c>
      <c r="Z21" s="10">
        <v>38522</v>
      </c>
      <c r="AA21" s="231">
        <v>16.66</v>
      </c>
      <c r="AB21" s="231">
        <v>19.32</v>
      </c>
      <c r="AC21" s="231">
        <v>23.41</v>
      </c>
      <c r="AD21" s="141"/>
      <c r="AE21" s="142">
        <v>38552</v>
      </c>
      <c r="AF21" s="143">
        <v>13.75</v>
      </c>
      <c r="AG21" s="143">
        <v>14.68</v>
      </c>
      <c r="AH21" s="144">
        <v>17.29</v>
      </c>
      <c r="AJ21" s="10">
        <v>38583</v>
      </c>
      <c r="AK21" s="137">
        <v>18.2</v>
      </c>
      <c r="AL21" s="137">
        <v>21.09</v>
      </c>
      <c r="AM21" s="138">
        <v>26.28</v>
      </c>
      <c r="AO21" s="136">
        <v>38614</v>
      </c>
      <c r="AP21" s="139">
        <v>16.32</v>
      </c>
      <c r="AQ21" s="139">
        <v>20.76</v>
      </c>
      <c r="AR21" s="140">
        <v>27.33</v>
      </c>
      <c r="AT21" s="173">
        <v>38644</v>
      </c>
      <c r="AU21" s="145">
        <v>16.600000000000001</v>
      </c>
      <c r="AV21" s="145">
        <v>18.02</v>
      </c>
      <c r="AW21" s="152">
        <v>20.64</v>
      </c>
      <c r="AX21" s="141"/>
      <c r="AY21" s="16">
        <v>38675</v>
      </c>
      <c r="AZ21" s="150">
        <v>21.9</v>
      </c>
      <c r="BA21" s="150">
        <v>25.35</v>
      </c>
      <c r="BB21" s="151">
        <v>30.4</v>
      </c>
      <c r="BD21" s="136">
        <v>38705</v>
      </c>
      <c r="BE21" s="139">
        <v>18.82</v>
      </c>
      <c r="BF21" s="139">
        <v>22.58</v>
      </c>
      <c r="BG21" s="140">
        <v>27.63</v>
      </c>
    </row>
    <row r="22" spans="1:59" x14ac:dyDescent="0.2">
      <c r="A22" s="10">
        <v>38372</v>
      </c>
      <c r="B22" s="11">
        <v>21.16</v>
      </c>
      <c r="C22" s="11">
        <v>22.04</v>
      </c>
      <c r="D22" s="12">
        <v>23</v>
      </c>
      <c r="F22" s="108">
        <v>38403</v>
      </c>
      <c r="G22" s="117">
        <v>21.29</v>
      </c>
      <c r="H22" s="117">
        <v>24.88</v>
      </c>
      <c r="I22" s="118">
        <v>32.119999999999997</v>
      </c>
      <c r="K22" s="136">
        <v>38431</v>
      </c>
      <c r="L22" s="139">
        <v>20.329999999999998</v>
      </c>
      <c r="M22" s="139">
        <v>23.73</v>
      </c>
      <c r="N22" s="140">
        <v>30.58</v>
      </c>
      <c r="P22" s="114">
        <v>38462</v>
      </c>
      <c r="Q22" s="227">
        <v>19.95</v>
      </c>
      <c r="R22" s="227">
        <v>25</v>
      </c>
      <c r="S22" s="227">
        <v>31.95</v>
      </c>
      <c r="U22" s="136">
        <v>38492</v>
      </c>
      <c r="V22" s="139">
        <v>19.41</v>
      </c>
      <c r="W22" s="139">
        <v>24.64</v>
      </c>
      <c r="X22" s="140">
        <v>30.62</v>
      </c>
      <c r="Z22" s="10">
        <v>38523</v>
      </c>
      <c r="AA22" s="231">
        <v>16.2</v>
      </c>
      <c r="AB22" s="231">
        <v>17.690000000000001</v>
      </c>
      <c r="AC22" s="231">
        <v>20.12</v>
      </c>
      <c r="AD22" s="141"/>
      <c r="AE22" s="142">
        <v>38553</v>
      </c>
      <c r="AF22" s="143">
        <v>13.5</v>
      </c>
      <c r="AG22" s="143">
        <v>15.14</v>
      </c>
      <c r="AH22" s="144">
        <v>18.54</v>
      </c>
      <c r="AJ22" s="10">
        <v>38584</v>
      </c>
      <c r="AK22" s="137">
        <v>18.149999999999999</v>
      </c>
      <c r="AL22" s="137">
        <v>21.41</v>
      </c>
      <c r="AM22" s="138">
        <v>28.17</v>
      </c>
      <c r="AO22" s="136">
        <v>38615</v>
      </c>
      <c r="AP22" s="139">
        <v>15.65</v>
      </c>
      <c r="AQ22" s="139">
        <v>19.16</v>
      </c>
      <c r="AR22" s="140">
        <v>24.96</v>
      </c>
      <c r="AT22" s="173">
        <v>38645</v>
      </c>
      <c r="AU22" s="145">
        <v>17.23</v>
      </c>
      <c r="AV22" s="145">
        <v>20.329999999999998</v>
      </c>
      <c r="AW22" s="152">
        <v>25.56</v>
      </c>
      <c r="AX22" s="141"/>
      <c r="AY22" s="16">
        <v>38676</v>
      </c>
      <c r="AZ22" s="150">
        <v>19.66</v>
      </c>
      <c r="BA22" s="150">
        <v>22.53</v>
      </c>
      <c r="BB22" s="151">
        <v>28.57</v>
      </c>
      <c r="BD22" s="136">
        <v>38706</v>
      </c>
      <c r="BE22" s="139">
        <v>20.47</v>
      </c>
      <c r="BF22" s="139">
        <v>24.13</v>
      </c>
      <c r="BG22" s="140">
        <v>29.9</v>
      </c>
    </row>
    <row r="23" spans="1:59" x14ac:dyDescent="0.2">
      <c r="A23" s="10">
        <v>38373</v>
      </c>
      <c r="B23" s="11">
        <v>20.91</v>
      </c>
      <c r="C23" s="11">
        <v>21.83</v>
      </c>
      <c r="D23" s="12">
        <v>24</v>
      </c>
      <c r="F23" s="108">
        <v>38404</v>
      </c>
      <c r="G23" s="117">
        <v>19.04</v>
      </c>
      <c r="H23" s="117">
        <v>23.89</v>
      </c>
      <c r="I23" s="118">
        <v>31.75</v>
      </c>
      <c r="K23" s="136">
        <v>38432</v>
      </c>
      <c r="L23" s="139">
        <v>21.58</v>
      </c>
      <c r="M23" s="139">
        <v>23.51</v>
      </c>
      <c r="N23" s="140">
        <v>26.29</v>
      </c>
      <c r="P23" s="114">
        <v>38463</v>
      </c>
      <c r="Q23" s="227">
        <v>19.91</v>
      </c>
      <c r="R23" s="227">
        <v>22.77</v>
      </c>
      <c r="S23" s="227">
        <v>28.41</v>
      </c>
      <c r="U23" s="136">
        <v>38493</v>
      </c>
      <c r="V23" s="139">
        <v>19.04</v>
      </c>
      <c r="W23" s="139">
        <v>22.3</v>
      </c>
      <c r="X23" s="140">
        <v>27</v>
      </c>
      <c r="Z23" s="10">
        <v>38524</v>
      </c>
      <c r="AA23" s="231">
        <v>13.66</v>
      </c>
      <c r="AB23" s="231">
        <v>15.11</v>
      </c>
      <c r="AC23" s="231">
        <v>16.16</v>
      </c>
      <c r="AD23" s="141"/>
      <c r="AE23" s="142">
        <v>38554</v>
      </c>
      <c r="AF23" s="143">
        <v>13.62</v>
      </c>
      <c r="AG23" s="143">
        <v>17.25</v>
      </c>
      <c r="AH23" s="144">
        <v>25</v>
      </c>
      <c r="AJ23" s="10">
        <v>38585</v>
      </c>
      <c r="AK23" s="137">
        <v>17.54</v>
      </c>
      <c r="AL23" s="137">
        <v>21.75</v>
      </c>
      <c r="AM23" s="138">
        <v>30.4</v>
      </c>
      <c r="AO23" s="136">
        <v>38616</v>
      </c>
      <c r="AP23" s="139">
        <v>16.100000000000001</v>
      </c>
      <c r="AQ23" s="139">
        <v>18.71</v>
      </c>
      <c r="AR23" s="140">
        <v>25.1</v>
      </c>
      <c r="AT23" s="173">
        <v>38646</v>
      </c>
      <c r="AU23" s="145">
        <v>18.53</v>
      </c>
      <c r="AV23" s="145">
        <v>23.6</v>
      </c>
      <c r="AW23" s="152">
        <v>31.24</v>
      </c>
      <c r="AX23" s="141"/>
      <c r="AY23" s="16">
        <v>38677</v>
      </c>
      <c r="AZ23" s="150">
        <v>17.78</v>
      </c>
      <c r="BA23" s="150">
        <v>22.73</v>
      </c>
      <c r="BB23" s="151">
        <v>30.63</v>
      </c>
      <c r="BD23" s="136">
        <v>38707</v>
      </c>
      <c r="BE23" s="139">
        <v>20.260000000000002</v>
      </c>
      <c r="BF23" s="139">
        <v>22.86</v>
      </c>
      <c r="BG23" s="140">
        <v>28.48</v>
      </c>
    </row>
    <row r="24" spans="1:59" x14ac:dyDescent="0.2">
      <c r="A24" s="10">
        <v>38374</v>
      </c>
      <c r="B24" s="11">
        <v>20.75</v>
      </c>
      <c r="C24" s="11">
        <v>22.89</v>
      </c>
      <c r="D24" s="12">
        <v>27.54</v>
      </c>
      <c r="F24" s="108">
        <v>38405</v>
      </c>
      <c r="G24" s="117">
        <v>18.41</v>
      </c>
      <c r="H24" s="117">
        <v>25.57</v>
      </c>
      <c r="I24" s="118">
        <v>34.58</v>
      </c>
      <c r="K24" s="136">
        <v>38433</v>
      </c>
      <c r="L24" s="139">
        <v>21.79</v>
      </c>
      <c r="M24" s="139">
        <v>23.45</v>
      </c>
      <c r="N24" s="140">
        <v>25.91</v>
      </c>
      <c r="P24" s="114">
        <v>38464</v>
      </c>
      <c r="Q24" s="227">
        <v>18.829999999999998</v>
      </c>
      <c r="R24" s="227">
        <v>22.64</v>
      </c>
      <c r="S24" s="227">
        <v>28.79</v>
      </c>
      <c r="U24" s="136">
        <v>38494</v>
      </c>
      <c r="V24" s="139">
        <v>15.95</v>
      </c>
      <c r="W24" s="139">
        <v>17.36</v>
      </c>
      <c r="X24" s="140">
        <v>18.579999999999998</v>
      </c>
      <c r="Z24" s="10">
        <v>38525</v>
      </c>
      <c r="AA24" s="231">
        <v>13.16</v>
      </c>
      <c r="AB24" s="231">
        <v>15.13</v>
      </c>
      <c r="AC24" s="231">
        <v>17.41</v>
      </c>
      <c r="AD24" s="141"/>
      <c r="AE24" s="142">
        <v>38555</v>
      </c>
      <c r="AF24" s="143">
        <v>14.54</v>
      </c>
      <c r="AG24" s="143">
        <v>19.88</v>
      </c>
      <c r="AH24" s="144">
        <v>27.25</v>
      </c>
      <c r="AJ24" s="10">
        <v>38586</v>
      </c>
      <c r="AK24" s="137">
        <v>15.98</v>
      </c>
      <c r="AL24" s="137">
        <v>22.72</v>
      </c>
      <c r="AM24" s="138">
        <v>31.04</v>
      </c>
      <c r="AO24" s="136">
        <v>38617</v>
      </c>
      <c r="AP24" s="139">
        <v>16.14</v>
      </c>
      <c r="AQ24" s="139">
        <v>18.96</v>
      </c>
      <c r="AR24" s="140">
        <v>22.6</v>
      </c>
      <c r="AT24" s="173">
        <v>38647</v>
      </c>
      <c r="AU24" s="145">
        <v>19.21</v>
      </c>
      <c r="AV24" s="145">
        <v>21.62</v>
      </c>
      <c r="AW24" s="152">
        <v>24.41</v>
      </c>
      <c r="AX24" s="141"/>
      <c r="AY24" s="16">
        <v>38678</v>
      </c>
      <c r="AZ24" s="150">
        <v>17.97</v>
      </c>
      <c r="BA24" s="150">
        <v>23.5</v>
      </c>
      <c r="BB24" s="151">
        <v>31.86</v>
      </c>
      <c r="BD24" s="136">
        <v>38708</v>
      </c>
      <c r="BE24" s="139">
        <v>20.100000000000001</v>
      </c>
      <c r="BF24" s="139">
        <v>23.66</v>
      </c>
      <c r="BG24" s="140">
        <v>30.78</v>
      </c>
    </row>
    <row r="25" spans="1:59" x14ac:dyDescent="0.2">
      <c r="A25" s="10">
        <v>38375</v>
      </c>
      <c r="B25" s="11">
        <v>21</v>
      </c>
      <c r="C25" s="11">
        <v>24.26</v>
      </c>
      <c r="D25" s="12">
        <v>30.29</v>
      </c>
      <c r="F25" s="108">
        <v>38406</v>
      </c>
      <c r="G25" s="117">
        <v>22.5</v>
      </c>
      <c r="H25" s="117">
        <v>26.25</v>
      </c>
      <c r="I25" s="118">
        <v>31.79</v>
      </c>
      <c r="K25" s="136">
        <v>38434</v>
      </c>
      <c r="L25" s="139">
        <v>21.2</v>
      </c>
      <c r="M25" s="139">
        <v>24.68</v>
      </c>
      <c r="N25" s="140">
        <v>30.12</v>
      </c>
      <c r="P25" s="114">
        <v>38465</v>
      </c>
      <c r="Q25" s="227">
        <v>18.29</v>
      </c>
      <c r="R25" s="227">
        <v>21.93</v>
      </c>
      <c r="S25" s="227">
        <v>29.25</v>
      </c>
      <c r="U25" s="136">
        <v>38495</v>
      </c>
      <c r="V25" s="139">
        <v>16.66</v>
      </c>
      <c r="W25" s="139">
        <v>18.8</v>
      </c>
      <c r="X25" s="140">
        <v>22.91</v>
      </c>
      <c r="Z25" s="10">
        <v>38526</v>
      </c>
      <c r="AA25" s="231">
        <v>12.75</v>
      </c>
      <c r="AB25" s="231">
        <v>16.89</v>
      </c>
      <c r="AC25" s="231">
        <v>23.75</v>
      </c>
      <c r="AD25" s="141"/>
      <c r="AE25" s="142">
        <v>38556</v>
      </c>
      <c r="AF25" s="143">
        <v>16.41</v>
      </c>
      <c r="AG25" s="143">
        <v>20.79</v>
      </c>
      <c r="AH25" s="144">
        <v>27.5</v>
      </c>
      <c r="AJ25" s="10">
        <v>38587</v>
      </c>
      <c r="AK25" s="137">
        <v>17.36</v>
      </c>
      <c r="AL25" s="137">
        <v>23.72</v>
      </c>
      <c r="AM25" s="138">
        <v>30.36</v>
      </c>
      <c r="AO25" s="136">
        <v>38618</v>
      </c>
      <c r="AP25" s="139">
        <v>16.59</v>
      </c>
      <c r="AQ25" s="139">
        <v>20.52</v>
      </c>
      <c r="AR25" s="140">
        <v>26.61</v>
      </c>
      <c r="AT25" s="173">
        <v>38648</v>
      </c>
      <c r="AU25" s="145">
        <v>18.66</v>
      </c>
      <c r="AV25" s="145">
        <v>20.3</v>
      </c>
      <c r="AW25" s="152">
        <v>24.85</v>
      </c>
      <c r="AX25" s="141"/>
      <c r="AY25" s="16">
        <v>38679</v>
      </c>
      <c r="AZ25" s="150">
        <v>20.11</v>
      </c>
      <c r="BA25" s="150">
        <v>24.54</v>
      </c>
      <c r="BB25" s="151">
        <v>33.020000000000003</v>
      </c>
      <c r="BD25" s="136">
        <v>38709</v>
      </c>
      <c r="BE25" s="139">
        <v>20.68</v>
      </c>
      <c r="BF25" s="139">
        <v>26.62</v>
      </c>
      <c r="BG25" s="140">
        <v>33.96</v>
      </c>
    </row>
    <row r="26" spans="1:59" x14ac:dyDescent="0.2">
      <c r="A26" s="10">
        <v>38376</v>
      </c>
      <c r="B26" s="11">
        <v>22.12</v>
      </c>
      <c r="C26" s="11">
        <v>24.63</v>
      </c>
      <c r="D26" s="12">
        <v>28.54</v>
      </c>
      <c r="F26" s="108">
        <v>38407</v>
      </c>
      <c r="G26" s="117">
        <v>22.66</v>
      </c>
      <c r="H26" s="117">
        <v>25.4</v>
      </c>
      <c r="I26" s="118">
        <v>31.7</v>
      </c>
      <c r="K26" s="136">
        <v>38435</v>
      </c>
      <c r="L26" s="139">
        <v>20.41</v>
      </c>
      <c r="M26" s="139">
        <v>21.61</v>
      </c>
      <c r="N26" s="140">
        <v>23.83</v>
      </c>
      <c r="P26" s="114">
        <v>38466</v>
      </c>
      <c r="Q26" s="227">
        <v>18.62</v>
      </c>
      <c r="R26" s="227">
        <v>22.43</v>
      </c>
      <c r="S26" s="227">
        <v>29.25</v>
      </c>
      <c r="U26" s="136">
        <v>38496</v>
      </c>
      <c r="V26" s="139">
        <v>17.5</v>
      </c>
      <c r="W26" s="139">
        <v>19.149999999999999</v>
      </c>
      <c r="X26" s="140">
        <v>21.66</v>
      </c>
      <c r="Z26" s="10">
        <v>38527</v>
      </c>
      <c r="AA26" s="231">
        <v>14.62</v>
      </c>
      <c r="AB26" s="231">
        <v>17.43</v>
      </c>
      <c r="AC26" s="231">
        <v>22.91</v>
      </c>
      <c r="AD26" s="141"/>
      <c r="AE26" s="142">
        <v>38557</v>
      </c>
      <c r="AF26" s="143">
        <v>16.5</v>
      </c>
      <c r="AG26" s="143">
        <v>19.36</v>
      </c>
      <c r="AH26" s="144">
        <v>24.29</v>
      </c>
      <c r="AJ26" s="10">
        <v>38588</v>
      </c>
      <c r="AK26" s="137">
        <v>20.12</v>
      </c>
      <c r="AL26" s="137">
        <v>23.31</v>
      </c>
      <c r="AM26" s="138">
        <v>28.47</v>
      </c>
      <c r="AO26" s="136">
        <v>38619</v>
      </c>
      <c r="AP26" s="139">
        <v>17.45</v>
      </c>
      <c r="AQ26" s="139">
        <v>20.72</v>
      </c>
      <c r="AR26" s="140">
        <v>26.98</v>
      </c>
      <c r="AT26" s="173">
        <v>38649</v>
      </c>
      <c r="AU26" s="145">
        <v>18.14</v>
      </c>
      <c r="AV26" s="145">
        <v>21.36</v>
      </c>
      <c r="AW26" s="152">
        <v>27.5</v>
      </c>
      <c r="AX26" s="141"/>
      <c r="AY26" s="16">
        <v>38680</v>
      </c>
      <c r="AZ26" s="150">
        <v>21.06</v>
      </c>
      <c r="BA26" s="150">
        <v>25.09</v>
      </c>
      <c r="BB26" s="151">
        <v>30.32</v>
      </c>
      <c r="BD26" s="136">
        <v>38710</v>
      </c>
      <c r="BE26" s="139">
        <v>21.04</v>
      </c>
      <c r="BF26" s="139">
        <v>25.28</v>
      </c>
      <c r="BG26" s="140">
        <v>31.69</v>
      </c>
    </row>
    <row r="27" spans="1:59" x14ac:dyDescent="0.2">
      <c r="A27" s="10">
        <v>38377</v>
      </c>
      <c r="B27" s="11">
        <v>19.579999999999998</v>
      </c>
      <c r="C27" s="11">
        <v>22.74</v>
      </c>
      <c r="D27" s="12">
        <v>26.12</v>
      </c>
      <c r="F27" s="108">
        <v>38408</v>
      </c>
      <c r="G27" s="117">
        <v>22.08</v>
      </c>
      <c r="H27" s="117">
        <v>24.9</v>
      </c>
      <c r="I27" s="118">
        <v>31.62</v>
      </c>
      <c r="K27" s="136">
        <v>38436</v>
      </c>
      <c r="L27" s="139">
        <v>18.66</v>
      </c>
      <c r="M27" s="139">
        <v>20.62</v>
      </c>
      <c r="N27" s="140">
        <v>22.66</v>
      </c>
      <c r="P27" s="114">
        <v>38467</v>
      </c>
      <c r="Q27" s="227">
        <v>18.66</v>
      </c>
      <c r="R27" s="227">
        <v>21.75</v>
      </c>
      <c r="S27" s="227">
        <v>24.87</v>
      </c>
      <c r="U27" s="136">
        <v>38497</v>
      </c>
      <c r="V27" s="139">
        <v>15.87</v>
      </c>
      <c r="W27" s="139">
        <v>17.47</v>
      </c>
      <c r="X27" s="140">
        <v>19.12</v>
      </c>
      <c r="Z27" s="10">
        <v>38528</v>
      </c>
      <c r="AA27" s="231">
        <v>14.2</v>
      </c>
      <c r="AB27" s="231">
        <v>17.739999999999998</v>
      </c>
      <c r="AC27" s="231">
        <v>23.41</v>
      </c>
      <c r="AD27" s="141"/>
      <c r="AE27" s="142">
        <v>38558</v>
      </c>
      <c r="AF27" s="143">
        <v>14.79</v>
      </c>
      <c r="AG27" s="143">
        <v>17.07</v>
      </c>
      <c r="AH27" s="144">
        <v>19.62</v>
      </c>
      <c r="AJ27" s="10">
        <v>38589</v>
      </c>
      <c r="AK27" s="137">
        <v>14.28</v>
      </c>
      <c r="AL27" s="137">
        <v>17.190000000000001</v>
      </c>
      <c r="AM27" s="138">
        <v>21.8</v>
      </c>
      <c r="AO27" s="136">
        <v>38620</v>
      </c>
      <c r="AP27" s="139">
        <v>18.86</v>
      </c>
      <c r="AQ27" s="139">
        <v>19.739999999999998</v>
      </c>
      <c r="AR27" s="140">
        <v>22.12</v>
      </c>
      <c r="AT27" s="173">
        <v>38650</v>
      </c>
      <c r="AU27" s="145">
        <v>19.96</v>
      </c>
      <c r="AV27" s="145">
        <v>24.64</v>
      </c>
      <c r="AW27" s="152">
        <v>30.87</v>
      </c>
      <c r="AX27" s="141"/>
      <c r="AY27" s="16">
        <v>38681</v>
      </c>
      <c r="AZ27" s="150">
        <v>18.14</v>
      </c>
      <c r="BA27" s="150">
        <v>21.28</v>
      </c>
      <c r="BB27" s="151">
        <v>24.26</v>
      </c>
      <c r="BD27" s="136">
        <v>38711</v>
      </c>
      <c r="BE27" s="139">
        <v>19.29</v>
      </c>
      <c r="BF27" s="139">
        <v>22.33</v>
      </c>
      <c r="BG27" s="140">
        <v>26.47</v>
      </c>
    </row>
    <row r="28" spans="1:59" x14ac:dyDescent="0.2">
      <c r="A28" s="10">
        <v>38378</v>
      </c>
      <c r="B28" s="11">
        <v>17</v>
      </c>
      <c r="C28" s="11">
        <v>18.510000000000002</v>
      </c>
      <c r="D28" s="12">
        <v>20.12</v>
      </c>
      <c r="F28" s="108">
        <v>38409</v>
      </c>
      <c r="G28" s="117">
        <v>21</v>
      </c>
      <c r="H28" s="117">
        <v>23.44</v>
      </c>
      <c r="I28" s="118">
        <v>26.62</v>
      </c>
      <c r="K28" s="136">
        <v>38437</v>
      </c>
      <c r="L28" s="139">
        <v>18.079999999999998</v>
      </c>
      <c r="M28" s="139">
        <v>20.239999999999998</v>
      </c>
      <c r="N28" s="140">
        <v>24.41</v>
      </c>
      <c r="P28" s="114">
        <v>38468</v>
      </c>
      <c r="Q28" s="227">
        <v>15.91</v>
      </c>
      <c r="R28" s="227">
        <v>17.309999999999999</v>
      </c>
      <c r="S28" s="227">
        <v>19.16</v>
      </c>
      <c r="U28" s="136">
        <v>38498</v>
      </c>
      <c r="V28" s="139">
        <v>14.54</v>
      </c>
      <c r="W28" s="139">
        <v>18.04</v>
      </c>
      <c r="X28" s="140">
        <v>24.37</v>
      </c>
      <c r="Z28" s="10">
        <v>38529</v>
      </c>
      <c r="AA28" s="231">
        <v>13.79</v>
      </c>
      <c r="AB28" s="231">
        <v>18.72</v>
      </c>
      <c r="AC28" s="231">
        <v>25.58</v>
      </c>
      <c r="AD28" s="141"/>
      <c r="AE28" s="142">
        <v>38559</v>
      </c>
      <c r="AF28" s="143">
        <v>10.95</v>
      </c>
      <c r="AG28" s="143">
        <v>16.100000000000001</v>
      </c>
      <c r="AH28" s="144">
        <v>23.41</v>
      </c>
      <c r="AJ28" s="10">
        <v>38590</v>
      </c>
      <c r="AK28" s="137">
        <v>14.3</v>
      </c>
      <c r="AL28" s="137">
        <v>17.73</v>
      </c>
      <c r="AM28" s="138">
        <v>25.42</v>
      </c>
      <c r="AO28" s="136">
        <v>38621</v>
      </c>
      <c r="AP28" s="139">
        <v>14.08</v>
      </c>
      <c r="AQ28" s="139">
        <v>15.44</v>
      </c>
      <c r="AR28" s="140">
        <v>18.82</v>
      </c>
      <c r="AT28" s="173">
        <v>38651</v>
      </c>
      <c r="AU28" s="145">
        <v>20.48</v>
      </c>
      <c r="AV28" s="145">
        <v>23.57</v>
      </c>
      <c r="AW28" s="152">
        <v>29.44</v>
      </c>
      <c r="AX28" s="141"/>
      <c r="AY28" s="16">
        <v>38682</v>
      </c>
      <c r="AZ28" s="150">
        <v>16.98</v>
      </c>
      <c r="BA28" s="150">
        <v>18.079999999999998</v>
      </c>
      <c r="BB28" s="151">
        <v>20.28</v>
      </c>
      <c r="BD28" s="136">
        <v>38712</v>
      </c>
      <c r="BE28" s="139">
        <v>17.61</v>
      </c>
      <c r="BF28" s="139">
        <v>22.13</v>
      </c>
      <c r="BG28" s="140">
        <v>27.99</v>
      </c>
    </row>
    <row r="29" spans="1:59" x14ac:dyDescent="0.2">
      <c r="A29" s="10">
        <v>38379</v>
      </c>
      <c r="B29" s="11">
        <v>16.25</v>
      </c>
      <c r="C29" s="11">
        <v>17.760000000000002</v>
      </c>
      <c r="D29" s="12">
        <v>19.62</v>
      </c>
      <c r="F29" s="108">
        <v>38410</v>
      </c>
      <c r="G29" s="117">
        <v>21.83</v>
      </c>
      <c r="H29" s="117">
        <v>23.22</v>
      </c>
      <c r="I29" s="118">
        <v>25.79</v>
      </c>
      <c r="K29" s="136">
        <v>38438</v>
      </c>
      <c r="L29" s="139">
        <v>18.5</v>
      </c>
      <c r="M29" s="139">
        <v>20.87</v>
      </c>
      <c r="N29" s="140">
        <v>25.91</v>
      </c>
      <c r="P29" s="114">
        <v>38469</v>
      </c>
      <c r="Q29" s="227">
        <v>15.29</v>
      </c>
      <c r="R29" s="227">
        <v>17.420000000000002</v>
      </c>
      <c r="S29" s="227">
        <v>22.04</v>
      </c>
      <c r="U29" s="136">
        <v>38499</v>
      </c>
      <c r="V29" s="139">
        <v>14.75</v>
      </c>
      <c r="W29" s="139">
        <v>18.54</v>
      </c>
      <c r="X29" s="140">
        <v>25.79</v>
      </c>
      <c r="Z29" s="10">
        <v>38530</v>
      </c>
      <c r="AA29" s="231">
        <v>14.58</v>
      </c>
      <c r="AB29" s="231">
        <v>19.23</v>
      </c>
      <c r="AC29" s="231">
        <v>25.08</v>
      </c>
      <c r="AD29" s="141"/>
      <c r="AE29" s="142">
        <v>38560</v>
      </c>
      <c r="AF29" s="143">
        <v>13.79</v>
      </c>
      <c r="AG29" s="143">
        <v>14.94</v>
      </c>
      <c r="AH29" s="144">
        <v>17.579999999999998</v>
      </c>
      <c r="AJ29" s="10">
        <v>38591</v>
      </c>
      <c r="AK29" s="137">
        <v>16.55</v>
      </c>
      <c r="AL29" s="137">
        <v>18.8</v>
      </c>
      <c r="AM29" s="138">
        <v>21.68</v>
      </c>
      <c r="AO29" s="136">
        <v>38622</v>
      </c>
      <c r="AP29" s="139">
        <v>13.6</v>
      </c>
      <c r="AQ29" s="139">
        <v>14.36</v>
      </c>
      <c r="AR29" s="140">
        <v>15.94</v>
      </c>
      <c r="AT29" s="173">
        <v>38652</v>
      </c>
      <c r="AU29" s="145">
        <v>19.239999999999998</v>
      </c>
      <c r="AV29" s="145">
        <v>23.56</v>
      </c>
      <c r="AW29" s="152">
        <v>33.06</v>
      </c>
      <c r="AX29" s="141"/>
      <c r="AY29" s="16">
        <v>38683</v>
      </c>
      <c r="AZ29" s="150">
        <v>15.44</v>
      </c>
      <c r="BA29" s="150">
        <v>20.7</v>
      </c>
      <c r="BB29" s="151">
        <v>29.05</v>
      </c>
      <c r="BD29" s="136">
        <v>38713</v>
      </c>
      <c r="BE29" s="139">
        <v>17.75</v>
      </c>
      <c r="BF29" s="139">
        <v>21.62</v>
      </c>
      <c r="BG29" s="140">
        <v>27.55</v>
      </c>
    </row>
    <row r="30" spans="1:59" ht="13.5" thickBot="1" x14ac:dyDescent="0.25">
      <c r="A30" s="10">
        <v>38380</v>
      </c>
      <c r="B30" s="11">
        <v>17.25</v>
      </c>
      <c r="C30" s="11">
        <v>19.77</v>
      </c>
      <c r="D30" s="12">
        <v>23.58</v>
      </c>
      <c r="F30" s="184">
        <v>38411</v>
      </c>
      <c r="G30" s="185">
        <v>21</v>
      </c>
      <c r="H30" s="185">
        <v>25.24</v>
      </c>
      <c r="I30" s="186">
        <v>31.79</v>
      </c>
      <c r="K30" s="136">
        <v>38439</v>
      </c>
      <c r="L30" s="139">
        <v>19.16</v>
      </c>
      <c r="M30" s="139">
        <v>22.32</v>
      </c>
      <c r="N30" s="140">
        <v>28.45</v>
      </c>
      <c r="P30" s="114">
        <v>38470</v>
      </c>
      <c r="Q30" s="227">
        <v>15.29</v>
      </c>
      <c r="R30" s="227">
        <v>16.68</v>
      </c>
      <c r="S30" s="227">
        <v>18.2</v>
      </c>
      <c r="U30" s="136">
        <v>38500</v>
      </c>
      <c r="V30" s="139">
        <v>14.62</v>
      </c>
      <c r="W30" s="139">
        <v>18.75</v>
      </c>
      <c r="X30" s="140">
        <v>25.66</v>
      </c>
      <c r="Z30" s="10">
        <v>38531</v>
      </c>
      <c r="AA30" s="231">
        <v>16.25</v>
      </c>
      <c r="AB30" s="231">
        <v>17.79</v>
      </c>
      <c r="AC30" s="231">
        <v>19.75</v>
      </c>
      <c r="AD30" s="141"/>
      <c r="AE30" s="142">
        <v>38561</v>
      </c>
      <c r="AF30" s="143">
        <v>13.25</v>
      </c>
      <c r="AG30" s="143">
        <v>19.260000000000002</v>
      </c>
      <c r="AH30" s="144">
        <v>27.87</v>
      </c>
      <c r="AJ30" s="10">
        <v>38592</v>
      </c>
      <c r="AK30" s="137">
        <v>17.36</v>
      </c>
      <c r="AL30" s="137">
        <v>24.52</v>
      </c>
      <c r="AM30" s="138">
        <v>32.75</v>
      </c>
      <c r="AO30" s="136">
        <v>38623</v>
      </c>
      <c r="AP30" s="139">
        <v>12.8</v>
      </c>
      <c r="AQ30" s="139">
        <v>15.55</v>
      </c>
      <c r="AR30" s="140">
        <v>19.28</v>
      </c>
      <c r="AT30" s="173">
        <v>38653</v>
      </c>
      <c r="AU30" s="145">
        <v>20.28</v>
      </c>
      <c r="AV30" s="145">
        <v>23.93</v>
      </c>
      <c r="AW30" s="152">
        <v>32.33</v>
      </c>
      <c r="AX30" s="141"/>
      <c r="AY30" s="16">
        <v>38684</v>
      </c>
      <c r="AZ30" s="150">
        <v>15.32</v>
      </c>
      <c r="BA30" s="150">
        <v>21.02</v>
      </c>
      <c r="BB30" s="151">
        <v>29.23</v>
      </c>
      <c r="BD30" s="136">
        <v>38714</v>
      </c>
      <c r="BE30" s="139">
        <v>17.78</v>
      </c>
      <c r="BF30" s="139">
        <v>22.02</v>
      </c>
      <c r="BG30" s="140">
        <v>29.27</v>
      </c>
    </row>
    <row r="31" spans="1:59" ht="13.5" thickBot="1" x14ac:dyDescent="0.25">
      <c r="A31" s="10">
        <v>38381</v>
      </c>
      <c r="B31" s="11">
        <v>19.079999999999998</v>
      </c>
      <c r="C31" s="11">
        <v>20.57</v>
      </c>
      <c r="D31" s="12">
        <v>22.37</v>
      </c>
      <c r="F31" s="206" t="s">
        <v>4</v>
      </c>
      <c r="G31" s="207">
        <f>AVERAGE(G3:G30)</f>
        <v>19.643928571428575</v>
      </c>
      <c r="H31" s="207">
        <f>AVERAGE(H3:H30)</f>
        <v>23.398214285714289</v>
      </c>
      <c r="I31" s="208">
        <f>AVERAGE(I3:I30)</f>
        <v>30.008214285714281</v>
      </c>
      <c r="K31" s="136">
        <v>38440</v>
      </c>
      <c r="L31" s="139">
        <v>19.329999999999998</v>
      </c>
      <c r="M31" s="139">
        <v>23.84</v>
      </c>
      <c r="N31" s="140">
        <v>31.5</v>
      </c>
      <c r="P31" s="114">
        <v>38471</v>
      </c>
      <c r="Q31" s="227">
        <v>16.16</v>
      </c>
      <c r="R31" s="227">
        <v>19.100000000000001</v>
      </c>
      <c r="S31" s="227">
        <v>23.37</v>
      </c>
      <c r="U31" s="136">
        <v>38501</v>
      </c>
      <c r="V31" s="139">
        <v>14.66</v>
      </c>
      <c r="W31" s="139">
        <v>19.760000000000002</v>
      </c>
      <c r="X31" s="140">
        <v>26.66</v>
      </c>
      <c r="Z31" s="10">
        <v>38532</v>
      </c>
      <c r="AA31" s="231">
        <v>16.25</v>
      </c>
      <c r="AB31" s="231">
        <v>20.62</v>
      </c>
      <c r="AC31" s="231">
        <v>27.12</v>
      </c>
      <c r="AD31" s="141"/>
      <c r="AE31" s="142">
        <v>38562</v>
      </c>
      <c r="AF31" s="143">
        <v>15.99</v>
      </c>
      <c r="AG31" s="143">
        <v>21.1</v>
      </c>
      <c r="AH31" s="144">
        <v>28.62</v>
      </c>
      <c r="AJ31" s="10">
        <v>38593</v>
      </c>
      <c r="AK31" s="137">
        <v>20.440000000000001</v>
      </c>
      <c r="AL31" s="137">
        <v>26.86</v>
      </c>
      <c r="AM31" s="138">
        <v>33.36</v>
      </c>
      <c r="AO31" s="136">
        <v>38624</v>
      </c>
      <c r="AP31" s="139">
        <v>13.15</v>
      </c>
      <c r="AQ31" s="139">
        <v>18.18</v>
      </c>
      <c r="AR31" s="140">
        <v>26.46</v>
      </c>
      <c r="AT31" s="173">
        <v>38654</v>
      </c>
      <c r="AU31" s="145">
        <v>17.98</v>
      </c>
      <c r="AV31" s="145">
        <v>20.21</v>
      </c>
      <c r="AW31" s="152">
        <v>22.41</v>
      </c>
      <c r="AX31" s="141"/>
      <c r="AY31" s="16">
        <v>38685</v>
      </c>
      <c r="AZ31" s="150">
        <v>18.68</v>
      </c>
      <c r="BA31" s="150">
        <v>23.85</v>
      </c>
      <c r="BB31" s="151">
        <v>28.58</v>
      </c>
      <c r="BD31" s="136">
        <v>38715</v>
      </c>
      <c r="BE31" s="139">
        <v>16.43</v>
      </c>
      <c r="BF31" s="139">
        <v>22.73</v>
      </c>
      <c r="BG31" s="140">
        <v>31.53</v>
      </c>
    </row>
    <row r="32" spans="1:59" ht="13.5" thickBot="1" x14ac:dyDescent="0.25">
      <c r="A32" s="10">
        <v>38382</v>
      </c>
      <c r="B32" s="11">
        <v>19.5</v>
      </c>
      <c r="C32" s="11">
        <v>22.46</v>
      </c>
      <c r="D32" s="12">
        <v>28.37</v>
      </c>
      <c r="K32" s="136">
        <v>38441</v>
      </c>
      <c r="L32" s="139">
        <v>20.5</v>
      </c>
      <c r="M32" s="139">
        <v>23.9</v>
      </c>
      <c r="N32" s="140">
        <v>32</v>
      </c>
      <c r="P32" s="190">
        <v>38472</v>
      </c>
      <c r="Q32" s="227">
        <v>15.75</v>
      </c>
      <c r="R32" s="227">
        <v>17.73</v>
      </c>
      <c r="S32" s="227">
        <v>21.12</v>
      </c>
      <c r="U32" s="136">
        <v>38502</v>
      </c>
      <c r="V32" s="139">
        <v>16.41</v>
      </c>
      <c r="W32" s="139">
        <v>21.21</v>
      </c>
      <c r="X32" s="140">
        <v>28.45</v>
      </c>
      <c r="Z32" s="181">
        <v>38533</v>
      </c>
      <c r="AA32" s="231">
        <v>18.91</v>
      </c>
      <c r="AB32" s="231">
        <v>22.47</v>
      </c>
      <c r="AC32" s="231">
        <v>29.2</v>
      </c>
      <c r="AD32" s="141"/>
      <c r="AE32" s="142">
        <v>38563</v>
      </c>
      <c r="AF32" s="143">
        <v>15.7</v>
      </c>
      <c r="AG32" s="143">
        <v>21.15</v>
      </c>
      <c r="AH32" s="144">
        <v>28.66</v>
      </c>
      <c r="AJ32" s="10">
        <v>38594</v>
      </c>
      <c r="AK32" s="137">
        <v>23.15</v>
      </c>
      <c r="AL32" s="137">
        <v>27.58</v>
      </c>
      <c r="AM32" s="138">
        <v>32.51</v>
      </c>
      <c r="AO32" s="187">
        <v>38625</v>
      </c>
      <c r="AP32" s="188">
        <v>14.98</v>
      </c>
      <c r="AQ32" s="188">
        <v>20.440000000000001</v>
      </c>
      <c r="AR32" s="189">
        <v>27.48</v>
      </c>
      <c r="AT32" s="173">
        <v>38655</v>
      </c>
      <c r="AU32" s="196">
        <v>17.23</v>
      </c>
      <c r="AV32" s="196">
        <v>18.07</v>
      </c>
      <c r="AW32" s="197">
        <v>19.55</v>
      </c>
      <c r="AX32" s="141"/>
      <c r="AY32" s="25">
        <v>38686</v>
      </c>
      <c r="AZ32" s="198">
        <v>21.24</v>
      </c>
      <c r="BA32" s="198">
        <v>23.04</v>
      </c>
      <c r="BB32" s="199">
        <v>24.47</v>
      </c>
      <c r="BD32" s="136">
        <v>38716</v>
      </c>
      <c r="BE32" s="139">
        <v>19.61</v>
      </c>
      <c r="BF32" s="139">
        <v>23.57</v>
      </c>
      <c r="BG32" s="140">
        <v>32.39</v>
      </c>
    </row>
    <row r="33" spans="1:59" ht="13.5" thickBot="1" x14ac:dyDescent="0.25">
      <c r="A33" s="181">
        <v>38383</v>
      </c>
      <c r="B33" s="191">
        <v>18.95</v>
      </c>
      <c r="C33" s="191">
        <v>23.26</v>
      </c>
      <c r="D33" s="192">
        <v>31.04</v>
      </c>
      <c r="F33" s="74"/>
      <c r="G33" s="75"/>
      <c r="H33" s="75"/>
      <c r="I33" s="75"/>
      <c r="K33" s="187">
        <v>38442</v>
      </c>
      <c r="L33" s="188">
        <v>20.54</v>
      </c>
      <c r="M33" s="188">
        <v>23.66</v>
      </c>
      <c r="N33" s="189">
        <v>28.91</v>
      </c>
      <c r="P33" s="212" t="s">
        <v>4</v>
      </c>
      <c r="Q33" s="225">
        <f>AVERAGE(Q3:Q32)</f>
        <v>20.082333333333331</v>
      </c>
      <c r="R33" s="225">
        <f>AVERAGE(R3:R32)</f>
        <v>23.705666666666662</v>
      </c>
      <c r="S33" s="226">
        <f>AVERAGE(S3:S32)</f>
        <v>29.241999999999997</v>
      </c>
      <c r="U33" s="187">
        <v>38503</v>
      </c>
      <c r="V33" s="188">
        <v>16.91</v>
      </c>
      <c r="W33" s="188">
        <v>21.04</v>
      </c>
      <c r="X33" s="189">
        <v>27.2</v>
      </c>
      <c r="Z33" s="202" t="s">
        <v>4</v>
      </c>
      <c r="AA33" s="26">
        <f>AVERAGE(AA3:AA32)</f>
        <v>16.297666666666668</v>
      </c>
      <c r="AB33" s="26">
        <f>AVERAGE(AB3:AB32)</f>
        <v>20.208666666666666</v>
      </c>
      <c r="AC33" s="230">
        <f>AVERAGE(AC3:AC32)</f>
        <v>25.875</v>
      </c>
      <c r="AE33" s="193">
        <v>38564</v>
      </c>
      <c r="AF33" s="194">
        <v>15.45</v>
      </c>
      <c r="AG33" s="194">
        <v>21.69</v>
      </c>
      <c r="AH33" s="195">
        <v>29.5</v>
      </c>
      <c r="AJ33" s="181">
        <v>38595</v>
      </c>
      <c r="AK33" s="182">
        <v>20.22</v>
      </c>
      <c r="AL33" s="182">
        <v>23.7</v>
      </c>
      <c r="AM33" s="183">
        <v>27.96</v>
      </c>
      <c r="AO33" s="209" t="s">
        <v>4</v>
      </c>
      <c r="AP33" s="213">
        <f>AVERAGE(AP2:AP32)</f>
        <v>15.721666666666666</v>
      </c>
      <c r="AQ33" s="213">
        <f>AVERAGE(AQ2:AQ32)</f>
        <v>18.905666666666662</v>
      </c>
      <c r="AR33" s="214">
        <f>AVERAGE(AR2:AR32)</f>
        <v>23.839666666666673</v>
      </c>
      <c r="AT33" s="206" t="s">
        <v>4</v>
      </c>
      <c r="AU33" s="219">
        <v>16.53</v>
      </c>
      <c r="AV33" s="219">
        <v>18.12</v>
      </c>
      <c r="AW33" s="220">
        <v>20.93</v>
      </c>
      <c r="AY33" s="202" t="s">
        <v>4</v>
      </c>
      <c r="AZ33" s="221">
        <f>AVERAGE(AZ2:AZ32)</f>
        <v>18.08966666666667</v>
      </c>
      <c r="BA33" s="221">
        <f>AVERAGE(BA2:BA32)</f>
        <v>21.769000000000002</v>
      </c>
      <c r="BB33" s="222">
        <f>AVERAGE(BB2:BB32)</f>
        <v>27.52866666666667</v>
      </c>
      <c r="BD33" s="187">
        <v>38717</v>
      </c>
      <c r="BE33" s="200">
        <v>20.14</v>
      </c>
      <c r="BF33" s="200">
        <v>24.3</v>
      </c>
      <c r="BG33" s="201">
        <v>31.78</v>
      </c>
    </row>
    <row r="34" spans="1:59" ht="13.5" thickBot="1" x14ac:dyDescent="0.25">
      <c r="A34" s="202" t="s">
        <v>4</v>
      </c>
      <c r="B34" s="203">
        <f>AVERAGE(B3:B33)</f>
        <v>20.390000000000008</v>
      </c>
      <c r="C34" s="204">
        <f>AVERAGE(C3:C33)</f>
        <v>23.288387096774194</v>
      </c>
      <c r="D34" s="205">
        <f>AVERAGE(D3:D33)</f>
        <v>27.732580645161285</v>
      </c>
      <c r="K34" s="209" t="s">
        <v>4</v>
      </c>
      <c r="L34" s="210">
        <f>AVERAGE(L4:L33)</f>
        <v>20.297666666666668</v>
      </c>
      <c r="M34" s="210">
        <f>AVERAGE(M4:M33)</f>
        <v>23.403000000000002</v>
      </c>
      <c r="N34" s="211">
        <f>AVERAGE(N4:N33)</f>
        <v>28.813666666666666</v>
      </c>
      <c r="U34" s="209" t="s">
        <v>4</v>
      </c>
      <c r="V34" s="213">
        <f>AVERAGE(V3:V33)</f>
        <v>17.102903225806454</v>
      </c>
      <c r="W34" s="213">
        <f>AVERAGE(W3:W33)</f>
        <v>21.102580645161289</v>
      </c>
      <c r="X34" s="214">
        <f>AVERAGE(X3:X33)</f>
        <v>26.874516129032259</v>
      </c>
      <c r="AE34" s="206" t="s">
        <v>4</v>
      </c>
      <c r="AF34" s="215">
        <f>AVERAGE(AF3:AF33)</f>
        <v>14.388064516129033</v>
      </c>
      <c r="AG34" s="215">
        <f>AVERAGE(AG3:AG33)</f>
        <v>18.214193548387101</v>
      </c>
      <c r="AH34" s="216">
        <f>AVERAGE(AH3:AH33)</f>
        <v>23.889677419354836</v>
      </c>
      <c r="AJ34" s="202" t="s">
        <v>4</v>
      </c>
      <c r="AK34" s="217">
        <f>AVERAGE(AK3:AK33)</f>
        <v>16.561935483870965</v>
      </c>
      <c r="AL34" s="217">
        <f>AVERAGE(AL3:AL33)</f>
        <v>21.215161290322584</v>
      </c>
      <c r="AM34" s="218">
        <f>AVERAGE(AM3:AM33)</f>
        <v>27.858387096774191</v>
      </c>
      <c r="BD34" s="209" t="s">
        <v>4</v>
      </c>
      <c r="BE34" s="213">
        <v>18.410322580645161</v>
      </c>
      <c r="BF34" s="213">
        <v>22.239032258064519</v>
      </c>
      <c r="BG34" s="214">
        <v>28.126451612903228</v>
      </c>
    </row>
    <row r="35" spans="1:59" x14ac:dyDescent="0.2">
      <c r="BD35" s="154"/>
    </row>
    <row r="36" spans="1:59" x14ac:dyDescent="0.2">
      <c r="BD36" s="154"/>
    </row>
    <row r="37" spans="1:59" x14ac:dyDescent="0.2">
      <c r="BD37" s="154"/>
    </row>
    <row r="38" spans="1:59" x14ac:dyDescent="0.2">
      <c r="BD38" s="154"/>
    </row>
    <row r="39" spans="1:59" x14ac:dyDescent="0.2">
      <c r="BD39" s="154"/>
    </row>
    <row r="40" spans="1:59" x14ac:dyDescent="0.2">
      <c r="BD40" s="154"/>
    </row>
    <row r="41" spans="1:59" x14ac:dyDescent="0.2">
      <c r="BD41" s="154"/>
    </row>
    <row r="42" spans="1:59" x14ac:dyDescent="0.2">
      <c r="BD42" s="154"/>
    </row>
    <row r="43" spans="1:59" x14ac:dyDescent="0.2">
      <c r="BD43" s="154"/>
    </row>
    <row r="44" spans="1:59" x14ac:dyDescent="0.2">
      <c r="BD44" s="154"/>
    </row>
    <row r="45" spans="1:59" x14ac:dyDescent="0.2">
      <c r="BD45" s="154"/>
    </row>
    <row r="46" spans="1:59" x14ac:dyDescent="0.2">
      <c r="BD46" s="154"/>
    </row>
    <row r="47" spans="1:59" x14ac:dyDescent="0.2">
      <c r="BD47" s="154"/>
    </row>
    <row r="48" spans="1:59" x14ac:dyDescent="0.2">
      <c r="BD48" s="154"/>
    </row>
    <row r="49" spans="56:56" x14ac:dyDescent="0.2">
      <c r="BD49" s="154"/>
    </row>
    <row r="50" spans="56:56" x14ac:dyDescent="0.2">
      <c r="BD50" s="154"/>
    </row>
    <row r="51" spans="56:56" x14ac:dyDescent="0.2">
      <c r="BD51" s="154"/>
    </row>
    <row r="52" spans="56:56" x14ac:dyDescent="0.2">
      <c r="BD52" s="154"/>
    </row>
    <row r="53" spans="56:56" x14ac:dyDescent="0.2">
      <c r="BD53" s="154"/>
    </row>
    <row r="54" spans="56:56" x14ac:dyDescent="0.2">
      <c r="BD54" s="154"/>
    </row>
    <row r="55" spans="56:56" x14ac:dyDescent="0.2">
      <c r="BD55" s="154"/>
    </row>
    <row r="56" spans="56:56" x14ac:dyDescent="0.2">
      <c r="BD56" s="154"/>
    </row>
    <row r="57" spans="56:56" x14ac:dyDescent="0.2">
      <c r="BD57" s="154"/>
    </row>
    <row r="58" spans="56:56" x14ac:dyDescent="0.2">
      <c r="BD58" s="154"/>
    </row>
    <row r="59" spans="56:56" x14ac:dyDescent="0.2">
      <c r="BD59" s="154"/>
    </row>
    <row r="60" spans="56:56" x14ac:dyDescent="0.2">
      <c r="BD60" s="154"/>
    </row>
    <row r="61" spans="56:56" x14ac:dyDescent="0.2">
      <c r="BD61" s="154"/>
    </row>
    <row r="62" spans="56:56" x14ac:dyDescent="0.2">
      <c r="BD62" s="154"/>
    </row>
    <row r="63" spans="56:56" x14ac:dyDescent="0.2">
      <c r="BD63" s="154"/>
    </row>
    <row r="64" spans="56:56" x14ac:dyDescent="0.2">
      <c r="BD64" s="154"/>
    </row>
    <row r="65" spans="56:56" x14ac:dyDescent="0.2">
      <c r="BD65" s="154"/>
    </row>
    <row r="66" spans="56:56" x14ac:dyDescent="0.2">
      <c r="BD66" s="154"/>
    </row>
    <row r="67" spans="56:56" x14ac:dyDescent="0.2">
      <c r="BD67" s="154"/>
    </row>
    <row r="68" spans="56:56" x14ac:dyDescent="0.2">
      <c r="BD68" s="154"/>
    </row>
    <row r="69" spans="56:56" x14ac:dyDescent="0.2">
      <c r="BD69" s="154"/>
    </row>
    <row r="70" spans="56:56" x14ac:dyDescent="0.2">
      <c r="BD70" s="154"/>
    </row>
    <row r="71" spans="56:56" x14ac:dyDescent="0.2">
      <c r="BD71" s="154"/>
    </row>
    <row r="72" spans="56:56" x14ac:dyDescent="0.2">
      <c r="BD72" s="154"/>
    </row>
    <row r="73" spans="56:56" x14ac:dyDescent="0.2">
      <c r="BD73" s="154"/>
    </row>
    <row r="74" spans="56:56" x14ac:dyDescent="0.2">
      <c r="BD74" s="154"/>
    </row>
    <row r="75" spans="56:56" x14ac:dyDescent="0.2">
      <c r="BD75" s="154"/>
    </row>
    <row r="76" spans="56:56" x14ac:dyDescent="0.2">
      <c r="BD76" s="154"/>
    </row>
    <row r="77" spans="56:56" x14ac:dyDescent="0.2">
      <c r="BD77" s="154"/>
    </row>
    <row r="78" spans="56:56" x14ac:dyDescent="0.2">
      <c r="BD78" s="154"/>
    </row>
    <row r="79" spans="56:56" x14ac:dyDescent="0.2">
      <c r="BD79" s="154"/>
    </row>
    <row r="80" spans="56:56" x14ac:dyDescent="0.2">
      <c r="BD80" s="154"/>
    </row>
    <row r="81" spans="56:56" x14ac:dyDescent="0.2">
      <c r="BD81" s="154"/>
    </row>
    <row r="82" spans="56:56" x14ac:dyDescent="0.2">
      <c r="BD82" s="154"/>
    </row>
    <row r="83" spans="56:56" x14ac:dyDescent="0.2">
      <c r="BD83" s="154"/>
    </row>
    <row r="84" spans="56:56" x14ac:dyDescent="0.2">
      <c r="BD84" s="154"/>
    </row>
    <row r="85" spans="56:56" x14ac:dyDescent="0.2">
      <c r="BD85" s="154"/>
    </row>
    <row r="86" spans="56:56" x14ac:dyDescent="0.2">
      <c r="BD86" s="154"/>
    </row>
    <row r="87" spans="56:56" x14ac:dyDescent="0.2">
      <c r="BD87" s="154"/>
    </row>
    <row r="88" spans="56:56" x14ac:dyDescent="0.2">
      <c r="BD88" s="154"/>
    </row>
    <row r="89" spans="56:56" x14ac:dyDescent="0.2">
      <c r="BD89" s="154"/>
    </row>
    <row r="90" spans="56:56" x14ac:dyDescent="0.2">
      <c r="BD90" s="154"/>
    </row>
    <row r="91" spans="56:56" x14ac:dyDescent="0.2">
      <c r="BD91" s="154"/>
    </row>
    <row r="92" spans="56:56" x14ac:dyDescent="0.2">
      <c r="BD92" s="154"/>
    </row>
    <row r="93" spans="56:56" x14ac:dyDescent="0.2">
      <c r="BD93" s="154"/>
    </row>
    <row r="94" spans="56:56" x14ac:dyDescent="0.2">
      <c r="BD94" s="154"/>
    </row>
    <row r="95" spans="56:56" x14ac:dyDescent="0.2">
      <c r="BD95" s="154"/>
    </row>
    <row r="96" spans="56:56" x14ac:dyDescent="0.2">
      <c r="BD96" s="154"/>
    </row>
    <row r="97" spans="56:56" x14ac:dyDescent="0.2">
      <c r="BD97" s="154"/>
    </row>
    <row r="98" spans="56:56" x14ac:dyDescent="0.2">
      <c r="BD98" s="154"/>
    </row>
    <row r="99" spans="56:56" x14ac:dyDescent="0.2">
      <c r="BD99" s="154"/>
    </row>
    <row r="100" spans="56:56" x14ac:dyDescent="0.2">
      <c r="BD100" s="154"/>
    </row>
    <row r="101" spans="56:56" x14ac:dyDescent="0.2">
      <c r="BD101" s="154"/>
    </row>
    <row r="102" spans="56:56" x14ac:dyDescent="0.2">
      <c r="BD102" s="154"/>
    </row>
    <row r="103" spans="56:56" x14ac:dyDescent="0.2">
      <c r="BD103" s="154"/>
    </row>
    <row r="104" spans="56:56" x14ac:dyDescent="0.2">
      <c r="BD104" s="154"/>
    </row>
    <row r="105" spans="56:56" x14ac:dyDescent="0.2">
      <c r="BD105" s="154"/>
    </row>
    <row r="106" spans="56:56" x14ac:dyDescent="0.2">
      <c r="BD106" s="154"/>
    </row>
    <row r="107" spans="56:56" x14ac:dyDescent="0.2">
      <c r="BD107" s="154"/>
    </row>
    <row r="108" spans="56:56" x14ac:dyDescent="0.2">
      <c r="BD108" s="154"/>
    </row>
    <row r="109" spans="56:56" x14ac:dyDescent="0.2">
      <c r="BD109" s="154"/>
    </row>
    <row r="110" spans="56:56" x14ac:dyDescent="0.2">
      <c r="BD110" s="154"/>
    </row>
    <row r="111" spans="56:56" x14ac:dyDescent="0.2">
      <c r="BD111" s="154"/>
    </row>
    <row r="112" spans="56:56" x14ac:dyDescent="0.2">
      <c r="BD112" s="154"/>
    </row>
    <row r="113" spans="56:56" x14ac:dyDescent="0.2">
      <c r="BD113" s="154"/>
    </row>
    <row r="114" spans="56:56" x14ac:dyDescent="0.2">
      <c r="BD114" s="154"/>
    </row>
    <row r="115" spans="56:56" x14ac:dyDescent="0.2">
      <c r="BD115" s="154"/>
    </row>
    <row r="116" spans="56:56" x14ac:dyDescent="0.2">
      <c r="BD116" s="154"/>
    </row>
    <row r="117" spans="56:56" x14ac:dyDescent="0.2">
      <c r="BD117" s="154"/>
    </row>
    <row r="118" spans="56:56" x14ac:dyDescent="0.2">
      <c r="BD118" s="154"/>
    </row>
    <row r="119" spans="56:56" x14ac:dyDescent="0.2">
      <c r="BD119" s="154"/>
    </row>
    <row r="120" spans="56:56" x14ac:dyDescent="0.2">
      <c r="BD120" s="154"/>
    </row>
    <row r="121" spans="56:56" x14ac:dyDescent="0.2">
      <c r="BD121" s="154"/>
    </row>
    <row r="122" spans="56:56" x14ac:dyDescent="0.2">
      <c r="BD122" s="154"/>
    </row>
    <row r="123" spans="56:56" x14ac:dyDescent="0.2">
      <c r="BD123" s="154"/>
    </row>
    <row r="124" spans="56:56" x14ac:dyDescent="0.2">
      <c r="BD124" s="154"/>
    </row>
    <row r="125" spans="56:56" x14ac:dyDescent="0.2">
      <c r="BD125" s="154"/>
    </row>
    <row r="126" spans="56:56" x14ac:dyDescent="0.2">
      <c r="BD126" s="154"/>
    </row>
    <row r="127" spans="56:56" x14ac:dyDescent="0.2">
      <c r="BD127" s="154"/>
    </row>
    <row r="128" spans="56:56" x14ac:dyDescent="0.2">
      <c r="BD128" s="154"/>
    </row>
    <row r="129" spans="56:56" x14ac:dyDescent="0.2">
      <c r="BD129" s="154"/>
    </row>
    <row r="130" spans="56:56" x14ac:dyDescent="0.2">
      <c r="BD130" s="154"/>
    </row>
    <row r="131" spans="56:56" x14ac:dyDescent="0.2">
      <c r="BD131" s="154"/>
    </row>
    <row r="132" spans="56:56" x14ac:dyDescent="0.2">
      <c r="BD132" s="154"/>
    </row>
    <row r="133" spans="56:56" x14ac:dyDescent="0.2">
      <c r="BD133" s="154"/>
    </row>
    <row r="134" spans="56:56" x14ac:dyDescent="0.2">
      <c r="BD134" s="154"/>
    </row>
    <row r="135" spans="56:56" x14ac:dyDescent="0.2">
      <c r="BD135" s="154"/>
    </row>
    <row r="136" spans="56:56" x14ac:dyDescent="0.2">
      <c r="BD136" s="154"/>
    </row>
    <row r="137" spans="56:56" x14ac:dyDescent="0.2">
      <c r="BD137" s="154"/>
    </row>
    <row r="138" spans="56:56" x14ac:dyDescent="0.2">
      <c r="BD138" s="154"/>
    </row>
    <row r="139" spans="56:56" x14ac:dyDescent="0.2">
      <c r="BD139" s="154"/>
    </row>
    <row r="140" spans="56:56" x14ac:dyDescent="0.2">
      <c r="BD140" s="154"/>
    </row>
    <row r="141" spans="56:56" x14ac:dyDescent="0.2">
      <c r="BD141" s="154"/>
    </row>
    <row r="142" spans="56:56" x14ac:dyDescent="0.2">
      <c r="BD142" s="154"/>
    </row>
    <row r="143" spans="56:56" x14ac:dyDescent="0.2">
      <c r="BD143" s="154"/>
    </row>
    <row r="144" spans="56:56" x14ac:dyDescent="0.2">
      <c r="BD144" s="154"/>
    </row>
    <row r="145" spans="56:56" x14ac:dyDescent="0.2">
      <c r="BD145" s="154"/>
    </row>
    <row r="146" spans="56:56" x14ac:dyDescent="0.2">
      <c r="BD146" s="154"/>
    </row>
    <row r="147" spans="56:56" x14ac:dyDescent="0.2">
      <c r="BD147" s="154"/>
    </row>
    <row r="148" spans="56:56" x14ac:dyDescent="0.2">
      <c r="BD148" s="154"/>
    </row>
    <row r="149" spans="56:56" x14ac:dyDescent="0.2">
      <c r="BD149" s="154"/>
    </row>
    <row r="150" spans="56:56" x14ac:dyDescent="0.2">
      <c r="BD150" s="154"/>
    </row>
    <row r="151" spans="56:56" x14ac:dyDescent="0.2">
      <c r="BD151" s="154"/>
    </row>
    <row r="152" spans="56:56" x14ac:dyDescent="0.2">
      <c r="BD152" s="154"/>
    </row>
    <row r="153" spans="56:56" x14ac:dyDescent="0.2">
      <c r="BD153" s="154"/>
    </row>
    <row r="154" spans="56:56" x14ac:dyDescent="0.2">
      <c r="BD154" s="154"/>
    </row>
    <row r="155" spans="56:56" x14ac:dyDescent="0.2">
      <c r="BD155" s="154"/>
    </row>
    <row r="156" spans="56:56" x14ac:dyDescent="0.2">
      <c r="BD156" s="154"/>
    </row>
    <row r="157" spans="56:56" x14ac:dyDescent="0.2">
      <c r="BD157" s="154"/>
    </row>
    <row r="158" spans="56:56" x14ac:dyDescent="0.2">
      <c r="BD158" s="154"/>
    </row>
    <row r="159" spans="56:56" x14ac:dyDescent="0.2">
      <c r="BD159" s="154"/>
    </row>
    <row r="160" spans="56:56" x14ac:dyDescent="0.2">
      <c r="BD160" s="154"/>
    </row>
    <row r="161" spans="56:56" x14ac:dyDescent="0.2">
      <c r="BD161" s="154"/>
    </row>
    <row r="162" spans="56:56" x14ac:dyDescent="0.2">
      <c r="BD162" s="154"/>
    </row>
    <row r="163" spans="56:56" x14ac:dyDescent="0.2">
      <c r="BD163" s="154"/>
    </row>
    <row r="164" spans="56:56" x14ac:dyDescent="0.2">
      <c r="BD164" s="154"/>
    </row>
    <row r="165" spans="56:56" x14ac:dyDescent="0.2">
      <c r="BD165" s="154"/>
    </row>
    <row r="166" spans="56:56" x14ac:dyDescent="0.2">
      <c r="BD166" s="154"/>
    </row>
    <row r="167" spans="56:56" x14ac:dyDescent="0.2">
      <c r="BD167" s="154"/>
    </row>
    <row r="168" spans="56:56" x14ac:dyDescent="0.2">
      <c r="BD168" s="154"/>
    </row>
    <row r="169" spans="56:56" x14ac:dyDescent="0.2">
      <c r="BD169" s="154"/>
    </row>
    <row r="170" spans="56:56" x14ac:dyDescent="0.2">
      <c r="BD170" s="154"/>
    </row>
    <row r="171" spans="56:56" x14ac:dyDescent="0.2">
      <c r="BD171" s="154"/>
    </row>
    <row r="172" spans="56:56" x14ac:dyDescent="0.2">
      <c r="BD172" s="154"/>
    </row>
    <row r="173" spans="56:56" x14ac:dyDescent="0.2">
      <c r="BD173" s="154"/>
    </row>
    <row r="174" spans="56:56" x14ac:dyDescent="0.2">
      <c r="BD174" s="154"/>
    </row>
    <row r="175" spans="56:56" x14ac:dyDescent="0.2">
      <c r="BD175" s="154"/>
    </row>
    <row r="176" spans="56:56" x14ac:dyDescent="0.2">
      <c r="BD176" s="154"/>
    </row>
    <row r="177" spans="56:56" x14ac:dyDescent="0.2">
      <c r="BD177" s="154"/>
    </row>
    <row r="178" spans="56:56" x14ac:dyDescent="0.2">
      <c r="BD178" s="154"/>
    </row>
    <row r="179" spans="56:56" x14ac:dyDescent="0.2">
      <c r="BD179" s="154"/>
    </row>
    <row r="180" spans="56:56" x14ac:dyDescent="0.2">
      <c r="BD180" s="154"/>
    </row>
    <row r="181" spans="56:56" x14ac:dyDescent="0.2">
      <c r="BD181" s="154"/>
    </row>
    <row r="182" spans="56:56" x14ac:dyDescent="0.2">
      <c r="BD182" s="154"/>
    </row>
    <row r="183" spans="56:56" x14ac:dyDescent="0.2">
      <c r="BD183" s="154"/>
    </row>
    <row r="184" spans="56:56" x14ac:dyDescent="0.2">
      <c r="BD184" s="154"/>
    </row>
    <row r="185" spans="56:56" x14ac:dyDescent="0.2">
      <c r="BD185" s="154"/>
    </row>
    <row r="186" spans="56:56" x14ac:dyDescent="0.2">
      <c r="BD186" s="154"/>
    </row>
    <row r="187" spans="56:56" x14ac:dyDescent="0.2">
      <c r="BD187" s="154"/>
    </row>
    <row r="188" spans="56:56" x14ac:dyDescent="0.2">
      <c r="BD188" s="154"/>
    </row>
    <row r="189" spans="56:56" x14ac:dyDescent="0.2">
      <c r="BD189" s="154"/>
    </row>
    <row r="190" spans="56:56" x14ac:dyDescent="0.2">
      <c r="BD190" s="154"/>
    </row>
    <row r="191" spans="56:56" x14ac:dyDescent="0.2">
      <c r="BD191" s="154"/>
    </row>
    <row r="192" spans="56:56" x14ac:dyDescent="0.2">
      <c r="BD192" s="154"/>
    </row>
    <row r="193" spans="56:56" x14ac:dyDescent="0.2">
      <c r="BD193" s="154"/>
    </row>
    <row r="194" spans="56:56" x14ac:dyDescent="0.2">
      <c r="BD194" s="154"/>
    </row>
    <row r="195" spans="56:56" x14ac:dyDescent="0.2">
      <c r="BD195" s="154"/>
    </row>
    <row r="196" spans="56:56" x14ac:dyDescent="0.2">
      <c r="BD196" s="154"/>
    </row>
    <row r="197" spans="56:56" x14ac:dyDescent="0.2">
      <c r="BD197" s="154"/>
    </row>
    <row r="198" spans="56:56" x14ac:dyDescent="0.2">
      <c r="BD198" s="154"/>
    </row>
    <row r="199" spans="56:56" x14ac:dyDescent="0.2">
      <c r="BD199" s="154"/>
    </row>
    <row r="200" spans="56:56" x14ac:dyDescent="0.2">
      <c r="BD200" s="154"/>
    </row>
    <row r="201" spans="56:56" x14ac:dyDescent="0.2">
      <c r="BD201" s="154"/>
    </row>
    <row r="202" spans="56:56" x14ac:dyDescent="0.2">
      <c r="BD202" s="154"/>
    </row>
    <row r="203" spans="56:56" x14ac:dyDescent="0.2">
      <c r="BD203" s="154"/>
    </row>
    <row r="204" spans="56:56" x14ac:dyDescent="0.2">
      <c r="BD204" s="154"/>
    </row>
    <row r="205" spans="56:56" x14ac:dyDescent="0.2">
      <c r="BD205" s="154"/>
    </row>
    <row r="206" spans="56:56" x14ac:dyDescent="0.2">
      <c r="BD206" s="154"/>
    </row>
    <row r="207" spans="56:56" x14ac:dyDescent="0.2">
      <c r="BD207" s="154"/>
    </row>
    <row r="208" spans="56:56" x14ac:dyDescent="0.2">
      <c r="BD208" s="154"/>
    </row>
    <row r="209" spans="56:56" x14ac:dyDescent="0.2">
      <c r="BD209" s="154"/>
    </row>
    <row r="210" spans="56:56" x14ac:dyDescent="0.2">
      <c r="BD210" s="154"/>
    </row>
    <row r="211" spans="56:56" x14ac:dyDescent="0.2">
      <c r="BD211" s="154"/>
    </row>
    <row r="212" spans="56:56" x14ac:dyDescent="0.2">
      <c r="BD212" s="154"/>
    </row>
    <row r="213" spans="56:56" x14ac:dyDescent="0.2">
      <c r="BD213" s="154"/>
    </row>
    <row r="214" spans="56:56" x14ac:dyDescent="0.2">
      <c r="BD214" s="154"/>
    </row>
    <row r="215" spans="56:56" x14ac:dyDescent="0.2">
      <c r="BD215" s="154"/>
    </row>
    <row r="216" spans="56:56" x14ac:dyDescent="0.2">
      <c r="BD216" s="154"/>
    </row>
    <row r="217" spans="56:56" x14ac:dyDescent="0.2">
      <c r="BD217" s="154"/>
    </row>
    <row r="218" spans="56:56" x14ac:dyDescent="0.2">
      <c r="BD218" s="154"/>
    </row>
    <row r="219" spans="56:56" x14ac:dyDescent="0.2">
      <c r="BD219" s="154"/>
    </row>
    <row r="220" spans="56:56" x14ac:dyDescent="0.2">
      <c r="BD220" s="154"/>
    </row>
    <row r="221" spans="56:56" x14ac:dyDescent="0.2">
      <c r="BD221" s="154"/>
    </row>
    <row r="222" spans="56:56" x14ac:dyDescent="0.2">
      <c r="BD222" s="154"/>
    </row>
    <row r="223" spans="56:56" x14ac:dyDescent="0.2">
      <c r="BD223" s="154"/>
    </row>
    <row r="224" spans="56:56" x14ac:dyDescent="0.2">
      <c r="BD224" s="154"/>
    </row>
    <row r="225" spans="56:56" x14ac:dyDescent="0.2">
      <c r="BD225" s="154"/>
    </row>
    <row r="226" spans="56:56" x14ac:dyDescent="0.2">
      <c r="BD226" s="154"/>
    </row>
    <row r="227" spans="56:56" x14ac:dyDescent="0.2">
      <c r="BD227" s="154"/>
    </row>
    <row r="228" spans="56:56" x14ac:dyDescent="0.2">
      <c r="BD228" s="154"/>
    </row>
    <row r="229" spans="56:56" x14ac:dyDescent="0.2">
      <c r="BD229" s="154"/>
    </row>
    <row r="230" spans="56:56" x14ac:dyDescent="0.2">
      <c r="BD230" s="154"/>
    </row>
    <row r="231" spans="56:56" x14ac:dyDescent="0.2">
      <c r="BD231" s="154"/>
    </row>
    <row r="232" spans="56:56" x14ac:dyDescent="0.2">
      <c r="BD232" s="154"/>
    </row>
    <row r="233" spans="56:56" x14ac:dyDescent="0.2">
      <c r="BD233" s="154"/>
    </row>
    <row r="234" spans="56:56" x14ac:dyDescent="0.2">
      <c r="BD234" s="154"/>
    </row>
    <row r="235" spans="56:56" x14ac:dyDescent="0.2">
      <c r="BD235" s="154"/>
    </row>
    <row r="236" spans="56:56" x14ac:dyDescent="0.2">
      <c r="BD236" s="154"/>
    </row>
    <row r="237" spans="56:56" x14ac:dyDescent="0.2">
      <c r="BD237" s="154"/>
    </row>
    <row r="238" spans="56:56" x14ac:dyDescent="0.2">
      <c r="BD238" s="154"/>
    </row>
    <row r="239" spans="56:56" x14ac:dyDescent="0.2">
      <c r="BD239" s="154"/>
    </row>
    <row r="240" spans="56:56" x14ac:dyDescent="0.2">
      <c r="BD240" s="154"/>
    </row>
    <row r="241" spans="56:56" x14ac:dyDescent="0.2">
      <c r="BD241" s="154"/>
    </row>
    <row r="242" spans="56:56" x14ac:dyDescent="0.2">
      <c r="BD242" s="154"/>
    </row>
    <row r="243" spans="56:56" x14ac:dyDescent="0.2">
      <c r="BD243" s="154"/>
    </row>
    <row r="244" spans="56:56" x14ac:dyDescent="0.2">
      <c r="BD244" s="154"/>
    </row>
    <row r="245" spans="56:56" x14ac:dyDescent="0.2">
      <c r="BD245" s="154"/>
    </row>
    <row r="246" spans="56:56" x14ac:dyDescent="0.2">
      <c r="BD246" s="154"/>
    </row>
    <row r="247" spans="56:56" x14ac:dyDescent="0.2">
      <c r="BD247" s="154"/>
    </row>
    <row r="248" spans="56:56" x14ac:dyDescent="0.2">
      <c r="BD248" s="154"/>
    </row>
    <row r="249" spans="56:56" x14ac:dyDescent="0.2">
      <c r="BD249" s="154"/>
    </row>
    <row r="250" spans="56:56" x14ac:dyDescent="0.2">
      <c r="BD250" s="154"/>
    </row>
    <row r="251" spans="56:56" x14ac:dyDescent="0.2">
      <c r="BD251" s="154"/>
    </row>
    <row r="252" spans="56:56" x14ac:dyDescent="0.2">
      <c r="BD252" s="154"/>
    </row>
    <row r="253" spans="56:56" x14ac:dyDescent="0.2">
      <c r="BD253" s="154"/>
    </row>
    <row r="254" spans="56:56" x14ac:dyDescent="0.2">
      <c r="BD254" s="154"/>
    </row>
    <row r="255" spans="56:56" x14ac:dyDescent="0.2">
      <c r="BD255" s="154"/>
    </row>
    <row r="256" spans="56:56" x14ac:dyDescent="0.2">
      <c r="BD256" s="154"/>
    </row>
    <row r="257" spans="56:56" x14ac:dyDescent="0.2">
      <c r="BD257" s="154"/>
    </row>
    <row r="258" spans="56:56" x14ac:dyDescent="0.2">
      <c r="BD258" s="154"/>
    </row>
    <row r="259" spans="56:56" x14ac:dyDescent="0.2">
      <c r="BD259" s="154"/>
    </row>
    <row r="260" spans="56:56" x14ac:dyDescent="0.2">
      <c r="BD260" s="154"/>
    </row>
    <row r="261" spans="56:56" x14ac:dyDescent="0.2">
      <c r="BD261" s="154"/>
    </row>
    <row r="262" spans="56:56" x14ac:dyDescent="0.2">
      <c r="BD262" s="154"/>
    </row>
    <row r="263" spans="56:56" x14ac:dyDescent="0.2">
      <c r="BD263" s="154"/>
    </row>
    <row r="264" spans="56:56" x14ac:dyDescent="0.2">
      <c r="BD264" s="154"/>
    </row>
    <row r="265" spans="56:56" x14ac:dyDescent="0.2">
      <c r="BD265" s="154"/>
    </row>
    <row r="266" spans="56:56" x14ac:dyDescent="0.2">
      <c r="BD266" s="154"/>
    </row>
    <row r="267" spans="56:56" x14ac:dyDescent="0.2">
      <c r="BD267" s="154"/>
    </row>
    <row r="268" spans="56:56" x14ac:dyDescent="0.2">
      <c r="BD268" s="154"/>
    </row>
    <row r="269" spans="56:56" x14ac:dyDescent="0.2">
      <c r="BD269" s="154"/>
    </row>
    <row r="270" spans="56:56" x14ac:dyDescent="0.2">
      <c r="BD270" s="154"/>
    </row>
    <row r="271" spans="56:56" x14ac:dyDescent="0.2">
      <c r="BD271" s="154"/>
    </row>
    <row r="272" spans="56:56" x14ac:dyDescent="0.2">
      <c r="BD272" s="154"/>
    </row>
    <row r="273" spans="56:56" x14ac:dyDescent="0.2">
      <c r="BD273" s="154"/>
    </row>
    <row r="274" spans="56:56" x14ac:dyDescent="0.2">
      <c r="BD274" s="154"/>
    </row>
    <row r="275" spans="56:56" x14ac:dyDescent="0.2">
      <c r="BD275" s="154"/>
    </row>
    <row r="276" spans="56:56" x14ac:dyDescent="0.2">
      <c r="BD276" s="154"/>
    </row>
    <row r="277" spans="56:56" x14ac:dyDescent="0.2">
      <c r="BD277" s="154"/>
    </row>
    <row r="278" spans="56:56" x14ac:dyDescent="0.2">
      <c r="BD278" s="154"/>
    </row>
    <row r="279" spans="56:56" x14ac:dyDescent="0.2">
      <c r="BD279" s="154"/>
    </row>
    <row r="280" spans="56:56" x14ac:dyDescent="0.2">
      <c r="BD280" s="154"/>
    </row>
    <row r="281" spans="56:56" x14ac:dyDescent="0.2">
      <c r="BD281" s="154"/>
    </row>
    <row r="282" spans="56:56" x14ac:dyDescent="0.2">
      <c r="BD282" s="154"/>
    </row>
    <row r="283" spans="56:56" x14ac:dyDescent="0.2">
      <c r="BD283" s="154"/>
    </row>
    <row r="284" spans="56:56" x14ac:dyDescent="0.2">
      <c r="BD284" s="154"/>
    </row>
    <row r="285" spans="56:56" x14ac:dyDescent="0.2">
      <c r="BD285" s="154"/>
    </row>
    <row r="286" spans="56:56" x14ac:dyDescent="0.2">
      <c r="BD286" s="154"/>
    </row>
    <row r="287" spans="56:56" x14ac:dyDescent="0.2">
      <c r="BD287" s="154"/>
    </row>
    <row r="288" spans="56:56" x14ac:dyDescent="0.2">
      <c r="BD288" s="154"/>
    </row>
    <row r="289" spans="56:56" x14ac:dyDescent="0.2">
      <c r="BD289" s="154"/>
    </row>
  </sheetData>
  <mergeCells count="12">
    <mergeCell ref="AY1:BB1"/>
    <mergeCell ref="AT1:AW1"/>
    <mergeCell ref="AO1:AR1"/>
    <mergeCell ref="BD1:BG1"/>
    <mergeCell ref="A1:D1"/>
    <mergeCell ref="K1:N1"/>
    <mergeCell ref="P1:S1"/>
    <mergeCell ref="AJ1:AM1"/>
    <mergeCell ref="AE1:AH1"/>
    <mergeCell ref="Z1:AC1"/>
    <mergeCell ref="U1:X1"/>
    <mergeCell ref="F1:I1"/>
  </mergeCells>
  <phoneticPr fontId="5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zoomScale="75" workbookViewId="0">
      <selection activeCell="AG34" sqref="AG34"/>
    </sheetView>
  </sheetViews>
  <sheetFormatPr defaultRowHeight="12.75" x14ac:dyDescent="0.2"/>
  <cols>
    <col min="1" max="1" width="11.7109375" style="100" customWidth="1"/>
    <col min="2" max="5" width="9.140625" style="100"/>
    <col min="6" max="6" width="11.7109375" style="100" customWidth="1"/>
    <col min="7" max="10" width="9.140625" style="100"/>
    <col min="11" max="11" width="11.7109375" style="100" customWidth="1"/>
    <col min="12" max="14" width="9.140625" style="100"/>
    <col min="15" max="15" width="11.28515625" style="100" customWidth="1"/>
    <col min="16" max="16" width="11.7109375" style="100" customWidth="1"/>
    <col min="17" max="20" width="9.140625" style="100"/>
    <col min="21" max="21" width="11.7109375" style="100" customWidth="1"/>
    <col min="22" max="25" width="9.140625" style="100"/>
    <col min="26" max="26" width="11.7109375" style="100" customWidth="1"/>
    <col min="27" max="30" width="9.140625" style="100"/>
    <col min="31" max="31" width="11.7109375" style="100" customWidth="1"/>
    <col min="32" max="35" width="9.140625" style="100"/>
    <col min="36" max="36" width="11.7109375" style="100" customWidth="1"/>
    <col min="37" max="40" width="9.140625" style="100"/>
    <col min="41" max="41" width="11.7109375" style="100" customWidth="1"/>
    <col min="42" max="45" width="9.140625" style="100"/>
    <col min="46" max="46" width="11.7109375" style="100" customWidth="1"/>
    <col min="47" max="50" width="9.140625" style="100"/>
    <col min="51" max="51" width="11.7109375" style="100" customWidth="1"/>
    <col min="52" max="55" width="9.140625" style="100"/>
    <col min="56" max="56" width="11.140625" style="153" customWidth="1"/>
    <col min="57" max="16384" width="9.140625" style="100"/>
  </cols>
  <sheetData>
    <row r="1" spans="1:60" ht="18" customHeight="1" x14ac:dyDescent="0.2">
      <c r="A1" s="950" t="s">
        <v>85</v>
      </c>
      <c r="B1" s="951"/>
      <c r="C1" s="951"/>
      <c r="D1" s="952"/>
      <c r="F1" s="947" t="s">
        <v>86</v>
      </c>
      <c r="G1" s="948"/>
      <c r="H1" s="948"/>
      <c r="I1" s="949"/>
      <c r="K1" s="941" t="s">
        <v>87</v>
      </c>
      <c r="L1" s="942"/>
      <c r="M1" s="942"/>
      <c r="N1" s="943"/>
      <c r="P1" s="944" t="s">
        <v>88</v>
      </c>
      <c r="Q1" s="945"/>
      <c r="R1" s="945"/>
      <c r="S1" s="946"/>
      <c r="U1" s="941" t="s">
        <v>89</v>
      </c>
      <c r="V1" s="942"/>
      <c r="W1" s="942"/>
      <c r="X1" s="943"/>
      <c r="Z1" s="938">
        <v>38718</v>
      </c>
      <c r="AA1" s="939"/>
      <c r="AB1" s="939"/>
      <c r="AC1" s="940"/>
      <c r="AE1" s="947" t="s">
        <v>90</v>
      </c>
      <c r="AF1" s="948"/>
      <c r="AG1" s="948"/>
      <c r="AH1" s="949"/>
      <c r="AJ1" s="950" t="s">
        <v>91</v>
      </c>
      <c r="AK1" s="951"/>
      <c r="AL1" s="951"/>
      <c r="AM1" s="952"/>
      <c r="AO1" s="941" t="s">
        <v>92</v>
      </c>
      <c r="AP1" s="942"/>
      <c r="AQ1" s="942"/>
      <c r="AR1" s="943"/>
      <c r="AT1" s="947" t="s">
        <v>93</v>
      </c>
      <c r="AU1" s="948"/>
      <c r="AV1" s="948"/>
      <c r="AW1" s="949"/>
      <c r="AY1" s="950" t="s">
        <v>94</v>
      </c>
      <c r="AZ1" s="951"/>
      <c r="BA1" s="951"/>
      <c r="BB1" s="952"/>
      <c r="BD1" s="941" t="s">
        <v>95</v>
      </c>
      <c r="BE1" s="942"/>
      <c r="BF1" s="942"/>
      <c r="BG1" s="943"/>
    </row>
    <row r="2" spans="1:60" ht="13.5" thickBot="1" x14ac:dyDescent="0.25">
      <c r="A2" s="41" t="s">
        <v>0</v>
      </c>
      <c r="B2" s="42" t="s">
        <v>1</v>
      </c>
      <c r="C2" s="42" t="s">
        <v>2</v>
      </c>
      <c r="D2" s="43" t="s">
        <v>3</v>
      </c>
      <c r="F2" s="7" t="s">
        <v>0</v>
      </c>
      <c r="G2" s="58" t="s">
        <v>1</v>
      </c>
      <c r="H2" s="58" t="s">
        <v>2</v>
      </c>
      <c r="I2" s="59" t="s">
        <v>3</v>
      </c>
      <c r="K2" s="4" t="s">
        <v>0</v>
      </c>
      <c r="L2" s="50" t="s">
        <v>1</v>
      </c>
      <c r="M2" s="50" t="s">
        <v>2</v>
      </c>
      <c r="N2" s="51" t="s">
        <v>3</v>
      </c>
      <c r="P2" s="69" t="s">
        <v>0</v>
      </c>
      <c r="Q2" s="223" t="s">
        <v>1</v>
      </c>
      <c r="R2" s="223" t="s">
        <v>2</v>
      </c>
      <c r="S2" s="224" t="s">
        <v>3</v>
      </c>
      <c r="U2" s="4" t="s">
        <v>0</v>
      </c>
      <c r="V2" s="50" t="s">
        <v>1</v>
      </c>
      <c r="W2" s="50" t="s">
        <v>2</v>
      </c>
      <c r="X2" s="51" t="s">
        <v>3</v>
      </c>
      <c r="Z2" s="41" t="s">
        <v>0</v>
      </c>
      <c r="AA2" s="228" t="s">
        <v>1</v>
      </c>
      <c r="AB2" s="228" t="s">
        <v>2</v>
      </c>
      <c r="AC2" s="229" t="s">
        <v>3</v>
      </c>
      <c r="AD2" s="133"/>
      <c r="AE2" s="7" t="s">
        <v>0</v>
      </c>
      <c r="AF2" s="58" t="s">
        <v>1</v>
      </c>
      <c r="AG2" s="58" t="s">
        <v>2</v>
      </c>
      <c r="AH2" s="59" t="s">
        <v>3</v>
      </c>
      <c r="AJ2" s="41" t="s">
        <v>0</v>
      </c>
      <c r="AK2" s="42" t="s">
        <v>1</v>
      </c>
      <c r="AL2" s="42" t="s">
        <v>2</v>
      </c>
      <c r="AM2" s="43" t="s">
        <v>3</v>
      </c>
      <c r="AO2" s="4" t="s">
        <v>0</v>
      </c>
      <c r="AP2" s="50" t="s">
        <v>1</v>
      </c>
      <c r="AQ2" s="50" t="s">
        <v>2</v>
      </c>
      <c r="AR2" s="51" t="s">
        <v>3</v>
      </c>
      <c r="AT2" s="7" t="s">
        <v>0</v>
      </c>
      <c r="AU2" s="58" t="s">
        <v>1</v>
      </c>
      <c r="AV2" s="58" t="s">
        <v>2</v>
      </c>
      <c r="AW2" s="59" t="s">
        <v>3</v>
      </c>
      <c r="AY2" s="41" t="s">
        <v>0</v>
      </c>
      <c r="AZ2" s="42" t="s">
        <v>1</v>
      </c>
      <c r="BA2" s="42" t="s">
        <v>2</v>
      </c>
      <c r="BB2" s="43" t="s">
        <v>3</v>
      </c>
      <c r="BD2" s="4" t="s">
        <v>0</v>
      </c>
      <c r="BE2" s="50" t="s">
        <v>1</v>
      </c>
      <c r="BF2" s="50" t="s">
        <v>2</v>
      </c>
      <c r="BG2" s="51" t="s">
        <v>3</v>
      </c>
    </row>
    <row r="3" spans="1:60" x14ac:dyDescent="0.2">
      <c r="A3" s="161">
        <v>38718</v>
      </c>
      <c r="B3" s="171">
        <v>20.260000000000002</v>
      </c>
      <c r="C3" s="171">
        <v>21.56</v>
      </c>
      <c r="D3" s="172">
        <v>23.6</v>
      </c>
      <c r="F3" s="164">
        <v>38749</v>
      </c>
      <c r="G3" s="165">
        <v>20.14</v>
      </c>
      <c r="H3" s="165">
        <v>23.85</v>
      </c>
      <c r="I3" s="166">
        <v>30.84</v>
      </c>
      <c r="J3" s="234">
        <f>J4/59</f>
        <v>24.17</v>
      </c>
      <c r="K3" s="167">
        <v>38777</v>
      </c>
      <c r="L3" s="168">
        <v>20.92</v>
      </c>
      <c r="M3" s="168">
        <v>25.43</v>
      </c>
      <c r="N3" s="169">
        <v>31.97</v>
      </c>
      <c r="P3" s="170">
        <v>38808</v>
      </c>
      <c r="Q3" s="227">
        <v>18.3</v>
      </c>
      <c r="R3" s="227">
        <v>22.55</v>
      </c>
      <c r="S3" s="227">
        <v>29.39</v>
      </c>
      <c r="U3" s="167">
        <v>38838</v>
      </c>
      <c r="V3" s="168">
        <v>17.27</v>
      </c>
      <c r="W3" s="168">
        <v>23.34</v>
      </c>
      <c r="X3" s="169">
        <v>30.03</v>
      </c>
      <c r="Z3" s="161">
        <v>38869</v>
      </c>
      <c r="AA3" s="231">
        <v>16.850000000000001</v>
      </c>
      <c r="AB3" s="231">
        <v>19.149999999999999</v>
      </c>
      <c r="AC3" s="231">
        <v>22.74</v>
      </c>
      <c r="AD3" s="141"/>
      <c r="AE3" s="173">
        <v>38899</v>
      </c>
      <c r="AF3" s="174">
        <v>14.02</v>
      </c>
      <c r="AG3" s="174">
        <v>18.11</v>
      </c>
      <c r="AH3" s="175">
        <v>25.17</v>
      </c>
      <c r="AJ3" s="161">
        <v>38930</v>
      </c>
      <c r="AK3" s="162">
        <v>12.69</v>
      </c>
      <c r="AL3" s="162">
        <v>14.45</v>
      </c>
      <c r="AM3" s="163">
        <v>16.21</v>
      </c>
      <c r="AO3" s="167">
        <v>38961</v>
      </c>
      <c r="AP3" s="168">
        <v>15.94</v>
      </c>
      <c r="AQ3" s="168">
        <v>18.829999999999998</v>
      </c>
      <c r="AR3" s="169">
        <v>27.56</v>
      </c>
      <c r="AT3" s="173">
        <v>38991</v>
      </c>
      <c r="AU3" s="176">
        <v>16.46</v>
      </c>
      <c r="AV3" s="176">
        <v>18.41</v>
      </c>
      <c r="AW3" s="177">
        <v>21.71</v>
      </c>
      <c r="AX3" s="141"/>
      <c r="AY3" s="178">
        <v>39022</v>
      </c>
      <c r="AZ3" s="179">
        <v>21.19</v>
      </c>
      <c r="BA3" s="179">
        <v>22.56</v>
      </c>
      <c r="BB3" s="180">
        <v>28.23</v>
      </c>
      <c r="BD3" s="167">
        <v>39052</v>
      </c>
      <c r="BE3" s="168">
        <v>18.02</v>
      </c>
      <c r="BF3" s="168">
        <v>21.48</v>
      </c>
      <c r="BG3" s="169">
        <v>27.59</v>
      </c>
    </row>
    <row r="4" spans="1:60" x14ac:dyDescent="0.2">
      <c r="A4" s="161">
        <v>38719</v>
      </c>
      <c r="B4" s="11">
        <v>19.989999999999998</v>
      </c>
      <c r="C4" s="11">
        <v>20.95</v>
      </c>
      <c r="D4" s="12">
        <v>23.85</v>
      </c>
      <c r="F4" s="164">
        <v>38750</v>
      </c>
      <c r="G4" s="117">
        <v>21.56</v>
      </c>
      <c r="H4" s="117">
        <v>24.33</v>
      </c>
      <c r="I4" s="118">
        <v>29.8</v>
      </c>
      <c r="J4" s="141">
        <f>SUM(J5:J6)</f>
        <v>1426.0300000000002</v>
      </c>
      <c r="K4" s="167">
        <v>38778</v>
      </c>
      <c r="L4" s="139">
        <v>21.88</v>
      </c>
      <c r="M4" s="139">
        <v>25.73</v>
      </c>
      <c r="N4" s="140">
        <v>32.9</v>
      </c>
      <c r="P4" s="170">
        <v>38809</v>
      </c>
      <c r="Q4" s="227">
        <v>19.8</v>
      </c>
      <c r="R4" s="227">
        <v>22.8</v>
      </c>
      <c r="S4" s="227">
        <v>28.89</v>
      </c>
      <c r="U4" s="167">
        <v>38839</v>
      </c>
      <c r="V4" s="139">
        <v>16.3</v>
      </c>
      <c r="W4" s="139">
        <v>20.6</v>
      </c>
      <c r="X4" s="140">
        <v>24.3</v>
      </c>
      <c r="Z4" s="161">
        <v>38870</v>
      </c>
      <c r="AA4" s="231">
        <v>15.48</v>
      </c>
      <c r="AB4" s="231">
        <v>18.170000000000002</v>
      </c>
      <c r="AC4" s="231">
        <v>23.93</v>
      </c>
      <c r="AD4" s="141"/>
      <c r="AE4" s="173">
        <v>38900</v>
      </c>
      <c r="AF4" s="143">
        <v>14.78</v>
      </c>
      <c r="AG4" s="143">
        <v>15.93</v>
      </c>
      <c r="AH4" s="144">
        <v>16.82</v>
      </c>
      <c r="AJ4" s="161">
        <v>38931</v>
      </c>
      <c r="AK4" s="137">
        <v>14.45</v>
      </c>
      <c r="AL4" s="137">
        <v>15.09</v>
      </c>
      <c r="AM4" s="138">
        <v>16.309999999999999</v>
      </c>
      <c r="AO4" s="167">
        <v>38962</v>
      </c>
      <c r="AP4" s="139">
        <v>15.24</v>
      </c>
      <c r="AQ4" s="139">
        <v>19.260000000000002</v>
      </c>
      <c r="AR4" s="140">
        <v>24.05</v>
      </c>
      <c r="AT4" s="173">
        <v>38992</v>
      </c>
      <c r="AU4" s="145">
        <v>17.8</v>
      </c>
      <c r="AV4" s="145">
        <v>20.94</v>
      </c>
      <c r="AW4" s="152">
        <v>27.51</v>
      </c>
      <c r="AX4" s="141"/>
      <c r="AY4" s="178">
        <v>39023</v>
      </c>
      <c r="AZ4" s="150">
        <v>20.53</v>
      </c>
      <c r="BA4" s="150">
        <v>21.9</v>
      </c>
      <c r="BB4" s="151">
        <v>25.22</v>
      </c>
      <c r="BD4" s="167">
        <v>39053</v>
      </c>
      <c r="BE4" s="139">
        <v>18.690000000000001</v>
      </c>
      <c r="BF4" s="139">
        <v>22.85</v>
      </c>
      <c r="BG4" s="140">
        <v>31.32</v>
      </c>
    </row>
    <row r="5" spans="1:60" x14ac:dyDescent="0.2">
      <c r="A5" s="161">
        <v>38720</v>
      </c>
      <c r="B5" s="11">
        <v>19.39</v>
      </c>
      <c r="C5" s="11">
        <v>22.56</v>
      </c>
      <c r="D5" s="12">
        <v>30.2</v>
      </c>
      <c r="F5" s="164">
        <v>38751</v>
      </c>
      <c r="G5" s="117">
        <v>20.02</v>
      </c>
      <c r="H5" s="117">
        <v>25.14</v>
      </c>
      <c r="I5" s="118">
        <v>33.799999999999997</v>
      </c>
      <c r="J5" s="141">
        <f>SUM('2005'!BF7:BF33)</f>
        <v>607.15</v>
      </c>
      <c r="K5" s="167">
        <v>38779</v>
      </c>
      <c r="L5" s="139">
        <v>22.51</v>
      </c>
      <c r="M5" s="139">
        <v>26.27</v>
      </c>
      <c r="N5" s="140">
        <v>33.96</v>
      </c>
      <c r="P5" s="170">
        <v>38810</v>
      </c>
      <c r="Q5" s="227">
        <v>18.98</v>
      </c>
      <c r="R5" s="227">
        <v>21.96</v>
      </c>
      <c r="S5" s="227">
        <v>27.33</v>
      </c>
      <c r="U5" s="167">
        <v>38840</v>
      </c>
      <c r="V5" s="139">
        <v>13.19</v>
      </c>
      <c r="W5" s="139">
        <v>18.34</v>
      </c>
      <c r="X5" s="140">
        <v>25.8</v>
      </c>
      <c r="Z5" s="161">
        <v>38871</v>
      </c>
      <c r="AA5" s="231">
        <v>14.45</v>
      </c>
      <c r="AB5" s="231">
        <v>17.46</v>
      </c>
      <c r="AC5" s="231">
        <v>22.64</v>
      </c>
      <c r="AD5" s="141"/>
      <c r="AE5" s="173">
        <v>38901</v>
      </c>
      <c r="AF5" s="143">
        <v>14.3</v>
      </c>
      <c r="AG5" s="143">
        <v>17.32</v>
      </c>
      <c r="AH5" s="144">
        <v>22.99</v>
      </c>
      <c r="AJ5" s="161">
        <v>38932</v>
      </c>
      <c r="AK5" s="137">
        <v>14.37</v>
      </c>
      <c r="AL5" s="137">
        <v>16.649999999999999</v>
      </c>
      <c r="AM5" s="138">
        <v>21.29</v>
      </c>
      <c r="AO5" s="167">
        <v>38963</v>
      </c>
      <c r="AP5" s="139">
        <v>15.06</v>
      </c>
      <c r="AQ5" s="139">
        <v>19.09</v>
      </c>
      <c r="AR5" s="140">
        <v>26.45</v>
      </c>
      <c r="AT5" s="173">
        <v>38993</v>
      </c>
      <c r="AU5" s="145">
        <v>19.23</v>
      </c>
      <c r="AV5" s="145">
        <v>22.23</v>
      </c>
      <c r="AW5" s="152">
        <v>29.91</v>
      </c>
      <c r="AX5" s="141"/>
      <c r="AY5" s="178">
        <v>39024</v>
      </c>
      <c r="AZ5" s="150">
        <v>20.09</v>
      </c>
      <c r="BA5" s="150">
        <v>23.1</v>
      </c>
      <c r="BB5" s="151">
        <v>30.09</v>
      </c>
      <c r="BD5" s="167">
        <v>39054</v>
      </c>
      <c r="BE5" s="139">
        <v>19.12</v>
      </c>
      <c r="BF5" s="139">
        <v>24.87</v>
      </c>
      <c r="BG5" s="140">
        <v>31.64</v>
      </c>
    </row>
    <row r="6" spans="1:60" x14ac:dyDescent="0.2">
      <c r="A6" s="161">
        <v>38721</v>
      </c>
      <c r="B6" s="11">
        <v>19.61</v>
      </c>
      <c r="C6" s="11">
        <v>20.8</v>
      </c>
      <c r="D6" s="12">
        <v>23.73</v>
      </c>
      <c r="F6" s="164">
        <v>38752</v>
      </c>
      <c r="G6" s="117">
        <v>21.42</v>
      </c>
      <c r="H6" s="117">
        <v>26.51</v>
      </c>
      <c r="I6" s="118">
        <v>34.270000000000003</v>
      </c>
      <c r="J6" s="141">
        <f>SUM(C3:C33,H3:H4)</f>
        <v>818.88000000000011</v>
      </c>
      <c r="K6" s="167">
        <v>38780</v>
      </c>
      <c r="L6" s="139">
        <v>21.63</v>
      </c>
      <c r="M6" s="139">
        <v>26.22</v>
      </c>
      <c r="N6" s="140">
        <v>35.090000000000003</v>
      </c>
      <c r="P6" s="170">
        <v>38811</v>
      </c>
      <c r="Q6" s="227">
        <v>17.55</v>
      </c>
      <c r="R6" s="227">
        <v>21.77</v>
      </c>
      <c r="S6" s="227">
        <v>28.57</v>
      </c>
      <c r="U6" s="167">
        <v>38841</v>
      </c>
      <c r="V6" s="139">
        <v>13.39</v>
      </c>
      <c r="W6" s="139">
        <v>18.36</v>
      </c>
      <c r="X6" s="140">
        <v>25.35</v>
      </c>
      <c r="Z6" s="161">
        <v>38872</v>
      </c>
      <c r="AA6" s="231">
        <v>12.76</v>
      </c>
      <c r="AB6" s="231">
        <v>19.16</v>
      </c>
      <c r="AC6" s="231">
        <v>27.17</v>
      </c>
      <c r="AD6" s="141"/>
      <c r="AE6" s="173">
        <v>38902</v>
      </c>
      <c r="AF6" s="143">
        <v>13.47</v>
      </c>
      <c r="AG6" s="143">
        <v>18.43</v>
      </c>
      <c r="AH6" s="144">
        <v>25.62</v>
      </c>
      <c r="AJ6" s="161">
        <v>38933</v>
      </c>
      <c r="AK6" s="137">
        <v>14.79</v>
      </c>
      <c r="AL6" s="137">
        <v>19.43</v>
      </c>
      <c r="AM6" s="138">
        <v>26.85</v>
      </c>
      <c r="AO6" s="167">
        <v>38964</v>
      </c>
      <c r="AP6" s="139">
        <v>10.92</v>
      </c>
      <c r="AQ6" s="139">
        <v>13.94</v>
      </c>
      <c r="AR6" s="140">
        <v>17.21</v>
      </c>
      <c r="AT6" s="173">
        <v>38994</v>
      </c>
      <c r="AU6" s="145">
        <v>18.170000000000002</v>
      </c>
      <c r="AV6" s="145">
        <v>22.84</v>
      </c>
      <c r="AW6" s="152">
        <v>31.34</v>
      </c>
      <c r="AX6" s="141"/>
      <c r="AY6" s="178">
        <v>39025</v>
      </c>
      <c r="AZ6" s="150">
        <v>20.059999999999999</v>
      </c>
      <c r="BA6" s="150">
        <v>23.54</v>
      </c>
      <c r="BB6" s="151">
        <v>30.58</v>
      </c>
      <c r="BD6" s="167">
        <v>39055</v>
      </c>
      <c r="BE6" s="139">
        <v>20.46</v>
      </c>
      <c r="BF6" s="139">
        <v>23.78</v>
      </c>
      <c r="BG6" s="140">
        <v>27.81</v>
      </c>
    </row>
    <row r="7" spans="1:60" x14ac:dyDescent="0.2">
      <c r="A7" s="161">
        <v>38722</v>
      </c>
      <c r="B7" s="11">
        <v>18.55</v>
      </c>
      <c r="C7" s="11">
        <v>21.03</v>
      </c>
      <c r="D7" s="12">
        <v>25.02</v>
      </c>
      <c r="E7" s="141">
        <f>SUM('2005'!BA16:BA32,'2005'!BF3:BF33)</f>
        <v>1081.6099999999999</v>
      </c>
      <c r="F7" s="164">
        <v>38753</v>
      </c>
      <c r="G7" s="117">
        <v>22</v>
      </c>
      <c r="H7" s="117">
        <v>27.4</v>
      </c>
      <c r="I7" s="118">
        <v>34.68</v>
      </c>
      <c r="J7" s="141">
        <f>SUM(C3:C32,H3:H12)</f>
        <v>1002.7</v>
      </c>
      <c r="K7" s="167">
        <v>38781</v>
      </c>
      <c r="L7" s="139">
        <v>21.36</v>
      </c>
      <c r="M7" s="139">
        <v>25.33</v>
      </c>
      <c r="N7" s="140">
        <v>30.37</v>
      </c>
      <c r="O7" s="141"/>
      <c r="P7" s="170">
        <v>38812</v>
      </c>
      <c r="Q7" s="227">
        <v>17.670000000000002</v>
      </c>
      <c r="R7" s="227">
        <v>21.8</v>
      </c>
      <c r="S7" s="227">
        <v>27.04</v>
      </c>
      <c r="T7" s="141"/>
      <c r="U7" s="167">
        <v>38842</v>
      </c>
      <c r="V7" s="139">
        <v>13.87</v>
      </c>
      <c r="W7" s="139">
        <v>17.52</v>
      </c>
      <c r="X7" s="140">
        <v>23.82</v>
      </c>
      <c r="Y7" s="141"/>
      <c r="Z7" s="161">
        <v>38873</v>
      </c>
      <c r="AA7" s="231">
        <v>16.87</v>
      </c>
      <c r="AB7" s="231">
        <v>20.14</v>
      </c>
      <c r="AC7" s="231">
        <v>25.35</v>
      </c>
      <c r="AD7" s="141"/>
      <c r="AE7" s="173">
        <v>38903</v>
      </c>
      <c r="AF7" s="143">
        <v>13.17</v>
      </c>
      <c r="AG7" s="143">
        <v>18.77</v>
      </c>
      <c r="AH7" s="144">
        <v>26.87</v>
      </c>
      <c r="AJ7" s="161">
        <v>38934</v>
      </c>
      <c r="AK7" s="137">
        <v>14.69</v>
      </c>
      <c r="AL7" s="137">
        <v>20.74</v>
      </c>
      <c r="AM7" s="138">
        <v>28.43</v>
      </c>
      <c r="AO7" s="167">
        <v>38965</v>
      </c>
      <c r="AP7" s="139">
        <v>9.1199999999999992</v>
      </c>
      <c r="AQ7" s="139">
        <v>12.28</v>
      </c>
      <c r="AR7" s="140">
        <v>18.079999999999998</v>
      </c>
      <c r="AT7" s="173">
        <v>38995</v>
      </c>
      <c r="AU7" s="145">
        <v>19.82</v>
      </c>
      <c r="AV7" s="145">
        <v>23.27</v>
      </c>
      <c r="AW7" s="152">
        <v>28.68</v>
      </c>
      <c r="AX7" s="141">
        <f>SUM(AL16:AL33,AQ3:AQ32,AV3:AV13)</f>
        <v>1191.8499999999997</v>
      </c>
      <c r="AY7" s="178">
        <v>39026</v>
      </c>
      <c r="AZ7" s="150">
        <v>18.53</v>
      </c>
      <c r="BA7" s="150">
        <v>22.11</v>
      </c>
      <c r="BB7" s="151">
        <v>30.85</v>
      </c>
      <c r="BD7" s="167">
        <v>39056</v>
      </c>
      <c r="BE7" s="139">
        <v>20.059999999999999</v>
      </c>
      <c r="BF7" s="139">
        <v>23.33</v>
      </c>
      <c r="BG7" s="140">
        <v>28.8</v>
      </c>
    </row>
    <row r="8" spans="1:60" x14ac:dyDescent="0.2">
      <c r="A8" s="161">
        <v>38723</v>
      </c>
      <c r="B8" s="11">
        <v>19.48</v>
      </c>
      <c r="C8" s="11">
        <v>22.79</v>
      </c>
      <c r="D8" s="12">
        <v>28.5</v>
      </c>
      <c r="E8" s="141">
        <f>SUM(C3:C14)</f>
        <v>281.33000000000004</v>
      </c>
      <c r="F8" s="164">
        <v>38754</v>
      </c>
      <c r="G8" s="117">
        <v>24.48</v>
      </c>
      <c r="H8" s="117">
        <v>28.62</v>
      </c>
      <c r="I8" s="118">
        <v>34.340000000000003</v>
      </c>
      <c r="J8" s="141">
        <f>SUM('2005'!BF16:BF33)</f>
        <v>415.21999999999997</v>
      </c>
      <c r="K8" s="167">
        <v>38782</v>
      </c>
      <c r="L8" s="139">
        <v>21.34</v>
      </c>
      <c r="M8" s="139">
        <v>23.47</v>
      </c>
      <c r="N8" s="140">
        <v>28.14</v>
      </c>
      <c r="O8" s="141">
        <f>SUM(H13:H30,M3:M33,R3:R13)</f>
        <v>1433.2300000000002</v>
      </c>
      <c r="P8" s="170">
        <v>38813</v>
      </c>
      <c r="Q8" s="227">
        <v>19.2</v>
      </c>
      <c r="R8" s="227">
        <v>21.62</v>
      </c>
      <c r="S8" s="227">
        <v>24.81</v>
      </c>
      <c r="T8" s="141">
        <f>SUM(M16:M33,R3:R32,W3:W13)</f>
        <v>1301.0999999999992</v>
      </c>
      <c r="U8" s="167">
        <v>38843</v>
      </c>
      <c r="V8" s="139">
        <v>14.99</v>
      </c>
      <c r="W8" s="139">
        <v>18.190000000000001</v>
      </c>
      <c r="X8" s="140">
        <v>23.63</v>
      </c>
      <c r="Y8" s="141"/>
      <c r="Z8" s="161">
        <v>38874</v>
      </c>
      <c r="AA8" s="231">
        <v>17.760000000000002</v>
      </c>
      <c r="AB8" s="231">
        <v>20.2</v>
      </c>
      <c r="AC8" s="231">
        <v>25.39</v>
      </c>
      <c r="AD8" s="141">
        <f>SUM(R7:R32,W3:W33,AB3:AB7)</f>
        <v>1247.8100000000009</v>
      </c>
      <c r="AE8" s="173">
        <v>38904</v>
      </c>
      <c r="AF8" s="143">
        <v>13.24</v>
      </c>
      <c r="AG8" s="143">
        <v>18.22</v>
      </c>
      <c r="AH8" s="144">
        <v>25.26</v>
      </c>
      <c r="AI8" s="141">
        <f>SUM(W7:W33,AB3:AB32,AG3:AG6)/60</f>
        <v>18.888833333333334</v>
      </c>
      <c r="AJ8" s="161">
        <v>38935</v>
      </c>
      <c r="AK8" s="137">
        <v>16.420000000000002</v>
      </c>
      <c r="AL8" s="137">
        <v>23.14</v>
      </c>
      <c r="AM8" s="138">
        <v>30.92</v>
      </c>
      <c r="AN8" s="141">
        <f>SUM(AB8:AB32,AG3:AG33,AL3:AL5)</f>
        <v>1134.1200000000001</v>
      </c>
      <c r="AO8" s="167">
        <v>38966</v>
      </c>
      <c r="AP8" s="139">
        <v>8.4</v>
      </c>
      <c r="AQ8" s="139">
        <v>12.13</v>
      </c>
      <c r="AR8" s="140">
        <v>17</v>
      </c>
      <c r="AS8" s="141">
        <f>SUM(AG15:AG33,AL3:AL33,AQ3:AQ14)</f>
        <v>1251.8000000000002</v>
      </c>
      <c r="AT8" s="173">
        <v>38996</v>
      </c>
      <c r="AU8" s="145">
        <v>18.39</v>
      </c>
      <c r="AV8" s="145">
        <v>21.56</v>
      </c>
      <c r="AW8" s="152">
        <v>26.04</v>
      </c>
      <c r="AX8" s="141">
        <f>SUM(AL6:AL33,AQ3:AQ32,AV3:AV6)</f>
        <v>1267.0999999999995</v>
      </c>
      <c r="AY8" s="178">
        <v>39027</v>
      </c>
      <c r="AZ8" s="150">
        <v>17.68</v>
      </c>
      <c r="BA8" s="150">
        <v>23.05</v>
      </c>
      <c r="BB8" s="151">
        <v>30.07</v>
      </c>
      <c r="BC8" s="141">
        <f>SUM(AQ15:AQ32,AV3:AV32,BA3:BA12)</f>
        <v>1216.32</v>
      </c>
      <c r="BD8" s="167">
        <v>39057</v>
      </c>
      <c r="BE8" s="139">
        <v>19.739999999999998</v>
      </c>
      <c r="BF8" s="139">
        <v>23.12</v>
      </c>
      <c r="BG8" s="140">
        <v>28.5</v>
      </c>
      <c r="BH8" s="141">
        <f>SUM(AV15:AV32,BA3:BA32,BF3:BF14)</f>
        <v>1315.89</v>
      </c>
    </row>
    <row r="9" spans="1:60" x14ac:dyDescent="0.2">
      <c r="A9" s="161">
        <v>38724</v>
      </c>
      <c r="B9" s="11">
        <v>20.36</v>
      </c>
      <c r="C9" s="11">
        <v>24.44</v>
      </c>
      <c r="D9" s="12">
        <v>30.11</v>
      </c>
      <c r="E9" s="141">
        <f>SUM(E7:E8)/61</f>
        <v>22.343278688524592</v>
      </c>
      <c r="F9" s="164">
        <v>38755</v>
      </c>
      <c r="G9" s="117">
        <v>22.56</v>
      </c>
      <c r="H9" s="117">
        <v>26.19</v>
      </c>
      <c r="I9" s="118">
        <v>31.83</v>
      </c>
      <c r="J9" s="141">
        <f>SUM(J7:J8)</f>
        <v>1417.92</v>
      </c>
      <c r="K9" s="167">
        <v>38783</v>
      </c>
      <c r="L9" s="139">
        <v>21.31</v>
      </c>
      <c r="M9" s="139">
        <v>24.33</v>
      </c>
      <c r="N9" s="140">
        <v>32.119999999999997</v>
      </c>
      <c r="O9" s="141">
        <f>SUM(H5:H30,M3:M33,R3:R6)</f>
        <v>1480.8600000000004</v>
      </c>
      <c r="P9" s="170">
        <v>38814</v>
      </c>
      <c r="Q9" s="227">
        <v>19.2</v>
      </c>
      <c r="R9" s="227">
        <v>22.38</v>
      </c>
      <c r="S9" s="227">
        <v>25.59</v>
      </c>
      <c r="T9" s="141">
        <f>SUM(M9:M33,R3:R32,W3:W6)</f>
        <v>1342.3699999999994</v>
      </c>
      <c r="U9" s="167">
        <v>38844</v>
      </c>
      <c r="V9" s="139">
        <v>15.33</v>
      </c>
      <c r="W9" s="139">
        <v>17.84</v>
      </c>
      <c r="X9" s="140">
        <v>22.6</v>
      </c>
      <c r="Y9" s="141"/>
      <c r="Z9" s="161">
        <v>38875</v>
      </c>
      <c r="AA9" s="231">
        <v>16.760000000000002</v>
      </c>
      <c r="AB9" s="231">
        <v>20.65</v>
      </c>
      <c r="AC9" s="231">
        <v>27.28</v>
      </c>
      <c r="AD9" s="141">
        <f>SUM(R14:R32,W3:W33,AB3:AB12)</f>
        <v>1188.7000000000005</v>
      </c>
      <c r="AE9" s="173">
        <v>38905</v>
      </c>
      <c r="AF9" s="143">
        <v>13.12</v>
      </c>
      <c r="AG9" s="143">
        <v>19.420000000000002</v>
      </c>
      <c r="AH9" s="144">
        <v>27.69</v>
      </c>
      <c r="AI9" s="141">
        <f>SUM(W15:W33,AB3:AB32,AG3:AG15)/61</f>
        <v>19.183606557377054</v>
      </c>
      <c r="AJ9" s="161">
        <v>38936</v>
      </c>
      <c r="AK9" s="137">
        <v>17.27</v>
      </c>
      <c r="AL9" s="137">
        <v>23.65</v>
      </c>
      <c r="AM9" s="138">
        <v>31.42</v>
      </c>
      <c r="AN9" s="141">
        <f>SUM(AB14:AB32,AG3:AG33,AL3:AL13)</f>
        <v>1196.0800000000006</v>
      </c>
      <c r="AO9" s="167">
        <v>38967</v>
      </c>
      <c r="AP9" s="139">
        <v>11.69</v>
      </c>
      <c r="AQ9" s="139">
        <v>16.77</v>
      </c>
      <c r="AR9" s="140">
        <v>24.93</v>
      </c>
      <c r="AS9" s="141">
        <f>SUM(AG7:AG33,AL3:AL33,AQ3:AQ4)</f>
        <v>1218.3300000000002</v>
      </c>
      <c r="AT9" s="173">
        <v>38997</v>
      </c>
      <c r="AU9" s="145">
        <v>18.14</v>
      </c>
      <c r="AV9" s="145">
        <v>20.329999999999998</v>
      </c>
      <c r="AW9" s="152">
        <v>25.68</v>
      </c>
      <c r="AX9" s="232">
        <f>SUM(AX7:AX8)/2</f>
        <v>1229.4749999999995</v>
      </c>
      <c r="AY9" s="178">
        <v>39028</v>
      </c>
      <c r="AZ9" s="150">
        <v>17.920000000000002</v>
      </c>
      <c r="BA9" s="150">
        <v>20.39</v>
      </c>
      <c r="BB9" s="151">
        <v>23.98</v>
      </c>
      <c r="BC9" s="141">
        <f>SUM(AQ6:AQ32,AV3:AV32,BA3:BA5)</f>
        <v>1245.0899999999999</v>
      </c>
      <c r="BD9" s="167">
        <v>39058</v>
      </c>
      <c r="BE9" s="139">
        <v>0</v>
      </c>
      <c r="BF9" s="139">
        <v>20.92</v>
      </c>
      <c r="BG9" s="140">
        <v>27.58</v>
      </c>
      <c r="BH9" s="141">
        <f>SUM(AV7:AV32,BA3:BA32,BF3:BF6)</f>
        <v>1316.2999999999997</v>
      </c>
    </row>
    <row r="10" spans="1:60" x14ac:dyDescent="0.2">
      <c r="A10" s="161">
        <v>38725</v>
      </c>
      <c r="B10" s="11">
        <v>20.18</v>
      </c>
      <c r="C10" s="11">
        <v>24.86</v>
      </c>
      <c r="D10" s="12">
        <v>32.049999999999997</v>
      </c>
      <c r="E10" s="233"/>
      <c r="F10" s="164">
        <v>38756</v>
      </c>
      <c r="G10" s="117">
        <v>22.6</v>
      </c>
      <c r="H10" s="117">
        <v>25.42</v>
      </c>
      <c r="I10" s="118">
        <v>30.32</v>
      </c>
      <c r="J10" s="232">
        <f>(J12+J3)/2</f>
        <v>24.308448275862069</v>
      </c>
      <c r="K10" s="167">
        <v>38784</v>
      </c>
      <c r="L10" s="139">
        <v>20.55</v>
      </c>
      <c r="M10" s="139">
        <v>24.44</v>
      </c>
      <c r="N10" s="140">
        <v>31.35</v>
      </c>
      <c r="O10" s="232">
        <f>SUM(O8:O9)/2</f>
        <v>1457.0450000000003</v>
      </c>
      <c r="P10" s="170">
        <v>38815</v>
      </c>
      <c r="Q10" s="227">
        <v>19.93</v>
      </c>
      <c r="R10" s="227">
        <v>23.73</v>
      </c>
      <c r="S10" s="227">
        <v>28.86</v>
      </c>
      <c r="T10" s="232">
        <f>SUM(T8:T9)</f>
        <v>2643.4699999999984</v>
      </c>
      <c r="U10" s="167">
        <v>38845</v>
      </c>
      <c r="V10" s="139">
        <v>16.21</v>
      </c>
      <c r="W10" s="139">
        <v>17.690000000000001</v>
      </c>
      <c r="X10" s="140">
        <v>19.87</v>
      </c>
      <c r="Y10" s="232"/>
      <c r="Z10" s="161">
        <v>38876</v>
      </c>
      <c r="AA10" s="231">
        <v>15.45</v>
      </c>
      <c r="AB10" s="231">
        <v>19.170000000000002</v>
      </c>
      <c r="AC10" s="231">
        <v>25.31</v>
      </c>
      <c r="AD10" s="232">
        <f>SUM(AD8:AD9)</f>
        <v>2436.5100000000011</v>
      </c>
      <c r="AE10" s="173">
        <v>38906</v>
      </c>
      <c r="AF10" s="143">
        <v>15.71</v>
      </c>
      <c r="AG10" s="143">
        <v>21.95</v>
      </c>
      <c r="AH10" s="144">
        <v>29.48</v>
      </c>
      <c r="AI10" s="232">
        <f>SUM(AI8:AI9)/2</f>
        <v>19.036219945355192</v>
      </c>
      <c r="AJ10" s="161">
        <v>38937</v>
      </c>
      <c r="AK10" s="137">
        <v>18.03</v>
      </c>
      <c r="AL10" s="137">
        <v>24.2</v>
      </c>
      <c r="AM10" s="138">
        <v>31.55</v>
      </c>
      <c r="AN10" s="232">
        <f>SUM(AN8:AN9)/2</f>
        <v>1165.1000000000004</v>
      </c>
      <c r="AO10" s="167">
        <v>38968</v>
      </c>
      <c r="AP10" s="139">
        <v>13.33</v>
      </c>
      <c r="AQ10" s="139">
        <v>19.809999999999999</v>
      </c>
      <c r="AR10" s="140">
        <v>29.43</v>
      </c>
      <c r="AS10" s="232">
        <f>SUM(AS8:AS9)/2</f>
        <v>1235.0650000000001</v>
      </c>
      <c r="AT10" s="173">
        <v>38998</v>
      </c>
      <c r="AU10" s="145">
        <v>18.739999999999998</v>
      </c>
      <c r="AV10" s="145">
        <v>21.53</v>
      </c>
      <c r="AW10" s="152">
        <v>28.58</v>
      </c>
      <c r="AX10" s="233"/>
      <c r="AY10" s="178">
        <v>39029</v>
      </c>
      <c r="AZ10" s="150">
        <v>16.190000000000001</v>
      </c>
      <c r="BA10" s="150">
        <v>18.7</v>
      </c>
      <c r="BB10" s="151">
        <v>23.89</v>
      </c>
      <c r="BC10" s="232">
        <f>SUM(BC8:BC9)/2</f>
        <v>1230.7049999999999</v>
      </c>
      <c r="BD10" s="167">
        <v>39059</v>
      </c>
      <c r="BE10" s="139">
        <v>19.14</v>
      </c>
      <c r="BF10" s="139">
        <v>22.66</v>
      </c>
      <c r="BG10" s="140">
        <v>29.49</v>
      </c>
      <c r="BH10" s="232">
        <f>SUM(BH8:BH9)/2</f>
        <v>1316.0949999999998</v>
      </c>
    </row>
    <row r="11" spans="1:60" x14ac:dyDescent="0.2">
      <c r="A11" s="161">
        <v>38726</v>
      </c>
      <c r="B11" s="11">
        <v>21.61</v>
      </c>
      <c r="C11" s="11">
        <v>25.71</v>
      </c>
      <c r="D11" s="12">
        <v>33</v>
      </c>
      <c r="E11" s="141">
        <f>SUM('2005'!BA6:BA32,'2005'!BF3:BF33)</f>
        <v>1286.2599999999995</v>
      </c>
      <c r="F11" s="164">
        <v>38757</v>
      </c>
      <c r="G11" s="117">
        <v>23.06</v>
      </c>
      <c r="H11" s="117">
        <v>25.26</v>
      </c>
      <c r="I11" s="118">
        <v>29.6</v>
      </c>
      <c r="K11" s="167">
        <v>38785</v>
      </c>
      <c r="L11" s="139">
        <v>20.399999999999999</v>
      </c>
      <c r="M11" s="139">
        <v>26.12</v>
      </c>
      <c r="N11" s="140">
        <v>34.43</v>
      </c>
      <c r="P11" s="170">
        <v>38816</v>
      </c>
      <c r="Q11" s="227">
        <v>19.579999999999998</v>
      </c>
      <c r="R11" s="227">
        <v>23.5</v>
      </c>
      <c r="S11" s="227">
        <v>31.52</v>
      </c>
      <c r="U11" s="167">
        <v>38846</v>
      </c>
      <c r="V11" s="139">
        <v>14.88</v>
      </c>
      <c r="W11" s="139">
        <v>18.55</v>
      </c>
      <c r="X11" s="140">
        <v>24.68</v>
      </c>
      <c r="Z11" s="161">
        <v>38877</v>
      </c>
      <c r="AA11" s="231">
        <v>14.38</v>
      </c>
      <c r="AB11" s="231">
        <v>19.45</v>
      </c>
      <c r="AC11" s="231">
        <v>26.11</v>
      </c>
      <c r="AD11" s="141"/>
      <c r="AE11" s="173">
        <v>38907</v>
      </c>
      <c r="AF11" s="143">
        <v>18.87</v>
      </c>
      <c r="AG11" s="143">
        <v>22.63</v>
      </c>
      <c r="AH11" s="144">
        <v>28.61</v>
      </c>
      <c r="AJ11" s="161">
        <v>38938</v>
      </c>
      <c r="AK11" s="137">
        <v>19.34</v>
      </c>
      <c r="AL11" s="137">
        <v>23.39</v>
      </c>
      <c r="AM11" s="138">
        <v>29.29</v>
      </c>
      <c r="AO11" s="167">
        <v>38969</v>
      </c>
      <c r="AP11" s="139">
        <v>15.15</v>
      </c>
      <c r="AQ11" s="139">
        <v>22.23</v>
      </c>
      <c r="AR11" s="140">
        <v>29.25</v>
      </c>
      <c r="AT11" s="173">
        <v>38999</v>
      </c>
      <c r="AU11" s="145">
        <v>18.329999999999998</v>
      </c>
      <c r="AV11" s="145">
        <v>21.52</v>
      </c>
      <c r="AW11" s="152">
        <v>29.62</v>
      </c>
      <c r="AX11" s="141"/>
      <c r="AY11" s="178">
        <v>39030</v>
      </c>
      <c r="AZ11" s="150">
        <v>14.49</v>
      </c>
      <c r="BA11" s="150">
        <v>19.14</v>
      </c>
      <c r="BB11" s="151">
        <v>26.28</v>
      </c>
      <c r="BC11" s="141"/>
      <c r="BD11" s="167">
        <v>39060</v>
      </c>
      <c r="BE11" s="139">
        <v>19.28</v>
      </c>
      <c r="BF11" s="139">
        <v>21.63</v>
      </c>
      <c r="BG11" s="140">
        <v>26.2</v>
      </c>
      <c r="BH11" s="141"/>
    </row>
    <row r="12" spans="1:60" x14ac:dyDescent="0.2">
      <c r="A12" s="161">
        <v>38727</v>
      </c>
      <c r="B12" s="11">
        <v>21.98</v>
      </c>
      <c r="C12" s="11">
        <v>25.54</v>
      </c>
      <c r="D12" s="12">
        <v>32.4</v>
      </c>
      <c r="E12" s="141">
        <f>SUM(C3:C5)</f>
        <v>65.069999999999993</v>
      </c>
      <c r="F12" s="164">
        <v>38758</v>
      </c>
      <c r="G12" s="117">
        <v>20.88</v>
      </c>
      <c r="H12" s="117">
        <v>22.28</v>
      </c>
      <c r="I12" s="118">
        <v>24.14</v>
      </c>
      <c r="J12" s="234">
        <f>J9/58</f>
        <v>24.446896551724141</v>
      </c>
      <c r="K12" s="167">
        <v>38786</v>
      </c>
      <c r="L12" s="139">
        <v>21.02</v>
      </c>
      <c r="M12" s="139">
        <v>23.46</v>
      </c>
      <c r="N12" s="140">
        <v>28.55</v>
      </c>
      <c r="O12" s="100">
        <f>O8/59</f>
        <v>24.292033898305089</v>
      </c>
      <c r="P12" s="170">
        <v>38817</v>
      </c>
      <c r="Q12" s="227">
        <v>18.78</v>
      </c>
      <c r="R12" s="227">
        <v>23.09</v>
      </c>
      <c r="S12" s="227">
        <v>28.38</v>
      </c>
      <c r="T12" s="100">
        <f>T8/58</f>
        <v>22.432758620689643</v>
      </c>
      <c r="U12" s="167">
        <v>38847</v>
      </c>
      <c r="V12" s="139">
        <v>15.32</v>
      </c>
      <c r="W12" s="139">
        <v>18.57</v>
      </c>
      <c r="X12" s="140">
        <v>24.99</v>
      </c>
      <c r="Z12" s="161">
        <v>38878</v>
      </c>
      <c r="AA12" s="231">
        <v>15.72</v>
      </c>
      <c r="AB12" s="231">
        <v>20.61</v>
      </c>
      <c r="AC12" s="231">
        <v>26.42</v>
      </c>
      <c r="AD12" s="141">
        <f>AD8/61</f>
        <v>20.455901639344276</v>
      </c>
      <c r="AE12" s="173">
        <v>38908</v>
      </c>
      <c r="AF12" s="143">
        <v>16.77</v>
      </c>
      <c r="AG12" s="143">
        <v>17.89</v>
      </c>
      <c r="AH12" s="144">
        <v>21.3</v>
      </c>
      <c r="AJ12" s="161">
        <v>38939</v>
      </c>
      <c r="AK12" s="137">
        <v>20.010000000000002</v>
      </c>
      <c r="AL12" s="137">
        <v>24.15</v>
      </c>
      <c r="AM12" s="138">
        <v>30.67</v>
      </c>
      <c r="AN12" s="141">
        <f>AN8/58</f>
        <v>19.553793103448278</v>
      </c>
      <c r="AO12" s="167">
        <v>38970</v>
      </c>
      <c r="AP12" s="139">
        <v>19.739999999999998</v>
      </c>
      <c r="AQ12" s="139">
        <v>23.55</v>
      </c>
      <c r="AR12" s="140">
        <v>29.98</v>
      </c>
      <c r="AS12" s="100">
        <f>AS8/61</f>
        <v>20.521311475409838</v>
      </c>
      <c r="AT12" s="173">
        <v>39000</v>
      </c>
      <c r="AU12" s="145">
        <v>18.37</v>
      </c>
      <c r="AV12" s="145">
        <v>22.21</v>
      </c>
      <c r="AW12" s="152">
        <v>28.96</v>
      </c>
      <c r="AX12" s="141">
        <f>AX7/58</f>
        <v>20.549137931034476</v>
      </c>
      <c r="AY12" s="178">
        <v>39031</v>
      </c>
      <c r="AZ12" s="150">
        <v>14.58</v>
      </c>
      <c r="BA12" s="150">
        <v>16.940000000000001</v>
      </c>
      <c r="BB12" s="151">
        <v>20.61</v>
      </c>
      <c r="BC12" s="141"/>
      <c r="BD12" s="167">
        <v>39061</v>
      </c>
      <c r="BE12" s="139">
        <v>19.28</v>
      </c>
      <c r="BF12" s="139">
        <v>22</v>
      </c>
      <c r="BG12" s="140">
        <v>27.22</v>
      </c>
      <c r="BH12" s="141"/>
    </row>
    <row r="13" spans="1:60" x14ac:dyDescent="0.2">
      <c r="A13" s="161">
        <v>38728</v>
      </c>
      <c r="B13" s="11">
        <v>21.41</v>
      </c>
      <c r="C13" s="11">
        <v>25.42</v>
      </c>
      <c r="D13" s="12">
        <v>32.270000000000003</v>
      </c>
      <c r="E13" s="141">
        <f>SUM(E11:E12)/60</f>
        <v>22.522166666666656</v>
      </c>
      <c r="F13" s="164">
        <v>38759</v>
      </c>
      <c r="G13" s="117">
        <v>19.96</v>
      </c>
      <c r="H13" s="117">
        <v>20.87</v>
      </c>
      <c r="I13" s="118">
        <v>22.59</v>
      </c>
      <c r="K13" s="167">
        <v>38787</v>
      </c>
      <c r="L13" s="139">
        <v>19.600000000000001</v>
      </c>
      <c r="M13" s="139">
        <v>23.02</v>
      </c>
      <c r="N13" s="140">
        <v>30.26</v>
      </c>
      <c r="O13" s="100">
        <f>O9/60</f>
        <v>24.681000000000004</v>
      </c>
      <c r="P13" s="170">
        <v>38818</v>
      </c>
      <c r="Q13" s="227">
        <v>19.97</v>
      </c>
      <c r="R13" s="227">
        <v>23.07</v>
      </c>
      <c r="S13" s="227">
        <v>26.94</v>
      </c>
      <c r="T13" s="100">
        <f>T9/59</f>
        <v>22.752033898305076</v>
      </c>
      <c r="U13" s="167">
        <v>38848</v>
      </c>
      <c r="V13" s="139">
        <v>13.39</v>
      </c>
      <c r="W13" s="139">
        <v>17.61</v>
      </c>
      <c r="X13" s="140">
        <v>23.62</v>
      </c>
      <c r="Z13" s="161">
        <v>38879</v>
      </c>
      <c r="AA13" s="231">
        <v>17.239999999999998</v>
      </c>
      <c r="AB13" s="231">
        <v>19.82</v>
      </c>
      <c r="AC13" s="231">
        <v>24.75</v>
      </c>
      <c r="AD13" s="141">
        <f>AD9/59</f>
        <v>20.147457627118651</v>
      </c>
      <c r="AE13" s="173">
        <v>38909</v>
      </c>
      <c r="AF13" s="143">
        <v>16.21</v>
      </c>
      <c r="AG13" s="143">
        <v>18.579999999999998</v>
      </c>
      <c r="AH13" s="144">
        <v>23.45</v>
      </c>
      <c r="AJ13" s="161">
        <v>38940</v>
      </c>
      <c r="AK13" s="137">
        <v>18.190000000000001</v>
      </c>
      <c r="AL13" s="137">
        <v>23.16</v>
      </c>
      <c r="AM13" s="138">
        <v>30.84</v>
      </c>
      <c r="AN13" s="141">
        <f>AN9/60</f>
        <v>19.934666666666676</v>
      </c>
      <c r="AO13" s="167">
        <v>38971</v>
      </c>
      <c r="AP13" s="139">
        <v>17.82</v>
      </c>
      <c r="AQ13" s="139">
        <v>25.16</v>
      </c>
      <c r="AR13" s="140">
        <v>34.51</v>
      </c>
      <c r="AS13" s="100">
        <f>AS9/59</f>
        <v>20.649661016949157</v>
      </c>
      <c r="AT13" s="173">
        <v>39001</v>
      </c>
      <c r="AU13" s="145">
        <v>19.670000000000002</v>
      </c>
      <c r="AV13" s="145">
        <v>24.82</v>
      </c>
      <c r="AW13" s="152">
        <v>31.03</v>
      </c>
      <c r="AX13" s="141">
        <f>AX8/61</f>
        <v>20.772131147540975</v>
      </c>
      <c r="AY13" s="178">
        <v>39032</v>
      </c>
      <c r="AZ13" s="150">
        <v>15.01</v>
      </c>
      <c r="BA13" s="150">
        <v>18.68</v>
      </c>
      <c r="BB13" s="151">
        <v>24.36</v>
      </c>
      <c r="BC13" s="141">
        <f>BC8/58</f>
        <v>20.971034482758618</v>
      </c>
      <c r="BD13" s="167">
        <v>39062</v>
      </c>
      <c r="BE13" s="139">
        <v>18.97</v>
      </c>
      <c r="BF13" s="139">
        <v>21.98</v>
      </c>
      <c r="BG13" s="140">
        <v>26.86</v>
      </c>
      <c r="BH13" s="141">
        <f>BH8/60</f>
        <v>21.931500000000003</v>
      </c>
    </row>
    <row r="14" spans="1:60" x14ac:dyDescent="0.2">
      <c r="A14" s="161">
        <v>38729</v>
      </c>
      <c r="B14" s="11">
        <v>21.41</v>
      </c>
      <c r="C14" s="11">
        <v>25.67</v>
      </c>
      <c r="D14" s="12">
        <v>31.63</v>
      </c>
      <c r="E14" s="232">
        <f>(E9+E13)/2</f>
        <v>22.432722677595624</v>
      </c>
      <c r="F14" s="164">
        <v>38760</v>
      </c>
      <c r="G14" s="117">
        <v>19.55</v>
      </c>
      <c r="H14" s="117">
        <v>22.02</v>
      </c>
      <c r="I14" s="118">
        <v>25.55</v>
      </c>
      <c r="K14" s="167">
        <v>38788</v>
      </c>
      <c r="L14" s="139">
        <v>18.649999999999999</v>
      </c>
      <c r="M14" s="139">
        <v>22.27</v>
      </c>
      <c r="N14" s="140">
        <v>27.83</v>
      </c>
      <c r="O14" s="100">
        <f>O12+O13</f>
        <v>48.97303389830509</v>
      </c>
      <c r="P14" s="170">
        <v>38819</v>
      </c>
      <c r="Q14" s="227">
        <v>18.87</v>
      </c>
      <c r="R14" s="227">
        <v>23.67</v>
      </c>
      <c r="S14" s="227">
        <v>29.33</v>
      </c>
      <c r="T14" s="141">
        <f>SUM(T12:T13)/2</f>
        <v>22.59239625949736</v>
      </c>
      <c r="U14" s="167">
        <v>38849</v>
      </c>
      <c r="V14" s="139">
        <v>14.68</v>
      </c>
      <c r="W14" s="139">
        <v>16.86</v>
      </c>
      <c r="X14" s="140">
        <v>21.27</v>
      </c>
      <c r="Z14" s="161">
        <v>38880</v>
      </c>
      <c r="AA14" s="231">
        <v>16.45</v>
      </c>
      <c r="AB14" s="231">
        <v>18.57</v>
      </c>
      <c r="AC14" s="231">
        <v>23.25</v>
      </c>
      <c r="AD14" s="141">
        <f>SUM(AD12:AD13)/2</f>
        <v>20.301679633231466</v>
      </c>
      <c r="AE14" s="173">
        <v>38910</v>
      </c>
      <c r="AF14" s="143">
        <v>15.62</v>
      </c>
      <c r="AG14" s="143">
        <v>20.8</v>
      </c>
      <c r="AH14" s="144">
        <v>28.87</v>
      </c>
      <c r="AJ14" s="161">
        <v>38941</v>
      </c>
      <c r="AK14" s="137">
        <v>18.27</v>
      </c>
      <c r="AL14" s="137">
        <v>24.33</v>
      </c>
      <c r="AM14" s="138">
        <v>31.99</v>
      </c>
      <c r="AN14" s="141">
        <f>SUM(AN12:AN13)/2</f>
        <v>19.744229885057479</v>
      </c>
      <c r="AO14" s="167">
        <v>38972</v>
      </c>
      <c r="AP14" s="139">
        <v>20.350000000000001</v>
      </c>
      <c r="AQ14" s="139">
        <v>26.77</v>
      </c>
      <c r="AR14" s="140">
        <v>34.97</v>
      </c>
      <c r="AS14" s="141">
        <f>SUM(AS12:AS13)/2</f>
        <v>20.585486246179499</v>
      </c>
      <c r="AT14" s="173">
        <v>39002</v>
      </c>
      <c r="AU14" s="145">
        <v>20.86</v>
      </c>
      <c r="AV14" s="145">
        <v>22.79</v>
      </c>
      <c r="AW14" s="152">
        <v>24.28</v>
      </c>
      <c r="AX14" s="141">
        <f>SUM(AX12:AX13)/2</f>
        <v>20.660634539287727</v>
      </c>
      <c r="AY14" s="178">
        <v>39033</v>
      </c>
      <c r="AZ14" s="150">
        <v>14.78</v>
      </c>
      <c r="BA14" s="150">
        <v>18.690000000000001</v>
      </c>
      <c r="BB14" s="151">
        <v>25.53</v>
      </c>
      <c r="BC14" s="141">
        <f>BC9/60</f>
        <v>20.7515</v>
      </c>
      <c r="BD14" s="167">
        <v>39063</v>
      </c>
      <c r="BE14" s="139">
        <v>19.079999999999998</v>
      </c>
      <c r="BF14" s="139">
        <v>21.98</v>
      </c>
      <c r="BG14" s="140">
        <v>27.76</v>
      </c>
      <c r="BH14" s="141">
        <f>BH9/60</f>
        <v>21.938333333333329</v>
      </c>
    </row>
    <row r="15" spans="1:60" x14ac:dyDescent="0.2">
      <c r="A15" s="161">
        <v>38730</v>
      </c>
      <c r="B15" s="11">
        <v>22.25</v>
      </c>
      <c r="C15" s="11">
        <v>26.89</v>
      </c>
      <c r="D15" s="12">
        <v>32.450000000000003</v>
      </c>
      <c r="F15" s="164">
        <v>38761</v>
      </c>
      <c r="G15" s="117">
        <v>20.48</v>
      </c>
      <c r="H15" s="117">
        <v>23.36</v>
      </c>
      <c r="I15" s="118">
        <v>28.64</v>
      </c>
      <c r="K15" s="167">
        <v>38789</v>
      </c>
      <c r="L15" s="139">
        <v>19.11</v>
      </c>
      <c r="M15" s="139">
        <v>23.6</v>
      </c>
      <c r="N15" s="140">
        <v>30.99</v>
      </c>
      <c r="O15" s="141">
        <f>O14/2</f>
        <v>24.486516949152545</v>
      </c>
      <c r="P15" s="170">
        <v>38820</v>
      </c>
      <c r="Q15" s="227">
        <v>19.489999999999998</v>
      </c>
      <c r="R15" s="227">
        <v>24.26</v>
      </c>
      <c r="S15" s="227">
        <v>31.53</v>
      </c>
      <c r="U15" s="167">
        <v>38850</v>
      </c>
      <c r="V15" s="139">
        <v>14.12</v>
      </c>
      <c r="W15" s="139">
        <v>17.82</v>
      </c>
      <c r="X15" s="140">
        <v>23.89</v>
      </c>
      <c r="Z15" s="161">
        <v>38881</v>
      </c>
      <c r="AA15" s="231">
        <v>15.18</v>
      </c>
      <c r="AB15" s="231">
        <v>19.47</v>
      </c>
      <c r="AC15" s="231">
        <v>26.85</v>
      </c>
      <c r="AD15" s="141"/>
      <c r="AE15" s="173">
        <v>38911</v>
      </c>
      <c r="AF15" s="143">
        <v>16.12</v>
      </c>
      <c r="AG15" s="143">
        <v>21.44</v>
      </c>
      <c r="AH15" s="144">
        <v>28.18</v>
      </c>
      <c r="AJ15" s="161">
        <v>38942</v>
      </c>
      <c r="AK15" s="137">
        <v>18.84</v>
      </c>
      <c r="AL15" s="137">
        <v>24.3</v>
      </c>
      <c r="AM15" s="138">
        <v>31.19</v>
      </c>
      <c r="AO15" s="167">
        <v>38973</v>
      </c>
      <c r="AP15" s="139">
        <v>21.45</v>
      </c>
      <c r="AQ15" s="139">
        <v>26.63</v>
      </c>
      <c r="AR15" s="140">
        <v>35.97</v>
      </c>
      <c r="AT15" s="173">
        <v>39003</v>
      </c>
      <c r="AU15" s="145">
        <v>19.78</v>
      </c>
      <c r="AV15" s="145">
        <v>21.2</v>
      </c>
      <c r="AW15" s="152">
        <v>24.19</v>
      </c>
      <c r="AX15" s="141"/>
      <c r="AY15" s="178">
        <v>39034</v>
      </c>
      <c r="AZ15" s="150">
        <v>15.98</v>
      </c>
      <c r="BA15" s="150">
        <v>19.48</v>
      </c>
      <c r="BB15" s="151">
        <v>25.18</v>
      </c>
      <c r="BC15" s="141">
        <f>SUM(BC13:BC14)/2</f>
        <v>20.861267241379309</v>
      </c>
      <c r="BD15" s="167">
        <v>39064</v>
      </c>
      <c r="BE15" s="139">
        <v>20.02</v>
      </c>
      <c r="BF15" s="139">
        <v>23.91</v>
      </c>
      <c r="BG15" s="140">
        <v>31.2</v>
      </c>
      <c r="BH15" s="141">
        <f>SUM(BH13:BH14)/2</f>
        <v>21.934916666666666</v>
      </c>
    </row>
    <row r="16" spans="1:60" x14ac:dyDescent="0.2">
      <c r="A16" s="161">
        <v>38731</v>
      </c>
      <c r="B16" s="11">
        <v>23.42</v>
      </c>
      <c r="C16" s="11">
        <v>27.01</v>
      </c>
      <c r="D16" s="12">
        <v>33.22</v>
      </c>
      <c r="F16" s="164">
        <v>38762</v>
      </c>
      <c r="G16" s="117">
        <v>21.69</v>
      </c>
      <c r="H16" s="117">
        <v>25.15</v>
      </c>
      <c r="I16" s="118">
        <v>32.340000000000003</v>
      </c>
      <c r="K16" s="167">
        <v>38790</v>
      </c>
      <c r="L16" s="139">
        <v>19.95</v>
      </c>
      <c r="M16" s="139">
        <v>24.19</v>
      </c>
      <c r="N16" s="140">
        <v>31.67</v>
      </c>
      <c r="P16" s="170">
        <v>38821</v>
      </c>
      <c r="Q16" s="227">
        <v>18.86</v>
      </c>
      <c r="R16" s="227">
        <v>23.91</v>
      </c>
      <c r="S16" s="227">
        <v>31.11</v>
      </c>
      <c r="U16" s="167">
        <v>38851</v>
      </c>
      <c r="V16" s="139">
        <v>14.77</v>
      </c>
      <c r="W16" s="139">
        <v>17.440000000000001</v>
      </c>
      <c r="X16" s="140">
        <v>23.38</v>
      </c>
      <c r="Z16" s="161">
        <v>38882</v>
      </c>
      <c r="AA16" s="231">
        <v>14.95</v>
      </c>
      <c r="AB16" s="231">
        <v>20.29</v>
      </c>
      <c r="AC16" s="231">
        <v>27.47</v>
      </c>
      <c r="AD16" s="141"/>
      <c r="AE16" s="173">
        <v>38912</v>
      </c>
      <c r="AF16" s="143">
        <v>15.78</v>
      </c>
      <c r="AG16" s="143">
        <v>21</v>
      </c>
      <c r="AH16" s="144">
        <v>28.49</v>
      </c>
      <c r="AJ16" s="161">
        <v>38943</v>
      </c>
      <c r="AK16" s="137">
        <v>18.89</v>
      </c>
      <c r="AL16" s="137">
        <v>24.77</v>
      </c>
      <c r="AM16" s="138">
        <v>30.83</v>
      </c>
      <c r="AO16" s="167">
        <v>38974</v>
      </c>
      <c r="AP16" s="139">
        <v>20.46</v>
      </c>
      <c r="AQ16" s="139">
        <v>27.15</v>
      </c>
      <c r="AR16" s="140">
        <v>35.39</v>
      </c>
      <c r="AT16" s="173">
        <v>39004</v>
      </c>
      <c r="AU16" s="145">
        <v>19.399999999999999</v>
      </c>
      <c r="AV16" s="145">
        <v>22.79</v>
      </c>
      <c r="AW16" s="152">
        <v>30.9</v>
      </c>
      <c r="AX16" s="141"/>
      <c r="AY16" s="178">
        <v>39035</v>
      </c>
      <c r="AZ16" s="150">
        <v>16.97</v>
      </c>
      <c r="BA16" s="150">
        <v>19.899999999999999</v>
      </c>
      <c r="BB16" s="151">
        <v>24.31</v>
      </c>
      <c r="BD16" s="167">
        <v>39065</v>
      </c>
      <c r="BE16" s="139">
        <v>21.17</v>
      </c>
      <c r="BF16" s="139">
        <v>24.84</v>
      </c>
      <c r="BG16" s="140">
        <v>30.34</v>
      </c>
    </row>
    <row r="17" spans="1:59" x14ac:dyDescent="0.2">
      <c r="A17" s="161">
        <v>38732</v>
      </c>
      <c r="B17" s="11">
        <v>21.42</v>
      </c>
      <c r="C17" s="11">
        <v>26.61</v>
      </c>
      <c r="D17" s="12">
        <v>34.43</v>
      </c>
      <c r="F17" s="164">
        <v>38763</v>
      </c>
      <c r="G17" s="117">
        <v>21.75</v>
      </c>
      <c r="H17" s="117">
        <v>23.85</v>
      </c>
      <c r="I17" s="118">
        <v>28.74</v>
      </c>
      <c r="K17" s="167">
        <v>38791</v>
      </c>
      <c r="L17" s="139">
        <v>21.69</v>
      </c>
      <c r="M17" s="139">
        <v>24.97</v>
      </c>
      <c r="N17" s="140">
        <v>31.52</v>
      </c>
      <c r="P17" s="170">
        <v>38822</v>
      </c>
      <c r="Q17" s="227">
        <v>19.22</v>
      </c>
      <c r="R17" s="227">
        <v>22.98</v>
      </c>
      <c r="S17" s="227">
        <v>28.05</v>
      </c>
      <c r="U17" s="167">
        <v>38852</v>
      </c>
      <c r="V17" s="139">
        <v>15.85</v>
      </c>
      <c r="W17" s="139">
        <v>18.14</v>
      </c>
      <c r="X17" s="140">
        <v>23.18</v>
      </c>
      <c r="Z17" s="161">
        <v>38883</v>
      </c>
      <c r="AA17" s="231">
        <v>14.96</v>
      </c>
      <c r="AB17" s="231">
        <v>20.56</v>
      </c>
      <c r="AC17" s="231">
        <v>27.7</v>
      </c>
      <c r="AD17" s="141"/>
      <c r="AE17" s="173">
        <v>38913</v>
      </c>
      <c r="AF17" s="143">
        <v>15.75</v>
      </c>
      <c r="AG17" s="143">
        <v>18.899999999999999</v>
      </c>
      <c r="AH17" s="144">
        <v>25.01</v>
      </c>
      <c r="AJ17" s="161">
        <v>38944</v>
      </c>
      <c r="AK17" s="137">
        <v>21.05</v>
      </c>
      <c r="AL17" s="137">
        <v>25.86</v>
      </c>
      <c r="AM17" s="138">
        <v>33.590000000000003</v>
      </c>
      <c r="AO17" s="167">
        <v>38975</v>
      </c>
      <c r="AP17" s="139">
        <v>20.89</v>
      </c>
      <c r="AQ17" s="139">
        <v>27.55</v>
      </c>
      <c r="AR17" s="140">
        <v>36.32</v>
      </c>
      <c r="AT17" s="173">
        <v>39005</v>
      </c>
      <c r="AU17" s="145">
        <v>19.97</v>
      </c>
      <c r="AV17" s="145">
        <v>24.16</v>
      </c>
      <c r="AW17" s="152">
        <v>32.22</v>
      </c>
      <c r="AX17" s="141"/>
      <c r="AY17" s="178">
        <v>39036</v>
      </c>
      <c r="AZ17" s="150">
        <v>17.18</v>
      </c>
      <c r="BA17" s="150">
        <v>22.06</v>
      </c>
      <c r="BB17" s="151">
        <v>28.11</v>
      </c>
      <c r="BD17" s="167">
        <v>39066</v>
      </c>
      <c r="BE17" s="139">
        <v>22.26</v>
      </c>
      <c r="BF17" s="139">
        <v>24.87</v>
      </c>
      <c r="BG17" s="140">
        <v>32.26</v>
      </c>
    </row>
    <row r="18" spans="1:59" x14ac:dyDescent="0.2">
      <c r="A18" s="161">
        <v>38733</v>
      </c>
      <c r="B18" s="11">
        <v>22.29</v>
      </c>
      <c r="C18" s="11">
        <v>28.03</v>
      </c>
      <c r="D18" s="12">
        <v>36.26</v>
      </c>
      <c r="F18" s="164">
        <v>38764</v>
      </c>
      <c r="G18" s="117">
        <v>20.76</v>
      </c>
      <c r="H18" s="117">
        <v>23.47</v>
      </c>
      <c r="I18" s="118">
        <v>26.92</v>
      </c>
      <c r="K18" s="167">
        <v>38792</v>
      </c>
      <c r="L18" s="139">
        <v>21.57</v>
      </c>
      <c r="M18" s="139">
        <v>24.25</v>
      </c>
      <c r="N18" s="140">
        <v>29.55</v>
      </c>
      <c r="P18" s="170">
        <v>38823</v>
      </c>
      <c r="Q18" s="227">
        <v>18.97</v>
      </c>
      <c r="R18" s="227">
        <v>21.07</v>
      </c>
      <c r="S18" s="227">
        <v>23.57</v>
      </c>
      <c r="U18" s="167">
        <v>38853</v>
      </c>
      <c r="V18" s="139">
        <v>14.81</v>
      </c>
      <c r="W18" s="139">
        <v>17.43</v>
      </c>
      <c r="X18" s="140">
        <v>22.15</v>
      </c>
      <c r="Z18" s="161">
        <v>38884</v>
      </c>
      <c r="AA18" s="231">
        <v>13.68</v>
      </c>
      <c r="AB18" s="231">
        <v>16.97</v>
      </c>
      <c r="AC18" s="231">
        <v>21.55</v>
      </c>
      <c r="AD18" s="141"/>
      <c r="AE18" s="173">
        <v>38914</v>
      </c>
      <c r="AF18" s="143">
        <v>14.94</v>
      </c>
      <c r="AG18" s="143">
        <v>18.57</v>
      </c>
      <c r="AH18" s="144">
        <v>24.58</v>
      </c>
      <c r="AJ18" s="161">
        <v>38945</v>
      </c>
      <c r="AK18" s="137">
        <v>18.71</v>
      </c>
      <c r="AL18" s="137">
        <v>24.63</v>
      </c>
      <c r="AM18" s="138">
        <v>33.130000000000003</v>
      </c>
      <c r="AO18" s="167">
        <v>38976</v>
      </c>
      <c r="AP18" s="139">
        <v>15.78</v>
      </c>
      <c r="AQ18" s="139">
        <v>19.239999999999998</v>
      </c>
      <c r="AR18" s="140">
        <v>21.81</v>
      </c>
      <c r="AT18" s="173">
        <v>39006</v>
      </c>
      <c r="AU18" s="145">
        <v>19.71</v>
      </c>
      <c r="AV18" s="145">
        <v>22.56</v>
      </c>
      <c r="AW18" s="152">
        <v>28.81</v>
      </c>
      <c r="AX18" s="141"/>
      <c r="AY18" s="178">
        <v>39037</v>
      </c>
      <c r="AZ18" s="150">
        <v>18.420000000000002</v>
      </c>
      <c r="BA18" s="150">
        <v>24.52</v>
      </c>
      <c r="BB18" s="151">
        <v>30.47</v>
      </c>
      <c r="BD18" s="167">
        <v>39067</v>
      </c>
      <c r="BE18" s="139">
        <v>20.45</v>
      </c>
      <c r="BF18" s="139">
        <v>25.43</v>
      </c>
      <c r="BG18" s="140">
        <v>32.700000000000003</v>
      </c>
    </row>
    <row r="19" spans="1:59" x14ac:dyDescent="0.2">
      <c r="A19" s="161">
        <v>38734</v>
      </c>
      <c r="B19" s="11">
        <v>21.76</v>
      </c>
      <c r="C19" s="11">
        <v>27.07</v>
      </c>
      <c r="D19" s="12">
        <v>34.42</v>
      </c>
      <c r="F19" s="164">
        <v>38765</v>
      </c>
      <c r="G19" s="117">
        <v>22.97</v>
      </c>
      <c r="H19" s="117">
        <v>24.8</v>
      </c>
      <c r="I19" s="118">
        <v>28.48</v>
      </c>
      <c r="K19" s="167">
        <v>38793</v>
      </c>
      <c r="L19" s="139">
        <v>19.98</v>
      </c>
      <c r="M19" s="139">
        <v>25.36</v>
      </c>
      <c r="N19" s="140">
        <v>32.450000000000003</v>
      </c>
      <c r="P19" s="170">
        <v>38824</v>
      </c>
      <c r="Q19" s="227">
        <v>16.41</v>
      </c>
      <c r="R19" s="227">
        <v>18.41</v>
      </c>
      <c r="S19" s="227">
        <v>20.75</v>
      </c>
      <c r="U19" s="167">
        <v>38854</v>
      </c>
      <c r="V19" s="139">
        <v>14.19</v>
      </c>
      <c r="W19" s="139">
        <v>18.579999999999998</v>
      </c>
      <c r="X19" s="140">
        <v>25.66</v>
      </c>
      <c r="Z19" s="161">
        <v>38885</v>
      </c>
      <c r="AA19" s="231">
        <v>14.84</v>
      </c>
      <c r="AB19" s="231">
        <v>17.899999999999999</v>
      </c>
      <c r="AC19" s="231">
        <v>23.53</v>
      </c>
      <c r="AD19" s="141"/>
      <c r="AE19" s="173">
        <v>38915</v>
      </c>
      <c r="AF19" s="143">
        <v>13.25</v>
      </c>
      <c r="AG19" s="143">
        <v>18.100000000000001</v>
      </c>
      <c r="AH19" s="144">
        <v>25.85</v>
      </c>
      <c r="AJ19" s="161">
        <v>38946</v>
      </c>
      <c r="AK19" s="137">
        <v>18.89</v>
      </c>
      <c r="AL19" s="137">
        <v>21.02</v>
      </c>
      <c r="AM19" s="138">
        <v>25.98</v>
      </c>
      <c r="AO19" s="167">
        <v>38977</v>
      </c>
      <c r="AP19" s="139">
        <v>15.45</v>
      </c>
      <c r="AQ19" s="139">
        <v>18.46</v>
      </c>
      <c r="AR19" s="140">
        <v>23.81</v>
      </c>
      <c r="AT19" s="173">
        <v>39007</v>
      </c>
      <c r="AU19" s="145">
        <v>18.399999999999999</v>
      </c>
      <c r="AV19" s="145">
        <v>19.77</v>
      </c>
      <c r="AW19" s="152">
        <v>21.32</v>
      </c>
      <c r="AX19" s="141"/>
      <c r="AY19" s="178">
        <v>39038</v>
      </c>
      <c r="AZ19" s="150">
        <v>21.42</v>
      </c>
      <c r="BA19" s="150">
        <v>27.97</v>
      </c>
      <c r="BB19" s="151">
        <v>35.22</v>
      </c>
      <c r="BD19" s="167">
        <v>39068</v>
      </c>
      <c r="BE19" s="139">
        <v>21.71</v>
      </c>
      <c r="BF19" s="139">
        <v>26.53</v>
      </c>
      <c r="BG19" s="140">
        <v>33.799999999999997</v>
      </c>
    </row>
    <row r="20" spans="1:59" x14ac:dyDescent="0.2">
      <c r="A20" s="161">
        <v>38735</v>
      </c>
      <c r="B20" s="11">
        <v>21.48</v>
      </c>
      <c r="C20" s="11">
        <v>25.72</v>
      </c>
      <c r="D20" s="12">
        <v>33.06</v>
      </c>
      <c r="F20" s="164">
        <v>38766</v>
      </c>
      <c r="G20" s="117">
        <v>21.82</v>
      </c>
      <c r="H20" s="117">
        <v>24.6</v>
      </c>
      <c r="I20" s="118">
        <v>27.42</v>
      </c>
      <c r="K20" s="167">
        <v>38794</v>
      </c>
      <c r="L20" s="139">
        <v>22.26</v>
      </c>
      <c r="M20" s="139">
        <v>24.88</v>
      </c>
      <c r="N20" s="140">
        <v>30.02</v>
      </c>
      <c r="P20" s="170">
        <v>38825</v>
      </c>
      <c r="Q20" s="227">
        <v>15.38</v>
      </c>
      <c r="R20" s="227">
        <v>17.309999999999999</v>
      </c>
      <c r="S20" s="227">
        <v>21.02</v>
      </c>
      <c r="U20" s="167">
        <v>38855</v>
      </c>
      <c r="V20" s="139">
        <v>13.34</v>
      </c>
      <c r="W20" s="139">
        <v>19.61</v>
      </c>
      <c r="X20" s="140">
        <v>27.78</v>
      </c>
      <c r="Z20" s="161">
        <v>38886</v>
      </c>
      <c r="AA20" s="231">
        <v>14.93</v>
      </c>
      <c r="AB20" s="231">
        <v>18.02</v>
      </c>
      <c r="AC20" s="231">
        <v>23.6</v>
      </c>
      <c r="AD20" s="141"/>
      <c r="AE20" s="173">
        <v>38916</v>
      </c>
      <c r="AF20" s="143">
        <v>13.43</v>
      </c>
      <c r="AG20" s="143">
        <v>18.84</v>
      </c>
      <c r="AH20" s="144">
        <v>27.2</v>
      </c>
      <c r="AJ20" s="161">
        <v>38947</v>
      </c>
      <c r="AK20" s="137">
        <v>18.21</v>
      </c>
      <c r="AL20" s="137">
        <v>21.01</v>
      </c>
      <c r="AM20" s="138">
        <v>27.43</v>
      </c>
      <c r="AO20" s="167">
        <v>38978</v>
      </c>
      <c r="AP20" s="139">
        <v>16.82</v>
      </c>
      <c r="AQ20" s="139">
        <v>19.8</v>
      </c>
      <c r="AR20" s="140">
        <v>25.86</v>
      </c>
      <c r="AT20" s="173">
        <v>39008</v>
      </c>
      <c r="AU20" s="145">
        <v>17.02</v>
      </c>
      <c r="AV20" s="145">
        <v>16.47</v>
      </c>
      <c r="AW20" s="152">
        <v>19.52</v>
      </c>
      <c r="AX20" s="141"/>
      <c r="AY20" s="178">
        <v>39039</v>
      </c>
      <c r="AZ20" s="150">
        <v>22.58</v>
      </c>
      <c r="BA20" s="150">
        <v>26.12</v>
      </c>
      <c r="BB20" s="151">
        <v>28.88</v>
      </c>
      <c r="BD20" s="167">
        <v>39069</v>
      </c>
      <c r="BE20" s="139">
        <v>22.95</v>
      </c>
      <c r="BF20" s="139">
        <v>26.91</v>
      </c>
      <c r="BG20" s="140">
        <v>32.659999999999997</v>
      </c>
    </row>
    <row r="21" spans="1:59" x14ac:dyDescent="0.2">
      <c r="A21" s="161">
        <v>38736</v>
      </c>
      <c r="B21" s="11">
        <v>22.08</v>
      </c>
      <c r="C21" s="11">
        <v>25.23</v>
      </c>
      <c r="D21" s="12">
        <v>32.22</v>
      </c>
      <c r="F21" s="164">
        <v>38767</v>
      </c>
      <c r="G21" s="117">
        <v>21.48</v>
      </c>
      <c r="H21" s="117">
        <v>24.13</v>
      </c>
      <c r="I21" s="118">
        <v>30.06</v>
      </c>
      <c r="K21" s="167">
        <v>38795</v>
      </c>
      <c r="L21" s="139">
        <v>20.14</v>
      </c>
      <c r="M21" s="139">
        <v>24.86</v>
      </c>
      <c r="N21" s="140">
        <v>33.450000000000003</v>
      </c>
      <c r="P21" s="170">
        <v>38826</v>
      </c>
      <c r="Q21" s="227">
        <v>15.7</v>
      </c>
      <c r="R21" s="227">
        <v>19.21</v>
      </c>
      <c r="S21" s="227">
        <v>25.38</v>
      </c>
      <c r="U21" s="167">
        <v>38856</v>
      </c>
      <c r="V21" s="139">
        <v>14.33</v>
      </c>
      <c r="W21" s="139">
        <v>20.43</v>
      </c>
      <c r="X21" s="140">
        <v>27.09</v>
      </c>
      <c r="Z21" s="161">
        <v>38887</v>
      </c>
      <c r="AA21" s="231">
        <v>14.6</v>
      </c>
      <c r="AB21" s="231">
        <v>19.489999999999998</v>
      </c>
      <c r="AC21" s="231">
        <v>26.73</v>
      </c>
      <c r="AD21" s="141"/>
      <c r="AE21" s="173">
        <v>38917</v>
      </c>
      <c r="AF21" s="143">
        <v>14.56</v>
      </c>
      <c r="AG21" s="143">
        <v>20.07</v>
      </c>
      <c r="AH21" s="144">
        <v>26.7</v>
      </c>
      <c r="AJ21" s="161">
        <v>38948</v>
      </c>
      <c r="AK21" s="137">
        <v>16.8</v>
      </c>
      <c r="AL21" s="137">
        <v>19.010000000000002</v>
      </c>
      <c r="AM21" s="138">
        <v>20.59</v>
      </c>
      <c r="AO21" s="167">
        <v>38979</v>
      </c>
      <c r="AP21" s="139">
        <v>16.559999999999999</v>
      </c>
      <c r="AQ21" s="139">
        <v>20.149999999999999</v>
      </c>
      <c r="AR21" s="140">
        <v>26.85</v>
      </c>
      <c r="AT21" s="173">
        <v>39009</v>
      </c>
      <c r="AU21" s="145">
        <v>17.079999999999998</v>
      </c>
      <c r="AV21" s="145">
        <v>17.8</v>
      </c>
      <c r="AW21" s="152">
        <v>19.02</v>
      </c>
      <c r="AX21" s="141"/>
      <c r="AY21" s="178">
        <v>39040</v>
      </c>
      <c r="AZ21" s="150">
        <v>18.440000000000001</v>
      </c>
      <c r="BA21" s="150">
        <v>23.41</v>
      </c>
      <c r="BB21" s="151">
        <v>31.02</v>
      </c>
      <c r="BD21" s="167">
        <v>39070</v>
      </c>
      <c r="BE21" s="139">
        <v>22.21</v>
      </c>
      <c r="BF21" s="139">
        <v>26.49</v>
      </c>
      <c r="BG21" s="140">
        <v>32.57</v>
      </c>
    </row>
    <row r="22" spans="1:59" x14ac:dyDescent="0.2">
      <c r="A22" s="161">
        <v>38737</v>
      </c>
      <c r="B22" s="11">
        <v>21.78</v>
      </c>
      <c r="C22" s="11">
        <v>26.89</v>
      </c>
      <c r="D22" s="12">
        <v>34.08</v>
      </c>
      <c r="F22" s="164">
        <v>38768</v>
      </c>
      <c r="G22" s="117">
        <v>21.39</v>
      </c>
      <c r="H22" s="117">
        <v>25.66</v>
      </c>
      <c r="I22" s="118">
        <v>30.95</v>
      </c>
      <c r="K22" s="167">
        <v>38796</v>
      </c>
      <c r="L22" s="139">
        <v>21.36</v>
      </c>
      <c r="M22" s="139">
        <v>25.39</v>
      </c>
      <c r="N22" s="140">
        <v>33.409999999999997</v>
      </c>
      <c r="P22" s="170">
        <v>38827</v>
      </c>
      <c r="Q22" s="227">
        <v>15.07</v>
      </c>
      <c r="R22" s="227">
        <v>19.82</v>
      </c>
      <c r="S22" s="227">
        <v>26.58</v>
      </c>
      <c r="U22" s="167">
        <v>38857</v>
      </c>
      <c r="V22" s="139">
        <v>16.89</v>
      </c>
      <c r="W22" s="139">
        <v>18.64</v>
      </c>
      <c r="X22" s="140">
        <v>20.74</v>
      </c>
      <c r="Z22" s="161">
        <v>38888</v>
      </c>
      <c r="AA22" s="231">
        <v>14.79</v>
      </c>
      <c r="AB22" s="231">
        <v>20.51</v>
      </c>
      <c r="AC22" s="231">
        <v>27.62</v>
      </c>
      <c r="AD22" s="141"/>
      <c r="AE22" s="173">
        <v>38918</v>
      </c>
      <c r="AF22" s="143">
        <v>14.34</v>
      </c>
      <c r="AG22" s="143">
        <v>20.52</v>
      </c>
      <c r="AH22" s="144">
        <v>27.94</v>
      </c>
      <c r="AJ22" s="161">
        <v>38949</v>
      </c>
      <c r="AK22" s="137">
        <v>15.09</v>
      </c>
      <c r="AL22" s="137">
        <v>18.71</v>
      </c>
      <c r="AM22" s="138">
        <v>23.5</v>
      </c>
      <c r="AO22" s="167">
        <v>38980</v>
      </c>
      <c r="AP22" s="139">
        <v>17.43</v>
      </c>
      <c r="AQ22" s="139">
        <v>18.899999999999999</v>
      </c>
      <c r="AR22" s="140">
        <v>25.53</v>
      </c>
      <c r="AT22" s="173">
        <v>39010</v>
      </c>
      <c r="AU22" s="145">
        <v>15.94</v>
      </c>
      <c r="AV22" s="145">
        <v>18.54</v>
      </c>
      <c r="AW22" s="152">
        <v>22.97</v>
      </c>
      <c r="AX22" s="141"/>
      <c r="AY22" s="178">
        <v>39041</v>
      </c>
      <c r="AZ22" s="150">
        <v>18.260000000000002</v>
      </c>
      <c r="BA22" s="150">
        <v>21.45</v>
      </c>
      <c r="BB22" s="151">
        <v>27.65</v>
      </c>
      <c r="BD22" s="167">
        <v>39071</v>
      </c>
      <c r="BE22" s="139"/>
      <c r="BF22" s="139">
        <v>24.07</v>
      </c>
      <c r="BG22" s="140"/>
    </row>
    <row r="23" spans="1:59" x14ac:dyDescent="0.2">
      <c r="A23" s="161">
        <v>38738</v>
      </c>
      <c r="B23" s="11">
        <v>24.14</v>
      </c>
      <c r="C23" s="11">
        <v>28.77</v>
      </c>
      <c r="D23" s="12">
        <v>35.36</v>
      </c>
      <c r="F23" s="164">
        <v>38769</v>
      </c>
      <c r="G23" s="117">
        <v>22.37</v>
      </c>
      <c r="H23" s="117">
        <v>24.76</v>
      </c>
      <c r="I23" s="118">
        <v>29.53</v>
      </c>
      <c r="K23" s="167">
        <v>38797</v>
      </c>
      <c r="L23" s="139">
        <v>21.65</v>
      </c>
      <c r="M23" s="139">
        <v>24.56</v>
      </c>
      <c r="N23" s="140">
        <v>29.96</v>
      </c>
      <c r="P23" s="170">
        <v>38828</v>
      </c>
      <c r="Q23" s="227">
        <v>15.66</v>
      </c>
      <c r="R23" s="227">
        <v>21.29</v>
      </c>
      <c r="S23" s="227">
        <v>27.78</v>
      </c>
      <c r="U23" s="167">
        <v>38858</v>
      </c>
      <c r="V23" s="139">
        <v>16.54</v>
      </c>
      <c r="W23" s="139">
        <v>19.48</v>
      </c>
      <c r="X23" s="140">
        <v>24.6</v>
      </c>
      <c r="Z23" s="161">
        <v>38889</v>
      </c>
      <c r="AA23" s="231">
        <v>16.22</v>
      </c>
      <c r="AB23" s="231">
        <v>21.03</v>
      </c>
      <c r="AC23" s="231">
        <v>26.49</v>
      </c>
      <c r="AD23" s="141"/>
      <c r="AE23" s="173">
        <v>38919</v>
      </c>
      <c r="AF23" s="143">
        <v>14.47</v>
      </c>
      <c r="AG23" s="143">
        <v>21.17</v>
      </c>
      <c r="AH23" s="144">
        <v>28.96</v>
      </c>
      <c r="AJ23" s="161">
        <v>38950</v>
      </c>
      <c r="AK23" s="137">
        <v>12.16</v>
      </c>
      <c r="AL23" s="137">
        <v>15.57</v>
      </c>
      <c r="AM23" s="138">
        <v>21.78</v>
      </c>
      <c r="AO23" s="167">
        <v>38981</v>
      </c>
      <c r="AP23" s="139">
        <v>17.22</v>
      </c>
      <c r="AQ23" s="139">
        <v>19.29</v>
      </c>
      <c r="AR23" s="140">
        <v>26.06</v>
      </c>
      <c r="AT23" s="173">
        <v>39011</v>
      </c>
      <c r="AU23" s="145">
        <v>15.12</v>
      </c>
      <c r="AV23" s="145">
        <v>18.28</v>
      </c>
      <c r="AW23" s="152">
        <v>24.96</v>
      </c>
      <c r="AX23" s="141"/>
      <c r="AY23" s="178">
        <v>39042</v>
      </c>
      <c r="AZ23" s="150">
        <v>18.600000000000001</v>
      </c>
      <c r="BA23" s="150">
        <v>20.27</v>
      </c>
      <c r="BB23" s="151">
        <v>22.49</v>
      </c>
      <c r="BD23" s="167">
        <v>39072</v>
      </c>
      <c r="BE23" s="139"/>
      <c r="BF23" s="139">
        <v>24.73</v>
      </c>
      <c r="BG23" s="140"/>
    </row>
    <row r="24" spans="1:59" x14ac:dyDescent="0.2">
      <c r="A24" s="161">
        <v>38739</v>
      </c>
      <c r="B24" s="11">
        <v>25.15</v>
      </c>
      <c r="C24" s="11">
        <v>29.17</v>
      </c>
      <c r="D24" s="12">
        <v>36.159999999999997</v>
      </c>
      <c r="F24" s="164">
        <v>38770</v>
      </c>
      <c r="G24" s="117">
        <v>20.52</v>
      </c>
      <c r="H24" s="117">
        <v>23.81</v>
      </c>
      <c r="I24" s="118">
        <v>29.96</v>
      </c>
      <c r="K24" s="167">
        <v>38798</v>
      </c>
      <c r="L24" s="139">
        <v>21.87</v>
      </c>
      <c r="M24" s="139">
        <v>24.27</v>
      </c>
      <c r="N24" s="140">
        <v>30.2</v>
      </c>
      <c r="P24" s="170">
        <v>38829</v>
      </c>
      <c r="Q24" s="227">
        <v>18.72</v>
      </c>
      <c r="R24" s="227">
        <v>22.42</v>
      </c>
      <c r="S24" s="227">
        <v>28.08</v>
      </c>
      <c r="U24" s="167">
        <v>38859</v>
      </c>
      <c r="V24" s="139">
        <v>15.6</v>
      </c>
      <c r="W24" s="139">
        <v>17.72</v>
      </c>
      <c r="X24" s="140">
        <v>19.649999999999999</v>
      </c>
      <c r="Z24" s="161">
        <v>38890</v>
      </c>
      <c r="AA24" s="231">
        <v>16.260000000000002</v>
      </c>
      <c r="AB24" s="231">
        <v>21.22</v>
      </c>
      <c r="AC24" s="231">
        <v>28.64</v>
      </c>
      <c r="AD24" s="141"/>
      <c r="AE24" s="173">
        <v>38920</v>
      </c>
      <c r="AF24" s="143">
        <v>16.36</v>
      </c>
      <c r="AG24" s="143">
        <v>22.56</v>
      </c>
      <c r="AH24" s="144">
        <v>30.45</v>
      </c>
      <c r="AJ24" s="161">
        <v>38951</v>
      </c>
      <c r="AK24" s="137">
        <v>10.029999999999999</v>
      </c>
      <c r="AL24" s="137">
        <v>15.44</v>
      </c>
      <c r="AM24" s="138">
        <v>23.68</v>
      </c>
      <c r="AO24" s="167">
        <v>38982</v>
      </c>
      <c r="AP24" s="139">
        <v>15.85</v>
      </c>
      <c r="AQ24" s="139">
        <v>20.190000000000001</v>
      </c>
      <c r="AR24" s="140">
        <v>27.03</v>
      </c>
      <c r="AT24" s="173">
        <v>39012</v>
      </c>
      <c r="AU24" s="145">
        <v>13.36</v>
      </c>
      <c r="AV24" s="145">
        <v>19.010000000000002</v>
      </c>
      <c r="AW24" s="152">
        <v>28.18</v>
      </c>
      <c r="AX24" s="141"/>
      <c r="AY24" s="178">
        <v>39043</v>
      </c>
      <c r="AZ24" s="150">
        <v>16.48</v>
      </c>
      <c r="BA24" s="150">
        <v>23.33</v>
      </c>
      <c r="BB24" s="151">
        <v>31.42</v>
      </c>
      <c r="BD24" s="167">
        <v>39073</v>
      </c>
      <c r="BE24" s="139"/>
      <c r="BF24" s="139">
        <v>24.67</v>
      </c>
      <c r="BG24" s="140"/>
    </row>
    <row r="25" spans="1:59" x14ac:dyDescent="0.2">
      <c r="A25" s="161">
        <v>38740</v>
      </c>
      <c r="B25" s="11">
        <v>22.43</v>
      </c>
      <c r="C25" s="11">
        <v>25.7</v>
      </c>
      <c r="D25" s="12">
        <v>32.31</v>
      </c>
      <c r="F25" s="164">
        <v>38771</v>
      </c>
      <c r="G25" s="117">
        <v>20.53</v>
      </c>
      <c r="H25" s="117">
        <v>24.67</v>
      </c>
      <c r="I25" s="118">
        <v>30.39</v>
      </c>
      <c r="K25" s="167">
        <v>38799</v>
      </c>
      <c r="L25" s="139">
        <v>21.39</v>
      </c>
      <c r="M25" s="139">
        <v>24.57</v>
      </c>
      <c r="N25" s="140">
        <v>29.56</v>
      </c>
      <c r="P25" s="170">
        <v>38830</v>
      </c>
      <c r="Q25" s="227">
        <v>19.88</v>
      </c>
      <c r="R25" s="227">
        <v>24.25</v>
      </c>
      <c r="S25" s="227">
        <v>31.27</v>
      </c>
      <c r="U25" s="167">
        <v>38860</v>
      </c>
      <c r="V25" s="139">
        <v>15.07</v>
      </c>
      <c r="W25" s="139">
        <v>15.54</v>
      </c>
      <c r="X25" s="140">
        <v>16.13</v>
      </c>
      <c r="Z25" s="161">
        <v>38891</v>
      </c>
      <c r="AA25" s="231">
        <v>15.99</v>
      </c>
      <c r="AB25" s="231">
        <v>20.84</v>
      </c>
      <c r="AC25" s="231">
        <v>28.41</v>
      </c>
      <c r="AD25" s="141"/>
      <c r="AE25" s="173">
        <v>38921</v>
      </c>
      <c r="AF25" s="143">
        <v>17.7</v>
      </c>
      <c r="AG25" s="143">
        <v>23.42</v>
      </c>
      <c r="AH25" s="144">
        <v>31.25</v>
      </c>
      <c r="AJ25" s="161">
        <v>38952</v>
      </c>
      <c r="AK25" s="137">
        <v>10.61</v>
      </c>
      <c r="AL25" s="137">
        <v>17.96</v>
      </c>
      <c r="AM25" s="138">
        <v>28.5</v>
      </c>
      <c r="AO25" s="167">
        <v>38983</v>
      </c>
      <c r="AP25" s="139">
        <v>16.61</v>
      </c>
      <c r="AQ25" s="139">
        <v>21.87</v>
      </c>
      <c r="AR25" s="140">
        <v>30.2</v>
      </c>
      <c r="AT25" s="173">
        <v>39013</v>
      </c>
      <c r="AU25" s="145">
        <v>13.8</v>
      </c>
      <c r="AV25" s="145">
        <v>18.940000000000001</v>
      </c>
      <c r="AW25" s="152">
        <v>26.96</v>
      </c>
      <c r="AX25" s="141"/>
      <c r="AY25" s="178">
        <v>39044</v>
      </c>
      <c r="AZ25" s="150">
        <v>19.3</v>
      </c>
      <c r="BA25" s="150">
        <v>25.13</v>
      </c>
      <c r="BB25" s="151">
        <v>33.46</v>
      </c>
      <c r="BD25" s="167">
        <v>39074</v>
      </c>
      <c r="BE25" s="139"/>
      <c r="BF25" s="139">
        <v>23.86</v>
      </c>
      <c r="BG25" s="140"/>
    </row>
    <row r="26" spans="1:59" x14ac:dyDescent="0.2">
      <c r="A26" s="161">
        <v>38741</v>
      </c>
      <c r="B26" s="11">
        <v>21.76</v>
      </c>
      <c r="C26" s="11">
        <v>26.14</v>
      </c>
      <c r="D26" s="12">
        <v>32.14</v>
      </c>
      <c r="F26" s="164">
        <v>38772</v>
      </c>
      <c r="G26" s="117">
        <v>21.88</v>
      </c>
      <c r="H26" s="117">
        <v>24.19</v>
      </c>
      <c r="I26" s="118">
        <v>26.95</v>
      </c>
      <c r="K26" s="167">
        <v>38800</v>
      </c>
      <c r="L26" s="139">
        <v>22.93</v>
      </c>
      <c r="M26" s="139">
        <v>25.57</v>
      </c>
      <c r="N26" s="140">
        <v>31.23</v>
      </c>
      <c r="P26" s="170">
        <v>38831</v>
      </c>
      <c r="Q26" s="227">
        <v>18.329999999999998</v>
      </c>
      <c r="R26" s="227">
        <v>23.36</v>
      </c>
      <c r="S26" s="227">
        <v>31.22</v>
      </c>
      <c r="U26" s="167">
        <v>38861</v>
      </c>
      <c r="V26" s="139">
        <v>14.16</v>
      </c>
      <c r="W26" s="139">
        <v>12.99</v>
      </c>
      <c r="X26" s="140">
        <v>16.32</v>
      </c>
      <c r="Z26" s="161">
        <v>38892</v>
      </c>
      <c r="AA26" s="231">
        <v>15.7</v>
      </c>
      <c r="AB26" s="231">
        <v>19.600000000000001</v>
      </c>
      <c r="AC26" s="231">
        <v>25.75</v>
      </c>
      <c r="AD26" s="141"/>
      <c r="AE26" s="173">
        <v>38922</v>
      </c>
      <c r="AF26" s="143">
        <v>17.29</v>
      </c>
      <c r="AG26" s="143">
        <v>23.72</v>
      </c>
      <c r="AH26" s="144">
        <v>31.98</v>
      </c>
      <c r="AJ26" s="161">
        <v>38953</v>
      </c>
      <c r="AK26" s="137">
        <v>13.33</v>
      </c>
      <c r="AL26" s="137">
        <v>19.96</v>
      </c>
      <c r="AM26" s="138">
        <v>29.69</v>
      </c>
      <c r="AO26" s="167">
        <v>38984</v>
      </c>
      <c r="AP26" s="139">
        <v>15.01</v>
      </c>
      <c r="AQ26" s="139">
        <v>16.32</v>
      </c>
      <c r="AR26" s="140">
        <v>18.2</v>
      </c>
      <c r="AT26" s="173">
        <v>39014</v>
      </c>
      <c r="AU26" s="145">
        <v>16.29</v>
      </c>
      <c r="AV26" s="145">
        <v>20.97</v>
      </c>
      <c r="AW26" s="152">
        <v>29.16</v>
      </c>
      <c r="AX26" s="141"/>
      <c r="AY26" s="178">
        <v>39045</v>
      </c>
      <c r="AZ26" s="150">
        <v>17.64</v>
      </c>
      <c r="BA26" s="150">
        <v>24.82</v>
      </c>
      <c r="BB26" s="151">
        <v>34.200000000000003</v>
      </c>
      <c r="BD26" s="167">
        <v>39075</v>
      </c>
      <c r="BE26" s="139"/>
      <c r="BF26" s="139">
        <v>23.38</v>
      </c>
      <c r="BG26" s="140"/>
    </row>
    <row r="27" spans="1:59" x14ac:dyDescent="0.2">
      <c r="A27" s="161">
        <v>38742</v>
      </c>
      <c r="B27" s="11">
        <v>22.44</v>
      </c>
      <c r="C27" s="11">
        <v>27.2</v>
      </c>
      <c r="D27" s="12">
        <v>35.79</v>
      </c>
      <c r="F27" s="164">
        <v>38773</v>
      </c>
      <c r="G27" s="117">
        <v>21.23</v>
      </c>
      <c r="H27" s="117">
        <v>24.57</v>
      </c>
      <c r="I27" s="118">
        <v>29.98</v>
      </c>
      <c r="K27" s="167">
        <v>38801</v>
      </c>
      <c r="L27" s="139">
        <v>20.82</v>
      </c>
      <c r="M27" s="139">
        <v>24.97</v>
      </c>
      <c r="N27" s="140">
        <v>31.23</v>
      </c>
      <c r="P27" s="170">
        <v>38832</v>
      </c>
      <c r="Q27" s="227">
        <v>19.36</v>
      </c>
      <c r="R27" s="227">
        <v>24.29</v>
      </c>
      <c r="S27" s="227">
        <v>31.58</v>
      </c>
      <c r="U27" s="167">
        <v>38862</v>
      </c>
      <c r="V27" s="139">
        <v>13.79</v>
      </c>
      <c r="W27" s="139">
        <v>15.79</v>
      </c>
      <c r="X27" s="140">
        <v>18.21</v>
      </c>
      <c r="Z27" s="161">
        <v>38893</v>
      </c>
      <c r="AA27" s="231">
        <v>16.350000000000001</v>
      </c>
      <c r="AB27" s="231">
        <v>20.2</v>
      </c>
      <c r="AC27" s="231">
        <v>27.19</v>
      </c>
      <c r="AD27" s="141"/>
      <c r="AE27" s="173">
        <v>38923</v>
      </c>
      <c r="AF27" s="143">
        <v>18.170000000000002</v>
      </c>
      <c r="AG27" s="143">
        <v>23.7</v>
      </c>
      <c r="AH27" s="144">
        <v>30.72</v>
      </c>
      <c r="AJ27" s="161">
        <v>38954</v>
      </c>
      <c r="AK27" s="137">
        <v>15.13</v>
      </c>
      <c r="AL27" s="137">
        <v>22.15</v>
      </c>
      <c r="AM27" s="138">
        <v>31.29</v>
      </c>
      <c r="AO27" s="167">
        <v>38985</v>
      </c>
      <c r="AP27" s="139">
        <v>14.11</v>
      </c>
      <c r="AQ27" s="139">
        <v>15.49</v>
      </c>
      <c r="AR27" s="140">
        <v>17.37</v>
      </c>
      <c r="AT27" s="173">
        <v>39015</v>
      </c>
      <c r="AU27" s="145">
        <v>16.989999999999998</v>
      </c>
      <c r="AV27" s="145">
        <v>23.13</v>
      </c>
      <c r="AW27" s="152">
        <v>30.03</v>
      </c>
      <c r="AX27" s="141"/>
      <c r="AY27" s="178">
        <v>39046</v>
      </c>
      <c r="AZ27" s="150">
        <v>20.71</v>
      </c>
      <c r="BA27" s="150">
        <v>24.94</v>
      </c>
      <c r="BB27" s="151">
        <v>34.17</v>
      </c>
      <c r="BD27" s="167">
        <v>39076</v>
      </c>
      <c r="BE27" s="139"/>
      <c r="BF27" s="139">
        <v>24.53</v>
      </c>
      <c r="BG27" s="140"/>
    </row>
    <row r="28" spans="1:59" x14ac:dyDescent="0.2">
      <c r="A28" s="161">
        <v>38743</v>
      </c>
      <c r="B28" s="11">
        <v>22.62</v>
      </c>
      <c r="C28" s="11">
        <v>25.1</v>
      </c>
      <c r="D28" s="12">
        <v>30.28</v>
      </c>
      <c r="F28" s="164">
        <v>38774</v>
      </c>
      <c r="G28" s="117">
        <v>20.83</v>
      </c>
      <c r="H28" s="117">
        <v>25.12</v>
      </c>
      <c r="I28" s="118">
        <v>32.08</v>
      </c>
      <c r="K28" s="167">
        <v>38802</v>
      </c>
      <c r="L28" s="139">
        <v>19.920000000000002</v>
      </c>
      <c r="M28" s="139">
        <v>21.91</v>
      </c>
      <c r="N28" s="140">
        <v>25.76</v>
      </c>
      <c r="P28" s="170">
        <v>38833</v>
      </c>
      <c r="Q28" s="227">
        <v>20.14</v>
      </c>
      <c r="R28" s="227">
        <v>23.9</v>
      </c>
      <c r="S28" s="227">
        <v>29.72</v>
      </c>
      <c r="U28" s="167">
        <v>38863</v>
      </c>
      <c r="V28" s="139">
        <v>14.86</v>
      </c>
      <c r="W28" s="139">
        <v>18.53</v>
      </c>
      <c r="X28" s="140">
        <v>26.05</v>
      </c>
      <c r="Z28" s="161">
        <v>38894</v>
      </c>
      <c r="AA28" s="231">
        <v>14.95</v>
      </c>
      <c r="AB28" s="231">
        <v>17.510000000000002</v>
      </c>
      <c r="AC28" s="231">
        <v>18.940000000000001</v>
      </c>
      <c r="AD28" s="141"/>
      <c r="AE28" s="173">
        <v>38924</v>
      </c>
      <c r="AF28" s="143">
        <v>17.739999999999998</v>
      </c>
      <c r="AG28" s="143">
        <v>23.06</v>
      </c>
      <c r="AH28" s="144">
        <v>29.5</v>
      </c>
      <c r="AJ28" s="161">
        <v>38955</v>
      </c>
      <c r="AK28" s="137">
        <v>17.62</v>
      </c>
      <c r="AL28" s="137">
        <v>24.28</v>
      </c>
      <c r="AM28" s="138">
        <v>31.72</v>
      </c>
      <c r="AO28" s="167">
        <v>38986</v>
      </c>
      <c r="AP28" s="139">
        <v>13.79</v>
      </c>
      <c r="AQ28" s="139">
        <v>16.09</v>
      </c>
      <c r="AR28" s="140">
        <v>20.02</v>
      </c>
      <c r="AT28" s="173">
        <v>39016</v>
      </c>
      <c r="AU28" s="145">
        <v>20.350000000000001</v>
      </c>
      <c r="AV28" s="145">
        <v>25.13</v>
      </c>
      <c r="AW28" s="152">
        <v>31.57</v>
      </c>
      <c r="AX28" s="141"/>
      <c r="AY28" s="178">
        <v>39047</v>
      </c>
      <c r="AZ28" s="150">
        <v>20.13</v>
      </c>
      <c r="BA28" s="150">
        <v>22.05</v>
      </c>
      <c r="BB28" s="151">
        <v>24.9</v>
      </c>
      <c r="BD28" s="167">
        <v>39077</v>
      </c>
      <c r="BE28" s="139"/>
      <c r="BF28" s="139">
        <v>24.59</v>
      </c>
      <c r="BG28" s="140"/>
    </row>
    <row r="29" spans="1:59" x14ac:dyDescent="0.2">
      <c r="A29" s="161">
        <v>38744</v>
      </c>
      <c r="B29" s="11">
        <v>21.29</v>
      </c>
      <c r="C29" s="11">
        <v>22.89</v>
      </c>
      <c r="D29" s="12">
        <v>25.11</v>
      </c>
      <c r="F29" s="164">
        <v>38775</v>
      </c>
      <c r="G29" s="117">
        <v>20.83</v>
      </c>
      <c r="H29" s="117">
        <v>25.09</v>
      </c>
      <c r="I29" s="118">
        <v>31.8</v>
      </c>
      <c r="K29" s="167">
        <v>38803</v>
      </c>
      <c r="L29" s="139">
        <v>19.89</v>
      </c>
      <c r="M29" s="139">
        <v>22.44</v>
      </c>
      <c r="N29" s="140">
        <v>27.47</v>
      </c>
      <c r="P29" s="170">
        <v>38834</v>
      </c>
      <c r="Q29" s="227">
        <v>18.579999999999998</v>
      </c>
      <c r="R29" s="227">
        <v>21.48</v>
      </c>
      <c r="S29" s="227">
        <v>26.93</v>
      </c>
      <c r="U29" s="167">
        <v>38864</v>
      </c>
      <c r="V29" s="139">
        <v>15.14</v>
      </c>
      <c r="W29" s="139">
        <v>20.010000000000002</v>
      </c>
      <c r="X29" s="140">
        <v>27.08</v>
      </c>
      <c r="Z29" s="161">
        <v>38895</v>
      </c>
      <c r="AA29" s="231">
        <v>12.27</v>
      </c>
      <c r="AB29" s="231">
        <v>15.85</v>
      </c>
      <c r="AC29" s="231">
        <v>20.88</v>
      </c>
      <c r="AD29" s="141"/>
      <c r="AE29" s="173">
        <v>38925</v>
      </c>
      <c r="AF29" s="143">
        <v>17.739999999999998</v>
      </c>
      <c r="AG29" s="143">
        <v>23.56</v>
      </c>
      <c r="AH29" s="144">
        <v>29.79</v>
      </c>
      <c r="AJ29" s="161">
        <v>38956</v>
      </c>
      <c r="AK29" s="137">
        <v>17.420000000000002</v>
      </c>
      <c r="AL29" s="137">
        <v>20.149999999999999</v>
      </c>
      <c r="AM29" s="138">
        <v>24.4</v>
      </c>
      <c r="AO29" s="167">
        <v>38987</v>
      </c>
      <c r="AP29" s="139">
        <v>15.12</v>
      </c>
      <c r="AQ29" s="139">
        <v>19.45</v>
      </c>
      <c r="AR29" s="140">
        <v>29.03</v>
      </c>
      <c r="AT29" s="173">
        <v>39017</v>
      </c>
      <c r="AU29" s="145">
        <v>18.32</v>
      </c>
      <c r="AV29" s="145">
        <v>21.86</v>
      </c>
      <c r="AW29" s="152">
        <v>28.99</v>
      </c>
      <c r="AX29" s="141"/>
      <c r="AY29" s="178">
        <v>39048</v>
      </c>
      <c r="AZ29" s="150">
        <v>20.49</v>
      </c>
      <c r="BA29" s="150">
        <v>22.72</v>
      </c>
      <c r="BB29" s="151">
        <v>28.2</v>
      </c>
      <c r="BD29" s="167">
        <v>39078</v>
      </c>
      <c r="BE29" s="139"/>
      <c r="BF29" s="139">
        <v>23.81</v>
      </c>
      <c r="BG29" s="140"/>
    </row>
    <row r="30" spans="1:59" ht="13.5" thickBot="1" x14ac:dyDescent="0.25">
      <c r="A30" s="161">
        <v>38745</v>
      </c>
      <c r="B30" s="11">
        <v>21.13</v>
      </c>
      <c r="C30" s="11">
        <v>23.7</v>
      </c>
      <c r="D30" s="12">
        <v>28.67</v>
      </c>
      <c r="F30" s="164">
        <v>38776</v>
      </c>
      <c r="G30" s="185">
        <v>21.11</v>
      </c>
      <c r="H30" s="185">
        <v>25.66</v>
      </c>
      <c r="I30" s="186">
        <v>34.71</v>
      </c>
      <c r="K30" s="167">
        <v>38804</v>
      </c>
      <c r="L30" s="139">
        <v>19.55</v>
      </c>
      <c r="M30" s="139">
        <v>24.48</v>
      </c>
      <c r="N30" s="140">
        <v>31.31</v>
      </c>
      <c r="P30" s="170">
        <v>38835</v>
      </c>
      <c r="Q30" s="227">
        <v>16.82</v>
      </c>
      <c r="R30" s="227">
        <v>20.55</v>
      </c>
      <c r="S30" s="227">
        <v>27.36</v>
      </c>
      <c r="U30" s="167">
        <v>38865</v>
      </c>
      <c r="V30" s="139">
        <v>16.21</v>
      </c>
      <c r="W30" s="139">
        <v>21.42</v>
      </c>
      <c r="X30" s="140">
        <v>29.05</v>
      </c>
      <c r="Z30" s="161">
        <v>38896</v>
      </c>
      <c r="AA30" s="231">
        <v>11.83</v>
      </c>
      <c r="AB30" s="231">
        <v>13.25</v>
      </c>
      <c r="AC30" s="231">
        <v>17.05</v>
      </c>
      <c r="AD30" s="141"/>
      <c r="AE30" s="173">
        <v>38926</v>
      </c>
      <c r="AF30" s="143">
        <v>19.28</v>
      </c>
      <c r="AG30" s="143">
        <v>24.68</v>
      </c>
      <c r="AH30" s="144">
        <v>31.62</v>
      </c>
      <c r="AJ30" s="161">
        <v>38957</v>
      </c>
      <c r="AK30" s="137">
        <v>16.84</v>
      </c>
      <c r="AL30" s="137">
        <v>20.239999999999998</v>
      </c>
      <c r="AM30" s="138">
        <v>26.55</v>
      </c>
      <c r="AO30" s="167">
        <v>38988</v>
      </c>
      <c r="AP30" s="139">
        <v>14.93</v>
      </c>
      <c r="AQ30" s="139">
        <v>21.9</v>
      </c>
      <c r="AR30" s="140">
        <v>30.47</v>
      </c>
      <c r="AT30" s="173">
        <v>39018</v>
      </c>
      <c r="AU30" s="145">
        <v>16.829999999999998</v>
      </c>
      <c r="AV30" s="145">
        <v>21.52</v>
      </c>
      <c r="AW30" s="152">
        <v>31.22</v>
      </c>
      <c r="AX30" s="141"/>
      <c r="AY30" s="178">
        <v>39049</v>
      </c>
      <c r="AZ30" s="150">
        <v>20.84</v>
      </c>
      <c r="BA30" s="150">
        <v>24</v>
      </c>
      <c r="BB30" s="151">
        <v>29.44</v>
      </c>
      <c r="BD30" s="167">
        <v>39079</v>
      </c>
      <c r="BE30" s="139"/>
      <c r="BF30" s="139">
        <v>24.76</v>
      </c>
      <c r="BG30" s="140"/>
    </row>
    <row r="31" spans="1:59" ht="13.5" thickBot="1" x14ac:dyDescent="0.25">
      <c r="A31" s="161">
        <v>38746</v>
      </c>
      <c r="B31" s="11">
        <v>19.920000000000002</v>
      </c>
      <c r="C31" s="11">
        <v>21.62</v>
      </c>
      <c r="D31" s="12">
        <v>23.1</v>
      </c>
      <c r="F31" s="206" t="s">
        <v>4</v>
      </c>
      <c r="G31" s="207">
        <f>AVERAGE(G3:G30)</f>
        <v>21.423928571428576</v>
      </c>
      <c r="H31" s="207">
        <f>AVERAGE(H3:H30)</f>
        <v>24.670714285714286</v>
      </c>
      <c r="I31" s="208">
        <f>AVERAGE(I3:I30)</f>
        <v>30.02535714285715</v>
      </c>
      <c r="K31" s="167">
        <v>38805</v>
      </c>
      <c r="L31" s="139">
        <v>19.78</v>
      </c>
      <c r="M31" s="139">
        <v>20.87</v>
      </c>
      <c r="N31" s="140">
        <v>22.55</v>
      </c>
      <c r="P31" s="170">
        <v>38836</v>
      </c>
      <c r="Q31" s="227">
        <v>17.8</v>
      </c>
      <c r="R31" s="227">
        <v>21.69</v>
      </c>
      <c r="S31" s="227">
        <v>27.76</v>
      </c>
      <c r="U31" s="167">
        <v>38866</v>
      </c>
      <c r="V31" s="139">
        <v>17.07</v>
      </c>
      <c r="W31" s="139">
        <v>21.08</v>
      </c>
      <c r="X31" s="140">
        <v>27.62</v>
      </c>
      <c r="Z31" s="161">
        <v>38897</v>
      </c>
      <c r="AA31" s="231">
        <v>11.17</v>
      </c>
      <c r="AB31" s="231">
        <v>14.56</v>
      </c>
      <c r="AC31" s="231">
        <v>20.3</v>
      </c>
      <c r="AD31" s="141"/>
      <c r="AE31" s="173">
        <v>38927</v>
      </c>
      <c r="AF31" s="143">
        <v>14.65</v>
      </c>
      <c r="AG31" s="143">
        <v>18.22</v>
      </c>
      <c r="AH31" s="144">
        <v>22.69</v>
      </c>
      <c r="AJ31" s="161">
        <v>38958</v>
      </c>
      <c r="AK31" s="137">
        <v>10.89</v>
      </c>
      <c r="AL31" s="137">
        <v>13.72</v>
      </c>
      <c r="AM31" s="138">
        <v>17.989999999999998</v>
      </c>
      <c r="AO31" s="167">
        <v>38989</v>
      </c>
      <c r="AP31" s="139">
        <v>16.059999999999999</v>
      </c>
      <c r="AQ31" s="139">
        <v>18.809999999999999</v>
      </c>
      <c r="AR31" s="140">
        <v>20.64</v>
      </c>
      <c r="AT31" s="173">
        <v>39019</v>
      </c>
      <c r="AU31" s="145">
        <v>17.14</v>
      </c>
      <c r="AV31" s="145">
        <v>21.72</v>
      </c>
      <c r="AW31" s="152">
        <v>30.34</v>
      </c>
      <c r="AX31" s="141"/>
      <c r="AY31" s="178">
        <v>39050</v>
      </c>
      <c r="AZ31" s="150">
        <v>21.44</v>
      </c>
      <c r="BA31" s="150">
        <v>24.39</v>
      </c>
      <c r="BB31" s="151">
        <v>29.31</v>
      </c>
      <c r="BD31" s="167">
        <v>39080</v>
      </c>
      <c r="BE31" s="139"/>
      <c r="BF31" s="139">
        <v>23.89</v>
      </c>
      <c r="BG31" s="140"/>
    </row>
    <row r="32" spans="1:59" ht="13.5" thickBot="1" x14ac:dyDescent="0.25">
      <c r="A32" s="161">
        <v>38747</v>
      </c>
      <c r="B32" s="11">
        <v>20.58</v>
      </c>
      <c r="C32" s="11">
        <v>22.63</v>
      </c>
      <c r="D32" s="12">
        <v>27.78</v>
      </c>
      <c r="K32" s="167">
        <v>38806</v>
      </c>
      <c r="L32" s="139">
        <v>18.95</v>
      </c>
      <c r="M32" s="139">
        <v>20.82</v>
      </c>
      <c r="N32" s="140">
        <v>24.4</v>
      </c>
      <c r="P32" s="170">
        <v>38837</v>
      </c>
      <c r="Q32" s="227">
        <v>18.41</v>
      </c>
      <c r="R32" s="227">
        <v>22.86</v>
      </c>
      <c r="S32" s="227">
        <v>29.22</v>
      </c>
      <c r="U32" s="167">
        <v>38867</v>
      </c>
      <c r="V32" s="139">
        <v>15.82</v>
      </c>
      <c r="W32" s="139">
        <v>21.39</v>
      </c>
      <c r="X32" s="140">
        <v>28.89</v>
      </c>
      <c r="Z32" s="161">
        <v>38898</v>
      </c>
      <c r="AA32" s="231">
        <v>12.32</v>
      </c>
      <c r="AB32" s="231">
        <v>16.55</v>
      </c>
      <c r="AC32" s="231">
        <v>23.82</v>
      </c>
      <c r="AD32" s="141"/>
      <c r="AE32" s="173">
        <v>38928</v>
      </c>
      <c r="AF32" s="143">
        <v>12.19</v>
      </c>
      <c r="AG32" s="143">
        <v>13.27</v>
      </c>
      <c r="AH32" s="144">
        <v>14.4</v>
      </c>
      <c r="AJ32" s="161">
        <v>38959</v>
      </c>
      <c r="AK32" s="137">
        <v>11</v>
      </c>
      <c r="AL32" s="137">
        <v>15.73</v>
      </c>
      <c r="AM32" s="138">
        <v>24.05</v>
      </c>
      <c r="AO32" s="167">
        <v>38990</v>
      </c>
      <c r="AP32" s="188">
        <v>16.11</v>
      </c>
      <c r="AQ32" s="188">
        <v>17.37</v>
      </c>
      <c r="AR32" s="189">
        <v>19.93</v>
      </c>
      <c r="AT32" s="173">
        <v>39020</v>
      </c>
      <c r="AU32" s="196">
        <v>16.88</v>
      </c>
      <c r="AV32" s="196">
        <v>23.93</v>
      </c>
      <c r="AW32" s="197">
        <v>35.049999999999997</v>
      </c>
      <c r="AX32" s="141"/>
      <c r="AY32" s="178">
        <v>39051</v>
      </c>
      <c r="AZ32" s="198">
        <v>19.59</v>
      </c>
      <c r="BA32" s="198">
        <v>22.15</v>
      </c>
      <c r="BB32" s="199">
        <v>24.56</v>
      </c>
      <c r="BD32" s="167">
        <v>39081</v>
      </c>
      <c r="BE32" s="139"/>
      <c r="BF32" s="139">
        <v>23.85</v>
      </c>
      <c r="BG32" s="140"/>
    </row>
    <row r="33" spans="1:59" ht="13.5" thickBot="1" x14ac:dyDescent="0.25">
      <c r="A33" s="161">
        <v>38748</v>
      </c>
      <c r="B33" s="191">
        <v>20.3</v>
      </c>
      <c r="C33" s="191">
        <v>23</v>
      </c>
      <c r="D33" s="192">
        <v>29.43</v>
      </c>
      <c r="F33" s="74"/>
      <c r="G33" s="75"/>
      <c r="H33" s="75"/>
      <c r="I33" s="75"/>
      <c r="K33" s="167">
        <v>38807</v>
      </c>
      <c r="L33" s="188">
        <v>18.21</v>
      </c>
      <c r="M33" s="188">
        <v>21.13</v>
      </c>
      <c r="N33" s="189">
        <v>25.87</v>
      </c>
      <c r="P33" s="212" t="s">
        <v>4</v>
      </c>
      <c r="Q33" s="225">
        <f>AVERAGE(Q3:Q32)</f>
        <v>18.354333333333333</v>
      </c>
      <c r="R33" s="225">
        <f>AVERAGE(R3:R32)</f>
        <v>22.166666666666668</v>
      </c>
      <c r="S33" s="226">
        <f>AVERAGE(S3:S32)</f>
        <v>27.852000000000007</v>
      </c>
      <c r="U33" s="167">
        <v>38868</v>
      </c>
      <c r="V33" s="188">
        <v>17.350000000000001</v>
      </c>
      <c r="W33" s="188">
        <v>22.3</v>
      </c>
      <c r="X33" s="189">
        <v>28.02</v>
      </c>
      <c r="Z33" s="202" t="s">
        <v>4</v>
      </c>
      <c r="AA33" s="26">
        <f>AVERAGE(AA3:AA32)</f>
        <v>15.038666666666668</v>
      </c>
      <c r="AB33" s="26">
        <f>AVERAGE(AB3:AB32)</f>
        <v>18.878999999999998</v>
      </c>
      <c r="AC33" s="230">
        <f>AVERAGE(AC3:AC32)</f>
        <v>24.762000000000004</v>
      </c>
      <c r="AE33" s="173">
        <v>38929</v>
      </c>
      <c r="AF33" s="194">
        <v>12.2</v>
      </c>
      <c r="AG33" s="194">
        <v>12.79</v>
      </c>
      <c r="AH33" s="195">
        <v>13.44</v>
      </c>
      <c r="AJ33" s="161">
        <v>38960</v>
      </c>
      <c r="AK33" s="182">
        <v>11.05</v>
      </c>
      <c r="AL33" s="182">
        <v>17.5</v>
      </c>
      <c r="AM33" s="183">
        <v>27.19</v>
      </c>
      <c r="AO33" s="209" t="s">
        <v>4</v>
      </c>
      <c r="AP33" s="213">
        <f>AVERAGE(AP2:AP32)</f>
        <v>15.747000000000005</v>
      </c>
      <c r="AQ33" s="213">
        <f>AVERAGE(AQ2:AQ32)</f>
        <v>19.815999999999995</v>
      </c>
      <c r="AR33" s="214">
        <f>AVERAGE(AR2:AR32)</f>
        <v>26.130333333333333</v>
      </c>
      <c r="AT33" s="206" t="s">
        <v>4</v>
      </c>
      <c r="AU33" s="219">
        <v>19.95</v>
      </c>
      <c r="AV33" s="219">
        <v>25.75</v>
      </c>
      <c r="AW33" s="220">
        <v>35.28</v>
      </c>
      <c r="AY33" s="202" t="s">
        <v>4</v>
      </c>
      <c r="AZ33" s="221">
        <f>AVERAGE(AZ2:AZ32)</f>
        <v>18.517333333333337</v>
      </c>
      <c r="BA33" s="221">
        <f>AVERAGE(BA2:BA32)</f>
        <v>22.25033333333333</v>
      </c>
      <c r="BB33" s="222">
        <f>AVERAGE(BB2:BB32)</f>
        <v>28.089333333333332</v>
      </c>
      <c r="BD33" s="167">
        <v>39082</v>
      </c>
      <c r="BE33" s="200"/>
      <c r="BF33" s="200">
        <v>21.78</v>
      </c>
      <c r="BG33" s="201"/>
    </row>
    <row r="34" spans="1:59" ht="13.5" thickBot="1" x14ac:dyDescent="0.25">
      <c r="A34" s="202" t="s">
        <v>4</v>
      </c>
      <c r="B34" s="203">
        <f>AVERAGE(B3:B33)</f>
        <v>21.37</v>
      </c>
      <c r="C34" s="203">
        <f>AVERAGE(C3:C33)</f>
        <v>24.861290322580647</v>
      </c>
      <c r="D34" s="205">
        <f>AVERAGE(D3:D33)</f>
        <v>30.73</v>
      </c>
      <c r="K34" s="209" t="s">
        <v>4</v>
      </c>
      <c r="L34" s="210">
        <f>AVERAGE(L4:L33)</f>
        <v>20.709</v>
      </c>
      <c r="M34" s="210">
        <f>AVERAGE(M4:M33)</f>
        <v>24.125000000000011</v>
      </c>
      <c r="N34" s="211">
        <f>AVERAGE(N4:N33)</f>
        <v>30.25333333333333</v>
      </c>
      <c r="U34" s="209" t="s">
        <v>4</v>
      </c>
      <c r="V34" s="213">
        <f>AVERAGE(V3:V33)</f>
        <v>15.120322580645162</v>
      </c>
      <c r="W34" s="213">
        <f>AVERAGE(W3:W33)</f>
        <v>18.639032258064514</v>
      </c>
      <c r="X34" s="214">
        <f>AVERAGE(X3:X33)</f>
        <v>24.046774193548387</v>
      </c>
      <c r="AE34" s="206" t="s">
        <v>4</v>
      </c>
      <c r="AF34" s="215">
        <f>AVERAGE(AF3:AF33)</f>
        <v>15.330322580645161</v>
      </c>
      <c r="AG34" s="215">
        <f>AVERAGE(AG3:AG33)</f>
        <v>19.85935483870967</v>
      </c>
      <c r="AH34" s="216">
        <f>AVERAGE(AH3:AH33)</f>
        <v>26.157419354838716</v>
      </c>
      <c r="AJ34" s="202" t="s">
        <v>4</v>
      </c>
      <c r="AK34" s="217">
        <f>AVERAGE(AK3:AK33)</f>
        <v>15.841290322580642</v>
      </c>
      <c r="AL34" s="217">
        <f>AVERAGE(AL3:AL33)</f>
        <v>20.464193548387094</v>
      </c>
      <c r="AM34" s="218">
        <f>AVERAGE(AM3:AM33)</f>
        <v>27.059677419354834</v>
      </c>
      <c r="BD34" s="209" t="s">
        <v>4</v>
      </c>
      <c r="BE34" s="213">
        <v>18.410322580645161</v>
      </c>
      <c r="BF34" s="213">
        <v>22.239032258064519</v>
      </c>
      <c r="BG34" s="214">
        <v>28.126451612903228</v>
      </c>
    </row>
    <row r="35" spans="1:59" x14ac:dyDescent="0.2">
      <c r="BD35" s="154"/>
    </row>
    <row r="36" spans="1:59" x14ac:dyDescent="0.2">
      <c r="BD36" s="154"/>
    </row>
    <row r="37" spans="1:59" x14ac:dyDescent="0.2">
      <c r="BD37" s="154"/>
    </row>
    <row r="38" spans="1:59" x14ac:dyDescent="0.2">
      <c r="BD38" s="154"/>
    </row>
    <row r="39" spans="1:59" x14ac:dyDescent="0.2">
      <c r="BD39" s="154"/>
    </row>
    <row r="40" spans="1:59" x14ac:dyDescent="0.2">
      <c r="BD40" s="154"/>
    </row>
    <row r="41" spans="1:59" x14ac:dyDescent="0.2">
      <c r="BD41" s="154"/>
    </row>
    <row r="42" spans="1:59" x14ac:dyDescent="0.2">
      <c r="BD42" s="154"/>
    </row>
    <row r="43" spans="1:59" x14ac:dyDescent="0.2">
      <c r="BD43" s="154"/>
    </row>
    <row r="44" spans="1:59" x14ac:dyDescent="0.2">
      <c r="BD44" s="154"/>
    </row>
    <row r="45" spans="1:59" x14ac:dyDescent="0.2">
      <c r="BD45" s="154"/>
    </row>
    <row r="46" spans="1:59" x14ac:dyDescent="0.2">
      <c r="BD46" s="154"/>
    </row>
    <row r="47" spans="1:59" x14ac:dyDescent="0.2">
      <c r="BD47" s="154"/>
    </row>
    <row r="48" spans="1:59" x14ac:dyDescent="0.2">
      <c r="BD48" s="154"/>
    </row>
    <row r="49" spans="56:56" x14ac:dyDescent="0.2">
      <c r="BD49" s="154"/>
    </row>
    <row r="50" spans="56:56" x14ac:dyDescent="0.2">
      <c r="BD50" s="154"/>
    </row>
    <row r="51" spans="56:56" x14ac:dyDescent="0.2">
      <c r="BD51" s="154"/>
    </row>
    <row r="52" spans="56:56" x14ac:dyDescent="0.2">
      <c r="BD52" s="154"/>
    </row>
    <row r="53" spans="56:56" x14ac:dyDescent="0.2">
      <c r="BD53" s="154"/>
    </row>
    <row r="54" spans="56:56" x14ac:dyDescent="0.2">
      <c r="BD54" s="154"/>
    </row>
    <row r="55" spans="56:56" x14ac:dyDescent="0.2">
      <c r="BD55" s="154"/>
    </row>
    <row r="56" spans="56:56" x14ac:dyDescent="0.2">
      <c r="BD56" s="154"/>
    </row>
    <row r="57" spans="56:56" x14ac:dyDescent="0.2">
      <c r="BD57" s="154"/>
    </row>
    <row r="58" spans="56:56" x14ac:dyDescent="0.2">
      <c r="BD58" s="154"/>
    </row>
    <row r="59" spans="56:56" x14ac:dyDescent="0.2">
      <c r="BD59" s="154"/>
    </row>
    <row r="60" spans="56:56" x14ac:dyDescent="0.2">
      <c r="BD60" s="154"/>
    </row>
    <row r="61" spans="56:56" x14ac:dyDescent="0.2">
      <c r="BD61" s="154"/>
    </row>
    <row r="62" spans="56:56" x14ac:dyDescent="0.2">
      <c r="BD62" s="154"/>
    </row>
    <row r="63" spans="56:56" x14ac:dyDescent="0.2">
      <c r="BD63" s="154"/>
    </row>
    <row r="64" spans="56:56" x14ac:dyDescent="0.2">
      <c r="BD64" s="154"/>
    </row>
    <row r="65" spans="56:56" x14ac:dyDescent="0.2">
      <c r="BD65" s="154"/>
    </row>
    <row r="66" spans="56:56" x14ac:dyDescent="0.2">
      <c r="BD66" s="154"/>
    </row>
    <row r="67" spans="56:56" x14ac:dyDescent="0.2">
      <c r="BD67" s="154"/>
    </row>
    <row r="68" spans="56:56" x14ac:dyDescent="0.2">
      <c r="BD68" s="154"/>
    </row>
    <row r="69" spans="56:56" x14ac:dyDescent="0.2">
      <c r="BD69" s="154"/>
    </row>
    <row r="70" spans="56:56" x14ac:dyDescent="0.2">
      <c r="BD70" s="154"/>
    </row>
    <row r="71" spans="56:56" x14ac:dyDescent="0.2">
      <c r="BD71" s="154"/>
    </row>
    <row r="72" spans="56:56" x14ac:dyDescent="0.2">
      <c r="BD72" s="154"/>
    </row>
    <row r="73" spans="56:56" x14ac:dyDescent="0.2">
      <c r="BD73" s="154"/>
    </row>
    <row r="74" spans="56:56" x14ac:dyDescent="0.2">
      <c r="BD74" s="154"/>
    </row>
    <row r="75" spans="56:56" x14ac:dyDescent="0.2">
      <c r="BD75" s="154"/>
    </row>
    <row r="76" spans="56:56" x14ac:dyDescent="0.2">
      <c r="BD76" s="154"/>
    </row>
    <row r="77" spans="56:56" x14ac:dyDescent="0.2">
      <c r="BD77" s="154"/>
    </row>
    <row r="78" spans="56:56" x14ac:dyDescent="0.2">
      <c r="BD78" s="154"/>
    </row>
    <row r="79" spans="56:56" x14ac:dyDescent="0.2">
      <c r="BD79" s="154"/>
    </row>
    <row r="80" spans="56:56" x14ac:dyDescent="0.2">
      <c r="BD80" s="154"/>
    </row>
    <row r="81" spans="56:56" x14ac:dyDescent="0.2">
      <c r="BD81" s="154"/>
    </row>
    <row r="82" spans="56:56" x14ac:dyDescent="0.2">
      <c r="BD82" s="154"/>
    </row>
    <row r="83" spans="56:56" x14ac:dyDescent="0.2">
      <c r="BD83" s="154"/>
    </row>
    <row r="84" spans="56:56" x14ac:dyDescent="0.2">
      <c r="BD84" s="154"/>
    </row>
    <row r="85" spans="56:56" x14ac:dyDescent="0.2">
      <c r="BD85" s="154"/>
    </row>
    <row r="86" spans="56:56" x14ac:dyDescent="0.2">
      <c r="BD86" s="154"/>
    </row>
    <row r="87" spans="56:56" x14ac:dyDescent="0.2">
      <c r="BD87" s="154"/>
    </row>
    <row r="88" spans="56:56" x14ac:dyDescent="0.2">
      <c r="BD88" s="154"/>
    </row>
    <row r="89" spans="56:56" x14ac:dyDescent="0.2">
      <c r="BD89" s="154"/>
    </row>
    <row r="90" spans="56:56" x14ac:dyDescent="0.2">
      <c r="BD90" s="154"/>
    </row>
    <row r="91" spans="56:56" x14ac:dyDescent="0.2">
      <c r="BD91" s="154"/>
    </row>
    <row r="92" spans="56:56" x14ac:dyDescent="0.2">
      <c r="BD92" s="154"/>
    </row>
    <row r="93" spans="56:56" x14ac:dyDescent="0.2">
      <c r="BD93" s="154"/>
    </row>
    <row r="94" spans="56:56" x14ac:dyDescent="0.2">
      <c r="BD94" s="154"/>
    </row>
    <row r="95" spans="56:56" x14ac:dyDescent="0.2">
      <c r="BD95" s="154"/>
    </row>
    <row r="96" spans="56:56" x14ac:dyDescent="0.2">
      <c r="BD96" s="154"/>
    </row>
    <row r="97" spans="56:56" x14ac:dyDescent="0.2">
      <c r="BD97" s="154"/>
    </row>
    <row r="98" spans="56:56" x14ac:dyDescent="0.2">
      <c r="BD98" s="154"/>
    </row>
    <row r="99" spans="56:56" x14ac:dyDescent="0.2">
      <c r="BD99" s="154"/>
    </row>
    <row r="100" spans="56:56" x14ac:dyDescent="0.2">
      <c r="BD100" s="154"/>
    </row>
    <row r="101" spans="56:56" x14ac:dyDescent="0.2">
      <c r="BD101" s="154"/>
    </row>
    <row r="102" spans="56:56" x14ac:dyDescent="0.2">
      <c r="BD102" s="154"/>
    </row>
    <row r="103" spans="56:56" x14ac:dyDescent="0.2">
      <c r="BD103" s="154"/>
    </row>
    <row r="104" spans="56:56" x14ac:dyDescent="0.2">
      <c r="BD104" s="154"/>
    </row>
    <row r="105" spans="56:56" x14ac:dyDescent="0.2">
      <c r="BD105" s="154"/>
    </row>
    <row r="106" spans="56:56" x14ac:dyDescent="0.2">
      <c r="BD106" s="154"/>
    </row>
    <row r="107" spans="56:56" x14ac:dyDescent="0.2">
      <c r="BD107" s="154"/>
    </row>
    <row r="108" spans="56:56" x14ac:dyDescent="0.2">
      <c r="BD108" s="154"/>
    </row>
    <row r="109" spans="56:56" x14ac:dyDescent="0.2">
      <c r="BD109" s="154"/>
    </row>
    <row r="110" spans="56:56" x14ac:dyDescent="0.2">
      <c r="BD110" s="154"/>
    </row>
    <row r="111" spans="56:56" x14ac:dyDescent="0.2">
      <c r="BD111" s="154"/>
    </row>
    <row r="112" spans="56:56" x14ac:dyDescent="0.2">
      <c r="BD112" s="154"/>
    </row>
    <row r="113" spans="56:56" x14ac:dyDescent="0.2">
      <c r="BD113" s="154"/>
    </row>
    <row r="114" spans="56:56" x14ac:dyDescent="0.2">
      <c r="BD114" s="154"/>
    </row>
    <row r="115" spans="56:56" x14ac:dyDescent="0.2">
      <c r="BD115" s="154"/>
    </row>
    <row r="116" spans="56:56" x14ac:dyDescent="0.2">
      <c r="BD116" s="154"/>
    </row>
    <row r="117" spans="56:56" x14ac:dyDescent="0.2">
      <c r="BD117" s="154"/>
    </row>
    <row r="118" spans="56:56" x14ac:dyDescent="0.2">
      <c r="BD118" s="154"/>
    </row>
    <row r="119" spans="56:56" x14ac:dyDescent="0.2">
      <c r="BD119" s="154"/>
    </row>
    <row r="120" spans="56:56" x14ac:dyDescent="0.2">
      <c r="BD120" s="154"/>
    </row>
    <row r="121" spans="56:56" x14ac:dyDescent="0.2">
      <c r="BD121" s="154"/>
    </row>
    <row r="122" spans="56:56" x14ac:dyDescent="0.2">
      <c r="BD122" s="154"/>
    </row>
    <row r="123" spans="56:56" x14ac:dyDescent="0.2">
      <c r="BD123" s="154"/>
    </row>
    <row r="124" spans="56:56" x14ac:dyDescent="0.2">
      <c r="BD124" s="154"/>
    </row>
    <row r="125" spans="56:56" x14ac:dyDescent="0.2">
      <c r="BD125" s="154"/>
    </row>
    <row r="126" spans="56:56" x14ac:dyDescent="0.2">
      <c r="BD126" s="154"/>
    </row>
    <row r="127" spans="56:56" x14ac:dyDescent="0.2">
      <c r="BD127" s="154"/>
    </row>
    <row r="128" spans="56:56" x14ac:dyDescent="0.2">
      <c r="BD128" s="154"/>
    </row>
    <row r="129" spans="56:56" x14ac:dyDescent="0.2">
      <c r="BD129" s="154"/>
    </row>
    <row r="130" spans="56:56" x14ac:dyDescent="0.2">
      <c r="BD130" s="154"/>
    </row>
    <row r="131" spans="56:56" x14ac:dyDescent="0.2">
      <c r="BD131" s="154"/>
    </row>
    <row r="132" spans="56:56" x14ac:dyDescent="0.2">
      <c r="BD132" s="154"/>
    </row>
    <row r="133" spans="56:56" x14ac:dyDescent="0.2">
      <c r="BD133" s="154"/>
    </row>
    <row r="134" spans="56:56" x14ac:dyDescent="0.2">
      <c r="BD134" s="154"/>
    </row>
    <row r="135" spans="56:56" x14ac:dyDescent="0.2">
      <c r="BD135" s="154"/>
    </row>
    <row r="136" spans="56:56" x14ac:dyDescent="0.2">
      <c r="BD136" s="154"/>
    </row>
    <row r="137" spans="56:56" x14ac:dyDescent="0.2">
      <c r="BD137" s="154"/>
    </row>
    <row r="138" spans="56:56" x14ac:dyDescent="0.2">
      <c r="BD138" s="154"/>
    </row>
    <row r="139" spans="56:56" x14ac:dyDescent="0.2">
      <c r="BD139" s="154"/>
    </row>
    <row r="140" spans="56:56" x14ac:dyDescent="0.2">
      <c r="BD140" s="154"/>
    </row>
    <row r="141" spans="56:56" x14ac:dyDescent="0.2">
      <c r="BD141" s="154"/>
    </row>
    <row r="142" spans="56:56" x14ac:dyDescent="0.2">
      <c r="BD142" s="154"/>
    </row>
    <row r="143" spans="56:56" x14ac:dyDescent="0.2">
      <c r="BD143" s="154"/>
    </row>
    <row r="144" spans="56:56" x14ac:dyDescent="0.2">
      <c r="BD144" s="154"/>
    </row>
    <row r="145" spans="56:56" x14ac:dyDescent="0.2">
      <c r="BD145" s="154"/>
    </row>
    <row r="146" spans="56:56" x14ac:dyDescent="0.2">
      <c r="BD146" s="154"/>
    </row>
    <row r="147" spans="56:56" x14ac:dyDescent="0.2">
      <c r="BD147" s="154"/>
    </row>
    <row r="148" spans="56:56" x14ac:dyDescent="0.2">
      <c r="BD148" s="154"/>
    </row>
    <row r="149" spans="56:56" x14ac:dyDescent="0.2">
      <c r="BD149" s="154"/>
    </row>
    <row r="150" spans="56:56" x14ac:dyDescent="0.2">
      <c r="BD150" s="154"/>
    </row>
    <row r="151" spans="56:56" x14ac:dyDescent="0.2">
      <c r="BD151" s="154"/>
    </row>
    <row r="152" spans="56:56" x14ac:dyDescent="0.2">
      <c r="BD152" s="154"/>
    </row>
    <row r="153" spans="56:56" x14ac:dyDescent="0.2">
      <c r="BD153" s="154"/>
    </row>
    <row r="154" spans="56:56" x14ac:dyDescent="0.2">
      <c r="BD154" s="154"/>
    </row>
    <row r="155" spans="56:56" x14ac:dyDescent="0.2">
      <c r="BD155" s="154"/>
    </row>
    <row r="156" spans="56:56" x14ac:dyDescent="0.2">
      <c r="BD156" s="154"/>
    </row>
    <row r="157" spans="56:56" x14ac:dyDescent="0.2">
      <c r="BD157" s="154"/>
    </row>
    <row r="158" spans="56:56" x14ac:dyDescent="0.2">
      <c r="BD158" s="154"/>
    </row>
    <row r="159" spans="56:56" x14ac:dyDescent="0.2">
      <c r="BD159" s="154"/>
    </row>
    <row r="160" spans="56:56" x14ac:dyDescent="0.2">
      <c r="BD160" s="154"/>
    </row>
    <row r="161" spans="56:56" x14ac:dyDescent="0.2">
      <c r="BD161" s="154"/>
    </row>
    <row r="162" spans="56:56" x14ac:dyDescent="0.2">
      <c r="BD162" s="154"/>
    </row>
    <row r="163" spans="56:56" x14ac:dyDescent="0.2">
      <c r="BD163" s="154"/>
    </row>
    <row r="164" spans="56:56" x14ac:dyDescent="0.2">
      <c r="BD164" s="154"/>
    </row>
    <row r="165" spans="56:56" x14ac:dyDescent="0.2">
      <c r="BD165" s="154"/>
    </row>
    <row r="166" spans="56:56" x14ac:dyDescent="0.2">
      <c r="BD166" s="154"/>
    </row>
    <row r="167" spans="56:56" x14ac:dyDescent="0.2">
      <c r="BD167" s="154"/>
    </row>
    <row r="168" spans="56:56" x14ac:dyDescent="0.2">
      <c r="BD168" s="154"/>
    </row>
    <row r="169" spans="56:56" x14ac:dyDescent="0.2">
      <c r="BD169" s="154"/>
    </row>
    <row r="170" spans="56:56" x14ac:dyDescent="0.2">
      <c r="BD170" s="154"/>
    </row>
    <row r="171" spans="56:56" x14ac:dyDescent="0.2">
      <c r="BD171" s="154"/>
    </row>
    <row r="172" spans="56:56" x14ac:dyDescent="0.2">
      <c r="BD172" s="154"/>
    </row>
    <row r="173" spans="56:56" x14ac:dyDescent="0.2">
      <c r="BD173" s="154"/>
    </row>
    <row r="174" spans="56:56" x14ac:dyDescent="0.2">
      <c r="BD174" s="154"/>
    </row>
    <row r="175" spans="56:56" x14ac:dyDescent="0.2">
      <c r="BD175" s="154"/>
    </row>
    <row r="176" spans="56:56" x14ac:dyDescent="0.2">
      <c r="BD176" s="154"/>
    </row>
    <row r="177" spans="56:56" x14ac:dyDescent="0.2">
      <c r="BD177" s="154"/>
    </row>
    <row r="178" spans="56:56" x14ac:dyDescent="0.2">
      <c r="BD178" s="154"/>
    </row>
    <row r="179" spans="56:56" x14ac:dyDescent="0.2">
      <c r="BD179" s="154"/>
    </row>
    <row r="180" spans="56:56" x14ac:dyDescent="0.2">
      <c r="BD180" s="154"/>
    </row>
    <row r="181" spans="56:56" x14ac:dyDescent="0.2">
      <c r="BD181" s="154"/>
    </row>
    <row r="182" spans="56:56" x14ac:dyDescent="0.2">
      <c r="BD182" s="154"/>
    </row>
    <row r="183" spans="56:56" x14ac:dyDescent="0.2">
      <c r="BD183" s="154"/>
    </row>
    <row r="184" spans="56:56" x14ac:dyDescent="0.2">
      <c r="BD184" s="154"/>
    </row>
    <row r="185" spans="56:56" x14ac:dyDescent="0.2">
      <c r="BD185" s="154"/>
    </row>
    <row r="186" spans="56:56" x14ac:dyDescent="0.2">
      <c r="BD186" s="154"/>
    </row>
    <row r="187" spans="56:56" x14ac:dyDescent="0.2">
      <c r="BD187" s="154"/>
    </row>
    <row r="188" spans="56:56" x14ac:dyDescent="0.2">
      <c r="BD188" s="154"/>
    </row>
    <row r="189" spans="56:56" x14ac:dyDescent="0.2">
      <c r="BD189" s="154"/>
    </row>
    <row r="190" spans="56:56" x14ac:dyDescent="0.2">
      <c r="BD190" s="154"/>
    </row>
    <row r="191" spans="56:56" x14ac:dyDescent="0.2">
      <c r="BD191" s="154"/>
    </row>
    <row r="192" spans="56:56" x14ac:dyDescent="0.2">
      <c r="BD192" s="154"/>
    </row>
    <row r="193" spans="56:56" x14ac:dyDescent="0.2">
      <c r="BD193" s="154"/>
    </row>
    <row r="194" spans="56:56" x14ac:dyDescent="0.2">
      <c r="BD194" s="154"/>
    </row>
    <row r="195" spans="56:56" x14ac:dyDescent="0.2">
      <c r="BD195" s="154"/>
    </row>
    <row r="196" spans="56:56" x14ac:dyDescent="0.2">
      <c r="BD196" s="154"/>
    </row>
    <row r="197" spans="56:56" x14ac:dyDescent="0.2">
      <c r="BD197" s="154"/>
    </row>
    <row r="198" spans="56:56" x14ac:dyDescent="0.2">
      <c r="BD198" s="154"/>
    </row>
    <row r="199" spans="56:56" x14ac:dyDescent="0.2">
      <c r="BD199" s="154"/>
    </row>
    <row r="200" spans="56:56" x14ac:dyDescent="0.2">
      <c r="BD200" s="154"/>
    </row>
    <row r="201" spans="56:56" x14ac:dyDescent="0.2">
      <c r="BD201" s="154"/>
    </row>
    <row r="202" spans="56:56" x14ac:dyDescent="0.2">
      <c r="BD202" s="154"/>
    </row>
    <row r="203" spans="56:56" x14ac:dyDescent="0.2">
      <c r="BD203" s="154"/>
    </row>
    <row r="204" spans="56:56" x14ac:dyDescent="0.2">
      <c r="BD204" s="154"/>
    </row>
    <row r="205" spans="56:56" x14ac:dyDescent="0.2">
      <c r="BD205" s="154"/>
    </row>
    <row r="206" spans="56:56" x14ac:dyDescent="0.2">
      <c r="BD206" s="154"/>
    </row>
    <row r="207" spans="56:56" x14ac:dyDescent="0.2">
      <c r="BD207" s="154"/>
    </row>
    <row r="208" spans="56:56" x14ac:dyDescent="0.2">
      <c r="BD208" s="154"/>
    </row>
    <row r="209" spans="56:56" x14ac:dyDescent="0.2">
      <c r="BD209" s="154"/>
    </row>
    <row r="210" spans="56:56" x14ac:dyDescent="0.2">
      <c r="BD210" s="154"/>
    </row>
    <row r="211" spans="56:56" x14ac:dyDescent="0.2">
      <c r="BD211" s="154"/>
    </row>
    <row r="212" spans="56:56" x14ac:dyDescent="0.2">
      <c r="BD212" s="154"/>
    </row>
    <row r="213" spans="56:56" x14ac:dyDescent="0.2">
      <c r="BD213" s="154"/>
    </row>
    <row r="214" spans="56:56" x14ac:dyDescent="0.2">
      <c r="BD214" s="154"/>
    </row>
    <row r="215" spans="56:56" x14ac:dyDescent="0.2">
      <c r="BD215" s="154"/>
    </row>
    <row r="216" spans="56:56" x14ac:dyDescent="0.2">
      <c r="BD216" s="154"/>
    </row>
    <row r="217" spans="56:56" x14ac:dyDescent="0.2">
      <c r="BD217" s="154"/>
    </row>
    <row r="218" spans="56:56" x14ac:dyDescent="0.2">
      <c r="BD218" s="154"/>
    </row>
    <row r="219" spans="56:56" x14ac:dyDescent="0.2">
      <c r="BD219" s="154"/>
    </row>
    <row r="220" spans="56:56" x14ac:dyDescent="0.2">
      <c r="BD220" s="154"/>
    </row>
    <row r="221" spans="56:56" x14ac:dyDescent="0.2">
      <c r="BD221" s="154"/>
    </row>
    <row r="222" spans="56:56" x14ac:dyDescent="0.2">
      <c r="BD222" s="154"/>
    </row>
    <row r="223" spans="56:56" x14ac:dyDescent="0.2">
      <c r="BD223" s="154"/>
    </row>
    <row r="224" spans="56:56" x14ac:dyDescent="0.2">
      <c r="BD224" s="154"/>
    </row>
    <row r="225" spans="56:56" x14ac:dyDescent="0.2">
      <c r="BD225" s="154"/>
    </row>
    <row r="226" spans="56:56" x14ac:dyDescent="0.2">
      <c r="BD226" s="154"/>
    </row>
    <row r="227" spans="56:56" x14ac:dyDescent="0.2">
      <c r="BD227" s="154"/>
    </row>
    <row r="228" spans="56:56" x14ac:dyDescent="0.2">
      <c r="BD228" s="154"/>
    </row>
    <row r="229" spans="56:56" x14ac:dyDescent="0.2">
      <c r="BD229" s="154"/>
    </row>
    <row r="230" spans="56:56" x14ac:dyDescent="0.2">
      <c r="BD230" s="154"/>
    </row>
    <row r="231" spans="56:56" x14ac:dyDescent="0.2">
      <c r="BD231" s="154"/>
    </row>
    <row r="232" spans="56:56" x14ac:dyDescent="0.2">
      <c r="BD232" s="154"/>
    </row>
    <row r="233" spans="56:56" x14ac:dyDescent="0.2">
      <c r="BD233" s="154"/>
    </row>
    <row r="234" spans="56:56" x14ac:dyDescent="0.2">
      <c r="BD234" s="154"/>
    </row>
    <row r="235" spans="56:56" x14ac:dyDescent="0.2">
      <c r="BD235" s="154"/>
    </row>
    <row r="236" spans="56:56" x14ac:dyDescent="0.2">
      <c r="BD236" s="154"/>
    </row>
    <row r="237" spans="56:56" x14ac:dyDescent="0.2">
      <c r="BD237" s="154"/>
    </row>
    <row r="238" spans="56:56" x14ac:dyDescent="0.2">
      <c r="BD238" s="154"/>
    </row>
    <row r="239" spans="56:56" x14ac:dyDescent="0.2">
      <c r="BD239" s="154"/>
    </row>
    <row r="240" spans="56:56" x14ac:dyDescent="0.2">
      <c r="BD240" s="154"/>
    </row>
    <row r="241" spans="56:56" x14ac:dyDescent="0.2">
      <c r="BD241" s="154"/>
    </row>
    <row r="242" spans="56:56" x14ac:dyDescent="0.2">
      <c r="BD242" s="154"/>
    </row>
    <row r="243" spans="56:56" x14ac:dyDescent="0.2">
      <c r="BD243" s="154"/>
    </row>
    <row r="244" spans="56:56" x14ac:dyDescent="0.2">
      <c r="BD244" s="154"/>
    </row>
    <row r="245" spans="56:56" x14ac:dyDescent="0.2">
      <c r="BD245" s="154"/>
    </row>
    <row r="246" spans="56:56" x14ac:dyDescent="0.2">
      <c r="BD246" s="154"/>
    </row>
    <row r="247" spans="56:56" x14ac:dyDescent="0.2">
      <c r="BD247" s="154"/>
    </row>
    <row r="248" spans="56:56" x14ac:dyDescent="0.2">
      <c r="BD248" s="154"/>
    </row>
    <row r="249" spans="56:56" x14ac:dyDescent="0.2">
      <c r="BD249" s="154"/>
    </row>
    <row r="250" spans="56:56" x14ac:dyDescent="0.2">
      <c r="BD250" s="154"/>
    </row>
    <row r="251" spans="56:56" x14ac:dyDescent="0.2">
      <c r="BD251" s="154"/>
    </row>
    <row r="252" spans="56:56" x14ac:dyDescent="0.2">
      <c r="BD252" s="154"/>
    </row>
    <row r="253" spans="56:56" x14ac:dyDescent="0.2">
      <c r="BD253" s="154"/>
    </row>
    <row r="254" spans="56:56" x14ac:dyDescent="0.2">
      <c r="BD254" s="154"/>
    </row>
    <row r="255" spans="56:56" x14ac:dyDescent="0.2">
      <c r="BD255" s="154"/>
    </row>
    <row r="256" spans="56:56" x14ac:dyDescent="0.2">
      <c r="BD256" s="154"/>
    </row>
    <row r="257" spans="56:56" x14ac:dyDescent="0.2">
      <c r="BD257" s="154"/>
    </row>
    <row r="258" spans="56:56" x14ac:dyDescent="0.2">
      <c r="BD258" s="154"/>
    </row>
    <row r="259" spans="56:56" x14ac:dyDescent="0.2">
      <c r="BD259" s="154"/>
    </row>
    <row r="260" spans="56:56" x14ac:dyDescent="0.2">
      <c r="BD260" s="154"/>
    </row>
    <row r="261" spans="56:56" x14ac:dyDescent="0.2">
      <c r="BD261" s="154"/>
    </row>
    <row r="262" spans="56:56" x14ac:dyDescent="0.2">
      <c r="BD262" s="154"/>
    </row>
    <row r="263" spans="56:56" x14ac:dyDescent="0.2">
      <c r="BD263" s="154"/>
    </row>
    <row r="264" spans="56:56" x14ac:dyDescent="0.2">
      <c r="BD264" s="154"/>
    </row>
    <row r="265" spans="56:56" x14ac:dyDescent="0.2">
      <c r="BD265" s="154"/>
    </row>
    <row r="266" spans="56:56" x14ac:dyDescent="0.2">
      <c r="BD266" s="154"/>
    </row>
    <row r="267" spans="56:56" x14ac:dyDescent="0.2">
      <c r="BD267" s="154"/>
    </row>
    <row r="268" spans="56:56" x14ac:dyDescent="0.2">
      <c r="BD268" s="154"/>
    </row>
    <row r="269" spans="56:56" x14ac:dyDescent="0.2">
      <c r="BD269" s="154"/>
    </row>
    <row r="270" spans="56:56" x14ac:dyDescent="0.2">
      <c r="BD270" s="154"/>
    </row>
    <row r="271" spans="56:56" x14ac:dyDescent="0.2">
      <c r="BD271" s="154"/>
    </row>
    <row r="272" spans="56:56" x14ac:dyDescent="0.2">
      <c r="BD272" s="154"/>
    </row>
    <row r="273" spans="56:56" x14ac:dyDescent="0.2">
      <c r="BD273" s="154"/>
    </row>
    <row r="274" spans="56:56" x14ac:dyDescent="0.2">
      <c r="BD274" s="154"/>
    </row>
    <row r="275" spans="56:56" x14ac:dyDescent="0.2">
      <c r="BD275" s="154"/>
    </row>
    <row r="276" spans="56:56" x14ac:dyDescent="0.2">
      <c r="BD276" s="154"/>
    </row>
    <row r="277" spans="56:56" x14ac:dyDescent="0.2">
      <c r="BD277" s="154"/>
    </row>
    <row r="278" spans="56:56" x14ac:dyDescent="0.2">
      <c r="BD278" s="154"/>
    </row>
    <row r="279" spans="56:56" x14ac:dyDescent="0.2">
      <c r="BD279" s="154"/>
    </row>
    <row r="280" spans="56:56" x14ac:dyDescent="0.2">
      <c r="BD280" s="154"/>
    </row>
    <row r="281" spans="56:56" x14ac:dyDescent="0.2">
      <c r="BD281" s="154"/>
    </row>
    <row r="282" spans="56:56" x14ac:dyDescent="0.2">
      <c r="BD282" s="154"/>
    </row>
    <row r="283" spans="56:56" x14ac:dyDescent="0.2">
      <c r="BD283" s="154"/>
    </row>
    <row r="284" spans="56:56" x14ac:dyDescent="0.2">
      <c r="BD284" s="154"/>
    </row>
    <row r="285" spans="56:56" x14ac:dyDescent="0.2">
      <c r="BD285" s="154"/>
    </row>
    <row r="286" spans="56:56" x14ac:dyDescent="0.2">
      <c r="BD286" s="154"/>
    </row>
    <row r="287" spans="56:56" x14ac:dyDescent="0.2">
      <c r="BD287" s="154"/>
    </row>
    <row r="288" spans="56:56" x14ac:dyDescent="0.2">
      <c r="BD288" s="154"/>
    </row>
    <row r="289" spans="56:56" x14ac:dyDescent="0.2">
      <c r="BD289" s="154"/>
    </row>
  </sheetData>
  <mergeCells count="12">
    <mergeCell ref="A1:D1"/>
    <mergeCell ref="F1:I1"/>
    <mergeCell ref="K1:N1"/>
    <mergeCell ref="P1:S1"/>
    <mergeCell ref="U1:X1"/>
    <mergeCell ref="AY1:BB1"/>
    <mergeCell ref="BD1:BG1"/>
    <mergeCell ref="Z1:AC1"/>
    <mergeCell ref="AE1:AH1"/>
    <mergeCell ref="AJ1:AM1"/>
    <mergeCell ref="AO1:AR1"/>
    <mergeCell ref="AT1:AW1"/>
  </mergeCells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9"/>
  <sheetViews>
    <sheetView zoomScale="90" workbookViewId="0">
      <selection activeCell="AG34" sqref="AG34"/>
    </sheetView>
  </sheetViews>
  <sheetFormatPr defaultRowHeight="12.75" x14ac:dyDescent="0.2"/>
  <cols>
    <col min="1" max="1" width="11.7109375" style="100" customWidth="1"/>
    <col min="2" max="2" width="10.7109375" style="100" customWidth="1"/>
    <col min="3" max="3" width="9.140625" style="100"/>
    <col min="4" max="4" width="11.7109375" style="100" customWidth="1"/>
    <col min="5" max="5" width="10.85546875" style="100" customWidth="1"/>
    <col min="6" max="6" width="9.140625" style="100"/>
    <col min="7" max="7" width="11.7109375" style="100" customWidth="1"/>
    <col min="8" max="8" width="12.5703125" style="103" customWidth="1"/>
    <col min="9" max="9" width="11.28515625" style="100" customWidth="1"/>
    <col min="10" max="10" width="11.7109375" style="100" customWidth="1"/>
    <col min="11" max="11" width="11.7109375" style="103" customWidth="1"/>
    <col min="12" max="12" width="9.140625" style="100"/>
    <col min="13" max="13" width="11.7109375" style="100" customWidth="1"/>
    <col min="14" max="14" width="11" style="103" customWidth="1"/>
    <col min="15" max="15" width="9.140625" style="100"/>
    <col min="16" max="16" width="11.7109375" style="100" customWidth="1"/>
    <col min="17" max="17" width="11.5703125" style="100" customWidth="1"/>
    <col min="18" max="18" width="9.140625" style="100"/>
    <col min="19" max="19" width="11.7109375" style="100" customWidth="1"/>
    <col min="20" max="20" width="11.5703125" style="103" customWidth="1"/>
    <col min="21" max="21" width="9.28515625" style="100" bestFit="1" customWidth="1"/>
    <col min="22" max="22" width="11.7109375" style="100" customWidth="1"/>
    <col min="23" max="23" width="11.85546875" style="100" customWidth="1"/>
    <col min="24" max="24" width="9.140625" style="100"/>
    <col min="25" max="25" width="11.7109375" style="100" customWidth="1"/>
    <col min="26" max="26" width="12.28515625" style="103" customWidth="1"/>
    <col min="27" max="27" width="9.140625" style="100"/>
    <col min="28" max="28" width="11.7109375" style="100" customWidth="1"/>
    <col min="29" max="29" width="11.42578125" style="100" customWidth="1"/>
    <col min="30" max="30" width="9.140625" style="100"/>
    <col min="31" max="32" width="11.7109375" style="100" customWidth="1"/>
    <col min="33" max="33" width="11.42578125" style="100" customWidth="1"/>
    <col min="34" max="34" width="9.140625" style="100"/>
    <col min="35" max="35" width="11.140625" style="153" customWidth="1"/>
    <col min="36" max="36" width="11.140625" style="409" customWidth="1"/>
    <col min="37" max="37" width="13.42578125" style="103" customWidth="1"/>
    <col min="38" max="16384" width="9.140625" style="100"/>
  </cols>
  <sheetData>
    <row r="1" spans="1:38" ht="18" customHeight="1" x14ac:dyDescent="0.2">
      <c r="A1" s="938">
        <v>39083</v>
      </c>
      <c r="B1" s="939"/>
      <c r="D1" s="947" t="s">
        <v>96</v>
      </c>
      <c r="E1" s="948"/>
      <c r="G1" s="941" t="s">
        <v>97</v>
      </c>
      <c r="H1" s="942"/>
      <c r="J1" s="944" t="s">
        <v>98</v>
      </c>
      <c r="K1" s="945"/>
      <c r="M1" s="941" t="s">
        <v>99</v>
      </c>
      <c r="N1" s="942"/>
      <c r="P1" s="950" t="s">
        <v>100</v>
      </c>
      <c r="Q1" s="951"/>
      <c r="S1" s="947" t="s">
        <v>101</v>
      </c>
      <c r="T1" s="948"/>
      <c r="V1" s="950" t="s">
        <v>102</v>
      </c>
      <c r="W1" s="951"/>
      <c r="Y1" s="941" t="s">
        <v>103</v>
      </c>
      <c r="Z1" s="942"/>
      <c r="AB1" s="947" t="s">
        <v>104</v>
      </c>
      <c r="AC1" s="948"/>
      <c r="AE1" s="950" t="s">
        <v>105</v>
      </c>
      <c r="AF1" s="958"/>
      <c r="AG1" s="951"/>
      <c r="AI1" s="941" t="s">
        <v>106</v>
      </c>
      <c r="AJ1" s="959"/>
      <c r="AK1" s="942"/>
    </row>
    <row r="2" spans="1:38" ht="13.5" thickBot="1" x14ac:dyDescent="0.25">
      <c r="A2" s="41" t="s">
        <v>0</v>
      </c>
      <c r="B2" s="42" t="s">
        <v>2</v>
      </c>
      <c r="D2" s="7" t="s">
        <v>0</v>
      </c>
      <c r="E2" s="58" t="s">
        <v>2</v>
      </c>
      <c r="G2" s="4" t="s">
        <v>0</v>
      </c>
      <c r="H2" s="50" t="s">
        <v>2</v>
      </c>
      <c r="J2" s="69" t="s">
        <v>0</v>
      </c>
      <c r="K2" s="223" t="s">
        <v>2</v>
      </c>
      <c r="M2" s="4" t="s">
        <v>0</v>
      </c>
      <c r="N2" s="50" t="s">
        <v>2</v>
      </c>
      <c r="P2" s="41" t="s">
        <v>0</v>
      </c>
      <c r="Q2" s="228" t="s">
        <v>2</v>
      </c>
      <c r="R2" s="133"/>
      <c r="S2" s="7" t="s">
        <v>0</v>
      </c>
      <c r="T2" s="58" t="s">
        <v>2</v>
      </c>
      <c r="V2" s="41" t="s">
        <v>0</v>
      </c>
      <c r="W2" s="42" t="s">
        <v>2</v>
      </c>
      <c r="Y2" s="4" t="s">
        <v>0</v>
      </c>
      <c r="Z2" s="50" t="s">
        <v>2</v>
      </c>
      <c r="AB2" s="7" t="s">
        <v>0</v>
      </c>
      <c r="AC2" s="58" t="s">
        <v>2</v>
      </c>
      <c r="AE2" s="41" t="s">
        <v>0</v>
      </c>
      <c r="AF2" s="313"/>
      <c r="AG2" s="42" t="s">
        <v>2</v>
      </c>
      <c r="AI2" s="4" t="s">
        <v>0</v>
      </c>
      <c r="AJ2" s="410"/>
      <c r="AK2" s="50" t="s">
        <v>2</v>
      </c>
    </row>
    <row r="3" spans="1:38" x14ac:dyDescent="0.2">
      <c r="A3" s="161">
        <v>39083</v>
      </c>
      <c r="B3" s="171">
        <v>21.69</v>
      </c>
      <c r="D3" s="164">
        <v>39114</v>
      </c>
      <c r="E3" s="165">
        <v>25.41</v>
      </c>
      <c r="F3" s="235"/>
      <c r="G3" s="167">
        <v>39142</v>
      </c>
      <c r="H3" s="236">
        <v>26.66</v>
      </c>
      <c r="J3" s="170">
        <v>39173</v>
      </c>
      <c r="K3" s="238">
        <v>27</v>
      </c>
      <c r="M3" s="167">
        <v>39203</v>
      </c>
      <c r="N3" s="236">
        <v>21.71</v>
      </c>
      <c r="P3" s="161">
        <v>39234</v>
      </c>
      <c r="Q3" s="231">
        <v>19.21</v>
      </c>
      <c r="R3" s="141"/>
      <c r="S3" s="173">
        <v>39264</v>
      </c>
      <c r="T3" s="165">
        <v>17.12</v>
      </c>
      <c r="V3" s="161">
        <v>39295</v>
      </c>
      <c r="W3" s="240">
        <v>19</v>
      </c>
      <c r="Y3" s="167">
        <v>39326</v>
      </c>
      <c r="Z3" s="236">
        <v>23</v>
      </c>
      <c r="AB3" s="173">
        <v>39356</v>
      </c>
      <c r="AC3" s="165">
        <v>18</v>
      </c>
      <c r="AD3" s="141"/>
      <c r="AE3" s="178">
        <v>39387</v>
      </c>
      <c r="AF3" s="407">
        <v>0</v>
      </c>
      <c r="AG3" s="243">
        <v>25</v>
      </c>
      <c r="AI3" s="167">
        <v>39417</v>
      </c>
      <c r="AJ3" s="412">
        <v>0</v>
      </c>
      <c r="AK3" s="236">
        <v>21</v>
      </c>
    </row>
    <row r="4" spans="1:38" x14ac:dyDescent="0.2">
      <c r="A4" s="161">
        <v>39084</v>
      </c>
      <c r="B4" s="11">
        <v>22.46</v>
      </c>
      <c r="D4" s="164">
        <v>39115</v>
      </c>
      <c r="E4" s="117">
        <v>25.23</v>
      </c>
      <c r="F4" s="233"/>
      <c r="G4" s="167">
        <v>39143</v>
      </c>
      <c r="H4" s="121">
        <v>27.94</v>
      </c>
      <c r="J4" s="170">
        <v>39174</v>
      </c>
      <c r="K4" s="238">
        <v>26.78</v>
      </c>
      <c r="M4" s="167">
        <v>39204</v>
      </c>
      <c r="N4" s="121">
        <v>22.46</v>
      </c>
      <c r="P4" s="161">
        <v>39235</v>
      </c>
      <c r="Q4" s="231">
        <v>17.25</v>
      </c>
      <c r="R4" s="141"/>
      <c r="S4" s="173">
        <v>39265</v>
      </c>
      <c r="T4" s="117">
        <v>17.95</v>
      </c>
      <c r="V4" s="161">
        <v>39296</v>
      </c>
      <c r="W4" s="119">
        <v>21</v>
      </c>
      <c r="Y4" s="167">
        <v>39327</v>
      </c>
      <c r="Z4" s="121">
        <v>21</v>
      </c>
      <c r="AB4" s="173">
        <v>39357</v>
      </c>
      <c r="AC4" s="117">
        <v>19</v>
      </c>
      <c r="AD4" s="141"/>
      <c r="AE4" s="178">
        <v>39388</v>
      </c>
      <c r="AF4" s="407">
        <v>12.8</v>
      </c>
      <c r="AG4" s="244">
        <v>24</v>
      </c>
      <c r="AI4" s="167">
        <v>39418</v>
      </c>
      <c r="AJ4" s="412">
        <v>0</v>
      </c>
      <c r="AK4" s="121">
        <v>23</v>
      </c>
    </row>
    <row r="5" spans="1:38" x14ac:dyDescent="0.2">
      <c r="A5" s="161">
        <v>39085</v>
      </c>
      <c r="B5" s="11">
        <v>22.56</v>
      </c>
      <c r="D5" s="164">
        <v>39116</v>
      </c>
      <c r="E5" s="117">
        <v>25.92</v>
      </c>
      <c r="F5" s="233"/>
      <c r="G5" s="167">
        <v>39144</v>
      </c>
      <c r="H5" s="121">
        <v>27.31</v>
      </c>
      <c r="J5" s="170">
        <v>39175</v>
      </c>
      <c r="K5" s="238">
        <v>26.84</v>
      </c>
      <c r="M5" s="167">
        <v>39205</v>
      </c>
      <c r="N5" s="121">
        <v>22.3</v>
      </c>
      <c r="P5" s="161">
        <v>39236</v>
      </c>
      <c r="Q5" s="231">
        <v>17.02</v>
      </c>
      <c r="R5" s="141"/>
      <c r="S5" s="173">
        <v>39266</v>
      </c>
      <c r="T5" s="117">
        <v>18.559999999999999</v>
      </c>
      <c r="V5" s="161">
        <v>39297</v>
      </c>
      <c r="W5" s="119">
        <v>20</v>
      </c>
      <c r="Y5" s="167">
        <v>39328</v>
      </c>
      <c r="Z5" s="121">
        <v>20</v>
      </c>
      <c r="AB5" s="173">
        <v>39358</v>
      </c>
      <c r="AC5" s="117">
        <v>19</v>
      </c>
      <c r="AD5" s="141"/>
      <c r="AE5" s="178">
        <v>39389</v>
      </c>
      <c r="AF5" s="407">
        <v>26.2</v>
      </c>
      <c r="AG5" s="244">
        <v>23</v>
      </c>
      <c r="AI5" s="167">
        <v>39419</v>
      </c>
      <c r="AJ5" s="412">
        <v>0</v>
      </c>
      <c r="AK5" s="121">
        <v>24</v>
      </c>
    </row>
    <row r="6" spans="1:38" x14ac:dyDescent="0.2">
      <c r="A6" s="161">
        <v>39086</v>
      </c>
      <c r="B6" s="11">
        <v>22.54</v>
      </c>
      <c r="C6" s="141">
        <f>SUM('2006'!BA8:BA32,'2006'!BF3:BF33)</f>
        <v>1291.7999999999997</v>
      </c>
      <c r="D6" s="164">
        <v>39117</v>
      </c>
      <c r="E6" s="117">
        <v>24.75</v>
      </c>
      <c r="F6" s="233">
        <f>SUM('2006'!BF15:BF33)</f>
        <v>466.9</v>
      </c>
      <c r="G6" s="167">
        <v>39145</v>
      </c>
      <c r="H6" s="121">
        <v>26.8</v>
      </c>
      <c r="J6" s="170">
        <v>39176</v>
      </c>
      <c r="K6" s="238">
        <v>26.05</v>
      </c>
      <c r="M6" s="167">
        <v>39206</v>
      </c>
      <c r="N6" s="121">
        <v>21.15</v>
      </c>
      <c r="P6" s="161">
        <v>39237</v>
      </c>
      <c r="Q6" s="231">
        <v>15.02</v>
      </c>
      <c r="R6" s="141"/>
      <c r="S6" s="173">
        <v>39267</v>
      </c>
      <c r="T6" s="117">
        <v>20.12</v>
      </c>
      <c r="V6" s="161">
        <v>39298</v>
      </c>
      <c r="W6" s="119">
        <v>21</v>
      </c>
      <c r="Y6" s="167">
        <v>39329</v>
      </c>
      <c r="Z6" s="121">
        <v>22</v>
      </c>
      <c r="AB6" s="173">
        <v>39359</v>
      </c>
      <c r="AC6" s="117">
        <v>19</v>
      </c>
      <c r="AD6" s="141"/>
      <c r="AE6" s="178">
        <v>39390</v>
      </c>
      <c r="AF6" s="407">
        <v>25.2</v>
      </c>
      <c r="AG6" s="244">
        <v>20</v>
      </c>
      <c r="AI6" s="167">
        <v>39420</v>
      </c>
      <c r="AJ6" s="412">
        <v>0</v>
      </c>
      <c r="AK6" s="121">
        <v>24</v>
      </c>
    </row>
    <row r="7" spans="1:38" x14ac:dyDescent="0.2">
      <c r="A7" s="161">
        <v>39087</v>
      </c>
      <c r="B7" s="11">
        <v>21.78</v>
      </c>
      <c r="C7" s="141">
        <f>SUM(B3:B5)</f>
        <v>66.710000000000008</v>
      </c>
      <c r="D7" s="164">
        <v>39118</v>
      </c>
      <c r="E7" s="117">
        <v>25.59</v>
      </c>
      <c r="F7" s="233">
        <f>SUM(B3:B32,E3:E11)</f>
        <v>936.55000000000007</v>
      </c>
      <c r="G7" s="167">
        <v>39146</v>
      </c>
      <c r="H7" s="121">
        <v>27.24</v>
      </c>
      <c r="I7" s="141"/>
      <c r="J7" s="170">
        <v>39177</v>
      </c>
      <c r="K7" s="238">
        <v>22.99</v>
      </c>
      <c r="L7" s="141"/>
      <c r="M7" s="167">
        <v>39207</v>
      </c>
      <c r="N7" s="121">
        <v>22.75</v>
      </c>
      <c r="O7" s="141"/>
      <c r="P7" s="161">
        <v>39238</v>
      </c>
      <c r="Q7" s="231">
        <v>15.67</v>
      </c>
      <c r="R7" s="141"/>
      <c r="S7" s="173">
        <v>39268</v>
      </c>
      <c r="T7" s="117">
        <v>21.6</v>
      </c>
      <c r="V7" s="161">
        <v>39299</v>
      </c>
      <c r="W7" s="119">
        <v>16</v>
      </c>
      <c r="Y7" s="167">
        <v>39330</v>
      </c>
      <c r="Z7" s="121">
        <v>23</v>
      </c>
      <c r="AB7" s="173">
        <v>39360</v>
      </c>
      <c r="AC7" s="117">
        <v>21</v>
      </c>
      <c r="AD7" s="141">
        <f>SUM(W16:W33,Z3:Z32,AC3:AC13)</f>
        <v>1238</v>
      </c>
      <c r="AE7" s="178">
        <v>39391</v>
      </c>
      <c r="AF7" s="407">
        <v>14.2</v>
      </c>
      <c r="AG7" s="244">
        <v>18</v>
      </c>
      <c r="AI7" s="167">
        <v>39421</v>
      </c>
      <c r="AJ7" s="412">
        <v>3.2</v>
      </c>
      <c r="AK7" s="121">
        <v>22</v>
      </c>
    </row>
    <row r="8" spans="1:38" x14ac:dyDescent="0.2">
      <c r="A8" s="161">
        <v>39088</v>
      </c>
      <c r="B8" s="11">
        <v>21.88</v>
      </c>
      <c r="C8" s="141">
        <f>SUM(C6:C7)</f>
        <v>1358.5099999999998</v>
      </c>
      <c r="D8" s="164">
        <v>39119</v>
      </c>
      <c r="E8" s="117">
        <v>25.76</v>
      </c>
      <c r="F8" s="233">
        <f>SUM(F6:F7)</f>
        <v>1403.45</v>
      </c>
      <c r="G8" s="167">
        <v>39147</v>
      </c>
      <c r="H8" s="121">
        <v>27.52</v>
      </c>
      <c r="I8" s="141">
        <f>SUM(B6:B33,E3:E30,H3:H7)</f>
        <v>1501.1999999999998</v>
      </c>
      <c r="J8" s="170">
        <v>39178</v>
      </c>
      <c r="K8" s="238">
        <v>21.2</v>
      </c>
      <c r="L8" s="141">
        <f>SUM(E4:E30,H3:H33,K3:K5)</f>
        <v>1552.69</v>
      </c>
      <c r="M8" s="167">
        <v>39208</v>
      </c>
      <c r="N8" s="121">
        <v>23.29</v>
      </c>
      <c r="O8" s="141">
        <f>SUM(H8:H33,K3:K32,N3:N5)</f>
        <v>1433.2700000000002</v>
      </c>
      <c r="P8" s="161">
        <v>39239</v>
      </c>
      <c r="Q8" s="231">
        <v>17.95</v>
      </c>
      <c r="R8" s="141">
        <f>SUM(K15:K32,N3:N33,Q3:Q14)</f>
        <v>1246.2499999999998</v>
      </c>
      <c r="S8" s="173">
        <v>39269</v>
      </c>
      <c r="T8" s="117">
        <v>23.18</v>
      </c>
      <c r="U8" s="141">
        <f>SUM(N6:N33,Q3:Q32,T3:T5)</f>
        <v>1184.4499999999998</v>
      </c>
      <c r="V8" s="161">
        <v>39300</v>
      </c>
      <c r="W8" s="119">
        <v>19</v>
      </c>
      <c r="X8" s="141">
        <f>SUM(Q6:Q32,T3:T33,W3:W4)</f>
        <v>1135.9100000000001</v>
      </c>
      <c r="Y8" s="167">
        <v>39331</v>
      </c>
      <c r="Z8" s="121">
        <v>23</v>
      </c>
      <c r="AA8" s="141">
        <f>SUM(T6:T33,W3:W33,Z3:Z5)</f>
        <v>1170.08</v>
      </c>
      <c r="AB8" s="173">
        <v>39361</v>
      </c>
      <c r="AC8" s="117">
        <v>24</v>
      </c>
      <c r="AD8" s="141">
        <f>SUM(W5:W33,Z3:Z32,AC3:AC4)</f>
        <v>1249</v>
      </c>
      <c r="AE8" s="178">
        <v>39392</v>
      </c>
      <c r="AF8" s="407">
        <v>1.2</v>
      </c>
      <c r="AG8" s="244">
        <v>17</v>
      </c>
      <c r="AH8" s="141">
        <f>SUM(Z6:Z32,AC3:AC33,AG3)</f>
        <v>1285</v>
      </c>
      <c r="AI8" s="167">
        <v>39422</v>
      </c>
      <c r="AJ8" s="412">
        <v>9.1</v>
      </c>
      <c r="AK8" s="121">
        <v>23</v>
      </c>
      <c r="AL8" s="141">
        <f>SUM(AC5:AC33,AG3:AG32,AK3:AK5)</f>
        <v>1330</v>
      </c>
    </row>
    <row r="9" spans="1:38" x14ac:dyDescent="0.2">
      <c r="A9" s="161">
        <v>39089</v>
      </c>
      <c r="B9" s="11">
        <v>23.97</v>
      </c>
      <c r="C9" s="141">
        <f>C8/58</f>
        <v>23.422586206896547</v>
      </c>
      <c r="D9" s="164">
        <v>39120</v>
      </c>
      <c r="E9" s="117">
        <v>26.28</v>
      </c>
      <c r="F9" s="233">
        <f>F8/58</f>
        <v>24.197413793103451</v>
      </c>
      <c r="G9" s="167">
        <v>39148</v>
      </c>
      <c r="H9" s="121">
        <v>26.66</v>
      </c>
      <c r="I9" s="141">
        <f>SUM(B14:B33,E3:E30,H3:H15)</f>
        <v>1528.07</v>
      </c>
      <c r="J9" s="170">
        <v>39179</v>
      </c>
      <c r="K9" s="238">
        <v>22.12</v>
      </c>
      <c r="L9" s="141">
        <f>SUM(E12:E30,H3:H33,K3:K14)</f>
        <v>1557.86</v>
      </c>
      <c r="M9" s="167">
        <v>39209</v>
      </c>
      <c r="N9" s="121">
        <v>23.74</v>
      </c>
      <c r="O9" s="141">
        <f>SUM(H16:H33,K3:K32,N3:N14)</f>
        <v>1400.9900000000002</v>
      </c>
      <c r="P9" s="161">
        <v>39240</v>
      </c>
      <c r="Q9" s="231">
        <v>21.22</v>
      </c>
      <c r="R9" s="141">
        <f>SUM(K6:K32,N3:N33,Q3)</f>
        <v>1237.5800000000004</v>
      </c>
      <c r="S9" s="173">
        <v>39270</v>
      </c>
      <c r="T9" s="117">
        <v>23.62</v>
      </c>
      <c r="U9" s="141">
        <f>SUM(N16:N33,Q3:Q32,T3:T14)</f>
        <v>1170.9599999999998</v>
      </c>
      <c r="V9" s="161">
        <v>39301</v>
      </c>
      <c r="W9" s="119">
        <v>22</v>
      </c>
      <c r="X9" s="141">
        <f>SUM(Q15:Q32,T3:T33,W3:W15)</f>
        <v>1168.7300000000005</v>
      </c>
      <c r="Y9" s="167">
        <v>39332</v>
      </c>
      <c r="Z9" s="121">
        <v>24</v>
      </c>
      <c r="AA9" s="141">
        <f>SUM(T15:T33,W3:W33,Z3:Z14)</f>
        <v>1181.8799999999999</v>
      </c>
      <c r="AB9" s="173">
        <v>39362</v>
      </c>
      <c r="AC9" s="117">
        <v>25</v>
      </c>
      <c r="AD9" s="232">
        <f>SUM(AD7:AD8)</f>
        <v>2487</v>
      </c>
      <c r="AE9" s="178">
        <v>39393</v>
      </c>
      <c r="AF9" s="407">
        <v>0</v>
      </c>
      <c r="AG9" s="244">
        <v>21</v>
      </c>
      <c r="AH9" s="141">
        <f>SUM(Z15:Z32,AC3:AC33,AG3:AG12)</f>
        <v>1272</v>
      </c>
      <c r="AI9" s="167">
        <v>39423</v>
      </c>
      <c r="AJ9" s="412">
        <v>73.400000000000006</v>
      </c>
      <c r="AK9" s="121">
        <v>20</v>
      </c>
      <c r="AL9" s="141">
        <f>SUM(AC17:AC33,AG3:AG32,AK3:AK13)</f>
        <v>1239</v>
      </c>
    </row>
    <row r="10" spans="1:38" x14ac:dyDescent="0.2">
      <c r="A10" s="161">
        <v>39090</v>
      </c>
      <c r="B10" s="11">
        <v>23.24</v>
      </c>
      <c r="C10" s="233"/>
      <c r="D10" s="164">
        <v>39121</v>
      </c>
      <c r="E10" s="117">
        <v>23.11</v>
      </c>
      <c r="F10" s="233">
        <f>SUM('2006'!BF7:BF33)</f>
        <v>644.52</v>
      </c>
      <c r="G10" s="167">
        <v>39149</v>
      </c>
      <c r="H10" s="121">
        <v>26.77</v>
      </c>
      <c r="I10" s="232">
        <f>SUM(I8:I9)/2</f>
        <v>1514.6349999999998</v>
      </c>
      <c r="J10" s="170">
        <v>39180</v>
      </c>
      <c r="K10" s="238">
        <v>20.99</v>
      </c>
      <c r="L10" s="232">
        <f>SUM(L8:L9)</f>
        <v>3110.55</v>
      </c>
      <c r="M10" s="167">
        <v>39210</v>
      </c>
      <c r="N10" s="121">
        <v>22.33</v>
      </c>
      <c r="O10" s="232">
        <f>SUM(O8:O9)</f>
        <v>2834.26</v>
      </c>
      <c r="P10" s="161">
        <v>39241</v>
      </c>
      <c r="Q10" s="231">
        <v>22.42</v>
      </c>
      <c r="R10" s="232">
        <f>SUM(R8:R9)</f>
        <v>2483.83</v>
      </c>
      <c r="S10" s="173">
        <v>39271</v>
      </c>
      <c r="T10" s="117">
        <v>22.78</v>
      </c>
      <c r="U10" s="232">
        <f>SUM(U8:U9)</f>
        <v>2355.41</v>
      </c>
      <c r="V10" s="161">
        <v>39302</v>
      </c>
      <c r="W10" s="119">
        <v>19</v>
      </c>
      <c r="X10" s="232">
        <f>SUM(X8:X9)</f>
        <v>2304.6400000000003</v>
      </c>
      <c r="Y10" s="167">
        <v>39333</v>
      </c>
      <c r="Z10" s="121">
        <v>23</v>
      </c>
      <c r="AA10" s="232">
        <f>SUM(AA8:AA9)</f>
        <v>2351.96</v>
      </c>
      <c r="AB10" s="173">
        <v>39363</v>
      </c>
      <c r="AC10" s="117">
        <v>22</v>
      </c>
      <c r="AD10" s="233"/>
      <c r="AE10" s="178">
        <v>39394</v>
      </c>
      <c r="AF10" s="407">
        <v>1.8</v>
      </c>
      <c r="AG10" s="244">
        <v>21</v>
      </c>
      <c r="AH10" s="232">
        <f>SUM(AH8:AH9)</f>
        <v>2557</v>
      </c>
      <c r="AI10" s="167">
        <v>39424</v>
      </c>
      <c r="AJ10" s="412">
        <v>2.2000000000000002</v>
      </c>
      <c r="AK10" s="121">
        <v>23</v>
      </c>
      <c r="AL10" s="232">
        <f>SUM(AL8:AL9)</f>
        <v>2569</v>
      </c>
    </row>
    <row r="11" spans="1:38" x14ac:dyDescent="0.2">
      <c r="A11" s="161">
        <v>39091</v>
      </c>
      <c r="B11" s="11">
        <v>23.08</v>
      </c>
      <c r="C11" s="141">
        <f>SUM('2006'!BA13:BA32,'2006'!BF3:BF33)</f>
        <v>1193.5799999999997</v>
      </c>
      <c r="D11" s="164">
        <v>39122</v>
      </c>
      <c r="E11" s="117">
        <v>24.97</v>
      </c>
      <c r="F11" s="233">
        <f>SUM(B3:B33,E3)</f>
        <v>759.2600000000001</v>
      </c>
      <c r="G11" s="167">
        <v>39150</v>
      </c>
      <c r="H11" s="121">
        <v>27.43</v>
      </c>
      <c r="J11" s="170">
        <v>39181</v>
      </c>
      <c r="K11" s="238">
        <v>22.03</v>
      </c>
      <c r="M11" s="167">
        <v>39211</v>
      </c>
      <c r="N11" s="121">
        <v>14.73</v>
      </c>
      <c r="P11" s="161">
        <v>39242</v>
      </c>
      <c r="Q11" s="231">
        <v>21.79</v>
      </c>
      <c r="R11" s="141"/>
      <c r="S11" s="173">
        <v>39272</v>
      </c>
      <c r="T11" s="117">
        <v>22.59</v>
      </c>
      <c r="V11" s="161">
        <v>39303</v>
      </c>
      <c r="W11" s="119">
        <v>20</v>
      </c>
      <c r="Y11" s="167">
        <v>39334</v>
      </c>
      <c r="Z11" s="121">
        <v>21</v>
      </c>
      <c r="AB11" s="173">
        <v>39364</v>
      </c>
      <c r="AC11" s="117">
        <v>23</v>
      </c>
      <c r="AD11" s="141"/>
      <c r="AE11" s="178">
        <v>39395</v>
      </c>
      <c r="AF11" s="407">
        <v>27</v>
      </c>
      <c r="AG11" s="244">
        <v>22</v>
      </c>
      <c r="AH11" s="141"/>
      <c r="AI11" s="167">
        <v>39425</v>
      </c>
      <c r="AJ11" s="412">
        <v>0</v>
      </c>
      <c r="AK11" s="121">
        <v>24</v>
      </c>
      <c r="AL11" s="141"/>
    </row>
    <row r="12" spans="1:38" x14ac:dyDescent="0.2">
      <c r="A12" s="161">
        <v>39092</v>
      </c>
      <c r="B12" s="11">
        <v>24.56</v>
      </c>
      <c r="C12" s="141">
        <f>SUM(B3:B13)</f>
        <v>254.06</v>
      </c>
      <c r="D12" s="164">
        <v>39123</v>
      </c>
      <c r="E12" s="117">
        <v>25.83</v>
      </c>
      <c r="F12" s="233">
        <f>SUM(F10:F11)</f>
        <v>1403.7800000000002</v>
      </c>
      <c r="G12" s="167">
        <v>39151</v>
      </c>
      <c r="H12" s="121">
        <v>27.3</v>
      </c>
      <c r="I12" s="100">
        <f>I8/60</f>
        <v>25.019999999999996</v>
      </c>
      <c r="J12" s="170">
        <v>39182</v>
      </c>
      <c r="K12" s="238">
        <v>22.35</v>
      </c>
      <c r="L12" s="100">
        <f>L8/59</f>
        <v>26.316779661016952</v>
      </c>
      <c r="M12" s="167">
        <v>39212</v>
      </c>
      <c r="N12" s="121">
        <v>15.92</v>
      </c>
      <c r="O12" s="100">
        <f>O8/58</f>
        <v>24.711551724137934</v>
      </c>
      <c r="P12" s="161">
        <v>39243</v>
      </c>
      <c r="Q12" s="231">
        <v>22.76</v>
      </c>
      <c r="R12" s="141">
        <f>R8/60</f>
        <v>20.770833333333329</v>
      </c>
      <c r="S12" s="173">
        <v>39273</v>
      </c>
      <c r="T12" s="117">
        <v>23.23</v>
      </c>
      <c r="U12" s="141">
        <f>U8/60</f>
        <v>19.740833333333331</v>
      </c>
      <c r="V12" s="161">
        <v>39304</v>
      </c>
      <c r="W12" s="119">
        <v>22</v>
      </c>
      <c r="X12" s="141">
        <f>X8/59</f>
        <v>19.252711864406781</v>
      </c>
      <c r="Y12" s="167">
        <v>39335</v>
      </c>
      <c r="Z12" s="121">
        <v>22</v>
      </c>
      <c r="AA12" s="100">
        <f>AA8/61</f>
        <v>19.181639344262294</v>
      </c>
      <c r="AB12" s="173">
        <v>39365</v>
      </c>
      <c r="AC12" s="117">
        <v>25</v>
      </c>
      <c r="AD12" s="141">
        <f>AD7/58</f>
        <v>21.344827586206897</v>
      </c>
      <c r="AE12" s="178">
        <v>39396</v>
      </c>
      <c r="AF12" s="407">
        <v>1.7</v>
      </c>
      <c r="AG12" s="244">
        <v>22</v>
      </c>
      <c r="AH12" s="141">
        <f>AH8/58</f>
        <v>22.155172413793103</v>
      </c>
      <c r="AI12" s="167">
        <v>39426</v>
      </c>
      <c r="AJ12" s="412">
        <v>0</v>
      </c>
      <c r="AK12" s="121">
        <v>24</v>
      </c>
      <c r="AL12" s="141">
        <f>AL8/61</f>
        <v>21.803278688524589</v>
      </c>
    </row>
    <row r="13" spans="1:38" x14ac:dyDescent="0.2">
      <c r="A13" s="161">
        <v>39093</v>
      </c>
      <c r="B13" s="11">
        <v>26.3</v>
      </c>
      <c r="C13" s="141">
        <f>SUM(C11:C12)</f>
        <v>1447.6399999999996</v>
      </c>
      <c r="D13" s="164">
        <v>39124</v>
      </c>
      <c r="E13" s="117">
        <v>22.72</v>
      </c>
      <c r="F13" s="235">
        <f>F12/58</f>
        <v>24.203103448275865</v>
      </c>
      <c r="G13" s="167">
        <v>39152</v>
      </c>
      <c r="H13" s="121">
        <v>25.88</v>
      </c>
      <c r="I13" s="100">
        <f>I9/60</f>
        <v>25.467833333333331</v>
      </c>
      <c r="J13" s="170">
        <v>39183</v>
      </c>
      <c r="K13" s="238">
        <v>23.94</v>
      </c>
      <c r="L13" s="100">
        <f>L9/58</f>
        <v>26.859655172413792</v>
      </c>
      <c r="M13" s="167">
        <v>39213</v>
      </c>
      <c r="N13" s="121">
        <v>17.66</v>
      </c>
      <c r="O13" s="100">
        <f>O9/59</f>
        <v>23.745593220338986</v>
      </c>
      <c r="P13" s="161">
        <v>39244</v>
      </c>
      <c r="Q13" s="231">
        <v>22.09</v>
      </c>
      <c r="R13" s="141">
        <f>R9/58</f>
        <v>21.337586206896557</v>
      </c>
      <c r="S13" s="173">
        <v>39274</v>
      </c>
      <c r="T13" s="117">
        <v>17.77</v>
      </c>
      <c r="U13" s="141">
        <f>U9/59</f>
        <v>19.846779661016946</v>
      </c>
      <c r="V13" s="161">
        <v>39305</v>
      </c>
      <c r="W13" s="119">
        <v>19</v>
      </c>
      <c r="X13" s="141">
        <f>X9/61</f>
        <v>19.159508196721319</v>
      </c>
      <c r="Y13" s="167">
        <v>39336</v>
      </c>
      <c r="Z13" s="121">
        <v>22</v>
      </c>
      <c r="AA13" s="100">
        <f>AA9/60</f>
        <v>19.697999999999997</v>
      </c>
      <c r="AB13" s="173">
        <v>39366</v>
      </c>
      <c r="AC13" s="117">
        <v>25</v>
      </c>
      <c r="AD13" s="141">
        <f>AD8/60</f>
        <v>20.816666666666666</v>
      </c>
      <c r="AE13" s="178">
        <v>39397</v>
      </c>
      <c r="AF13" s="407">
        <v>12</v>
      </c>
      <c r="AG13" s="244">
        <v>21</v>
      </c>
      <c r="AH13" s="141">
        <f>AH9/58</f>
        <v>21.931034482758619</v>
      </c>
      <c r="AI13" s="167">
        <v>39427</v>
      </c>
      <c r="AJ13" s="412">
        <v>0</v>
      </c>
      <c r="AK13" s="121">
        <v>24</v>
      </c>
      <c r="AL13" s="141">
        <f>AL9/57</f>
        <v>21.736842105263158</v>
      </c>
    </row>
    <row r="14" spans="1:38" x14ac:dyDescent="0.2">
      <c r="A14" s="161">
        <v>39094</v>
      </c>
      <c r="B14" s="11">
        <v>26.26</v>
      </c>
      <c r="C14" s="233">
        <f>C13/61</f>
        <v>23.73180327868852</v>
      </c>
      <c r="D14" s="164">
        <v>39125</v>
      </c>
      <c r="E14" s="117">
        <v>21.99</v>
      </c>
      <c r="G14" s="167">
        <v>39153</v>
      </c>
      <c r="H14" s="121">
        <v>25.93</v>
      </c>
      <c r="I14" s="100">
        <f>I12+I13</f>
        <v>50.487833333333327</v>
      </c>
      <c r="J14" s="170">
        <v>39184</v>
      </c>
      <c r="K14" s="238">
        <v>25.11</v>
      </c>
      <c r="L14" s="141">
        <f>SUM(L12:L13)/2</f>
        <v>26.588217416715374</v>
      </c>
      <c r="M14" s="167">
        <v>39214</v>
      </c>
      <c r="N14" s="121">
        <v>20.37</v>
      </c>
      <c r="O14" s="239">
        <f>SUM(O12:O13)/2</f>
        <v>24.228572472238461</v>
      </c>
      <c r="P14" s="161">
        <v>39245</v>
      </c>
      <c r="Q14" s="231">
        <v>22.26</v>
      </c>
      <c r="R14" s="141">
        <f>SUM(R12:R13)/2</f>
        <v>21.054209770114944</v>
      </c>
      <c r="S14" s="173">
        <v>39275</v>
      </c>
      <c r="T14" s="117">
        <v>14.31</v>
      </c>
      <c r="U14" s="141">
        <f>SUM(U12:U13)/2</f>
        <v>19.79380649717514</v>
      </c>
      <c r="V14" s="161">
        <v>39306</v>
      </c>
      <c r="W14" s="119">
        <v>17</v>
      </c>
      <c r="X14" s="141">
        <f>AVERAGE(X12:X13)</f>
        <v>19.206110030564048</v>
      </c>
      <c r="Y14" s="167">
        <v>39337</v>
      </c>
      <c r="Z14" s="121">
        <v>21</v>
      </c>
      <c r="AA14" s="141">
        <f>SUM(AA12:AA13)/2</f>
        <v>19.439819672131144</v>
      </c>
      <c r="AB14" s="173">
        <v>39367</v>
      </c>
      <c r="AC14" s="117">
        <v>26</v>
      </c>
      <c r="AD14" s="141">
        <f>SUM(AD12:AD13)/2</f>
        <v>21.080747126436783</v>
      </c>
      <c r="AE14" s="178">
        <v>39398</v>
      </c>
      <c r="AF14" s="407">
        <v>0.6</v>
      </c>
      <c r="AG14" s="244">
        <v>18</v>
      </c>
      <c r="AH14" s="141">
        <f>SUM(AH12:AH13)/2</f>
        <v>22.043103448275861</v>
      </c>
      <c r="AI14" s="167">
        <v>39428</v>
      </c>
      <c r="AJ14" s="412">
        <v>3.8</v>
      </c>
      <c r="AK14" s="121">
        <v>21</v>
      </c>
      <c r="AL14" s="141">
        <f>SUM(AL12:AL13)/2</f>
        <v>21.770060396893875</v>
      </c>
    </row>
    <row r="15" spans="1:38" x14ac:dyDescent="0.2">
      <c r="A15" s="161">
        <v>39095</v>
      </c>
      <c r="B15" s="11">
        <v>22.91</v>
      </c>
      <c r="D15" s="164">
        <v>39126</v>
      </c>
      <c r="E15" s="117">
        <v>21.97</v>
      </c>
      <c r="F15" s="100">
        <f>(F8+F12)/58/2</f>
        <v>24.200258620689659</v>
      </c>
      <c r="G15" s="167">
        <v>39154</v>
      </c>
      <c r="H15" s="121">
        <v>26.73</v>
      </c>
      <c r="I15" s="141">
        <f>I14/2</f>
        <v>25.243916666666664</v>
      </c>
      <c r="J15" s="170">
        <v>39185</v>
      </c>
      <c r="K15" s="238">
        <v>23.22</v>
      </c>
      <c r="M15" s="167">
        <v>39215</v>
      </c>
      <c r="N15" s="121">
        <v>20.75</v>
      </c>
      <c r="P15" s="161">
        <v>39246</v>
      </c>
      <c r="Q15" s="231">
        <v>22.06</v>
      </c>
      <c r="R15" s="141"/>
      <c r="S15" s="173">
        <v>39276</v>
      </c>
      <c r="T15" s="117">
        <v>16</v>
      </c>
      <c r="V15" s="161">
        <v>39307</v>
      </c>
      <c r="W15" s="119">
        <v>19</v>
      </c>
      <c r="Y15" s="167">
        <v>39338</v>
      </c>
      <c r="Z15" s="121">
        <v>21</v>
      </c>
      <c r="AB15" s="173">
        <v>39368</v>
      </c>
      <c r="AC15" s="117">
        <v>26</v>
      </c>
      <c r="AD15" s="141"/>
      <c r="AE15" s="178">
        <v>39399</v>
      </c>
      <c r="AF15" s="407">
        <v>3.8</v>
      </c>
      <c r="AG15" s="244">
        <v>20</v>
      </c>
      <c r="AH15" s="141"/>
      <c r="AI15" s="167">
        <v>39429</v>
      </c>
      <c r="AJ15" s="412">
        <v>16.399999999999999</v>
      </c>
      <c r="AK15" s="121">
        <v>18</v>
      </c>
      <c r="AL15" s="141"/>
    </row>
    <row r="16" spans="1:38" x14ac:dyDescent="0.2">
      <c r="A16" s="161">
        <v>39096</v>
      </c>
      <c r="B16" s="11">
        <v>25.35</v>
      </c>
      <c r="C16" s="232">
        <f>(C9+C14)/2</f>
        <v>23.577194742792535</v>
      </c>
      <c r="D16" s="164">
        <v>39127</v>
      </c>
      <c r="E16" s="117">
        <v>22.8</v>
      </c>
      <c r="G16" s="167">
        <v>39155</v>
      </c>
      <c r="H16" s="121">
        <v>23.57</v>
      </c>
      <c r="J16" s="170">
        <v>39186</v>
      </c>
      <c r="K16" s="238">
        <v>24.02</v>
      </c>
      <c r="M16" s="167">
        <v>39216</v>
      </c>
      <c r="N16" s="121">
        <v>20.5</v>
      </c>
      <c r="P16" s="161">
        <v>39247</v>
      </c>
      <c r="Q16" s="231">
        <v>22.71</v>
      </c>
      <c r="R16" s="141"/>
      <c r="S16" s="173">
        <v>39277</v>
      </c>
      <c r="T16" s="117">
        <v>21.87</v>
      </c>
      <c r="V16" s="161">
        <v>39308</v>
      </c>
      <c r="W16" s="119">
        <v>21</v>
      </c>
      <c r="Y16" s="167">
        <v>39339</v>
      </c>
      <c r="Z16" s="121">
        <v>23</v>
      </c>
      <c r="AB16" s="173">
        <v>39369</v>
      </c>
      <c r="AC16" s="117">
        <v>20</v>
      </c>
      <c r="AD16" s="141"/>
      <c r="AE16" s="178">
        <v>39400</v>
      </c>
      <c r="AF16" s="407">
        <v>0</v>
      </c>
      <c r="AG16" s="244">
        <v>19</v>
      </c>
      <c r="AI16" s="167">
        <v>39430</v>
      </c>
      <c r="AJ16" s="412">
        <v>12.8</v>
      </c>
      <c r="AK16" s="121">
        <v>19</v>
      </c>
    </row>
    <row r="17" spans="1:37" x14ac:dyDescent="0.2">
      <c r="A17" s="161">
        <v>39097</v>
      </c>
      <c r="B17" s="11">
        <v>23.77</v>
      </c>
      <c r="D17" s="164">
        <v>39128</v>
      </c>
      <c r="E17" s="117">
        <v>23.2</v>
      </c>
      <c r="G17" s="167">
        <v>39156</v>
      </c>
      <c r="H17" s="121">
        <v>25.46</v>
      </c>
      <c r="J17" s="170">
        <v>39187</v>
      </c>
      <c r="K17" s="238">
        <v>24.24</v>
      </c>
      <c r="M17" s="167">
        <v>39217</v>
      </c>
      <c r="N17" s="121">
        <v>20.14</v>
      </c>
      <c r="P17" s="161">
        <v>39248</v>
      </c>
      <c r="Q17" s="231">
        <v>23.25</v>
      </c>
      <c r="R17" s="141"/>
      <c r="S17" s="173">
        <v>39278</v>
      </c>
      <c r="T17" s="117">
        <v>20.77</v>
      </c>
      <c r="V17" s="161">
        <v>39309</v>
      </c>
      <c r="W17" s="119">
        <v>22</v>
      </c>
      <c r="Y17" s="167">
        <v>39340</v>
      </c>
      <c r="Z17" s="121">
        <v>25</v>
      </c>
      <c r="AB17" s="173">
        <v>39370</v>
      </c>
      <c r="AC17" s="117">
        <v>20</v>
      </c>
      <c r="AD17" s="141"/>
      <c r="AE17" s="178">
        <v>39401</v>
      </c>
      <c r="AF17" s="407">
        <v>26.9</v>
      </c>
      <c r="AG17" s="244">
        <v>18</v>
      </c>
      <c r="AI17" s="167">
        <v>39431</v>
      </c>
      <c r="AJ17" s="412">
        <v>0.8</v>
      </c>
      <c r="AK17" s="121">
        <v>21</v>
      </c>
    </row>
    <row r="18" spans="1:37" x14ac:dyDescent="0.2">
      <c r="A18" s="161">
        <v>39098</v>
      </c>
      <c r="B18" s="11">
        <v>24.29</v>
      </c>
      <c r="D18" s="164">
        <v>39129</v>
      </c>
      <c r="E18" s="117">
        <v>24.67</v>
      </c>
      <c r="G18" s="167">
        <v>39157</v>
      </c>
      <c r="H18" s="121">
        <v>24.19</v>
      </c>
      <c r="J18" s="170">
        <v>39188</v>
      </c>
      <c r="K18" s="238">
        <v>24.1</v>
      </c>
      <c r="M18" s="167">
        <v>39218</v>
      </c>
      <c r="N18" s="121">
        <v>22.64</v>
      </c>
      <c r="P18" s="161">
        <v>39249</v>
      </c>
      <c r="Q18" s="231">
        <v>21</v>
      </c>
      <c r="R18" s="141"/>
      <c r="S18" s="173">
        <v>39279</v>
      </c>
      <c r="T18" s="117">
        <v>15.82</v>
      </c>
      <c r="V18" s="161">
        <v>39310</v>
      </c>
      <c r="W18" s="119">
        <v>22</v>
      </c>
      <c r="Y18" s="167">
        <v>39341</v>
      </c>
      <c r="Z18" s="121">
        <v>23</v>
      </c>
      <c r="AB18" s="173">
        <v>39371</v>
      </c>
      <c r="AC18" s="117">
        <v>24</v>
      </c>
      <c r="AD18" s="141"/>
      <c r="AE18" s="178">
        <v>39402</v>
      </c>
      <c r="AF18" s="407">
        <v>12.6</v>
      </c>
      <c r="AG18" s="244">
        <v>16</v>
      </c>
      <c r="AI18" s="167">
        <v>39432</v>
      </c>
      <c r="AJ18" s="412">
        <v>0</v>
      </c>
      <c r="AK18" s="121">
        <v>22</v>
      </c>
    </row>
    <row r="19" spans="1:37" x14ac:dyDescent="0.2">
      <c r="A19" s="161">
        <v>39099</v>
      </c>
      <c r="B19" s="11">
        <v>23.39</v>
      </c>
      <c r="D19" s="164">
        <v>39130</v>
      </c>
      <c r="E19" s="117">
        <v>26.48</v>
      </c>
      <c r="G19" s="167">
        <v>39158</v>
      </c>
      <c r="H19" s="121">
        <v>22.85</v>
      </c>
      <c r="J19" s="170">
        <v>39189</v>
      </c>
      <c r="K19" s="238">
        <v>23.37</v>
      </c>
      <c r="M19" s="167">
        <v>39219</v>
      </c>
      <c r="N19" s="121">
        <v>24.07</v>
      </c>
      <c r="P19" s="161">
        <v>39250</v>
      </c>
      <c r="Q19" s="231">
        <v>21</v>
      </c>
      <c r="R19" s="141"/>
      <c r="S19" s="173">
        <v>39280</v>
      </c>
      <c r="T19" s="117">
        <v>15.46</v>
      </c>
      <c r="V19" s="161">
        <v>39311</v>
      </c>
      <c r="W19" s="119">
        <v>19</v>
      </c>
      <c r="Y19" s="167">
        <v>39342</v>
      </c>
      <c r="Z19" s="121">
        <v>19</v>
      </c>
      <c r="AB19" s="173">
        <v>39372</v>
      </c>
      <c r="AC19" s="117">
        <v>23</v>
      </c>
      <c r="AD19" s="141"/>
      <c r="AE19" s="178">
        <v>39403</v>
      </c>
      <c r="AF19" s="407">
        <v>0</v>
      </c>
      <c r="AG19" s="244">
        <v>19</v>
      </c>
      <c r="AI19" s="167">
        <v>39433</v>
      </c>
      <c r="AJ19" s="412">
        <v>0</v>
      </c>
      <c r="AK19" s="121">
        <v>22</v>
      </c>
    </row>
    <row r="20" spans="1:37" x14ac:dyDescent="0.2">
      <c r="A20" s="161">
        <v>39100</v>
      </c>
      <c r="B20" s="11">
        <v>22.41</v>
      </c>
      <c r="D20" s="164">
        <v>39131</v>
      </c>
      <c r="E20" s="117">
        <v>26.08</v>
      </c>
      <c r="G20" s="167">
        <v>39159</v>
      </c>
      <c r="H20" s="121">
        <v>22.64</v>
      </c>
      <c r="J20" s="170">
        <v>39190</v>
      </c>
      <c r="K20" s="238">
        <v>23.72</v>
      </c>
      <c r="M20" s="167">
        <v>39220</v>
      </c>
      <c r="N20" s="121">
        <v>22.89</v>
      </c>
      <c r="P20" s="161">
        <v>39251</v>
      </c>
      <c r="Q20" s="231">
        <v>22</v>
      </c>
      <c r="R20" s="141"/>
      <c r="S20" s="173">
        <v>39281</v>
      </c>
      <c r="T20" s="117">
        <v>15.12</v>
      </c>
      <c r="V20" s="161">
        <v>39312</v>
      </c>
      <c r="W20" s="119">
        <v>18</v>
      </c>
      <c r="Y20" s="167">
        <v>39343</v>
      </c>
      <c r="Z20" s="121">
        <v>20</v>
      </c>
      <c r="AB20" s="173">
        <v>39373</v>
      </c>
      <c r="AC20" s="117">
        <v>20</v>
      </c>
      <c r="AD20" s="141"/>
      <c r="AE20" s="178">
        <v>39404</v>
      </c>
      <c r="AF20" s="407">
        <v>0</v>
      </c>
      <c r="AG20" s="244">
        <v>22</v>
      </c>
      <c r="AI20" s="167">
        <v>39434</v>
      </c>
      <c r="AJ20" s="412">
        <v>0</v>
      </c>
      <c r="AK20" s="121">
        <v>22</v>
      </c>
    </row>
    <row r="21" spans="1:37" x14ac:dyDescent="0.2">
      <c r="A21" s="161">
        <v>39101</v>
      </c>
      <c r="B21" s="11">
        <v>25.22</v>
      </c>
      <c r="D21" s="164">
        <v>39132</v>
      </c>
      <c r="E21" s="117">
        <v>25.28</v>
      </c>
      <c r="G21" s="167">
        <v>39160</v>
      </c>
      <c r="H21" s="121">
        <v>22.04</v>
      </c>
      <c r="J21" s="170">
        <v>39191</v>
      </c>
      <c r="K21" s="238">
        <v>23.75</v>
      </c>
      <c r="M21" s="167">
        <v>39221</v>
      </c>
      <c r="N21" s="121">
        <v>18.52</v>
      </c>
      <c r="P21" s="161">
        <v>39252</v>
      </c>
      <c r="Q21" s="231">
        <v>20</v>
      </c>
      <c r="R21" s="141"/>
      <c r="S21" s="173">
        <v>39282</v>
      </c>
      <c r="T21" s="117">
        <v>15.33</v>
      </c>
      <c r="V21" s="161">
        <v>39313</v>
      </c>
      <c r="W21" s="119">
        <v>22</v>
      </c>
      <c r="Y21" s="167">
        <v>39344</v>
      </c>
      <c r="Z21" s="121">
        <v>22</v>
      </c>
      <c r="AB21" s="173">
        <v>39374</v>
      </c>
      <c r="AC21" s="117">
        <v>18</v>
      </c>
      <c r="AD21" s="141"/>
      <c r="AE21" s="178">
        <v>39405</v>
      </c>
      <c r="AF21" s="407">
        <v>14</v>
      </c>
      <c r="AG21" s="244">
        <v>21</v>
      </c>
      <c r="AI21" s="167">
        <v>39435</v>
      </c>
      <c r="AJ21" s="412">
        <v>5.4</v>
      </c>
      <c r="AK21" s="121">
        <v>20</v>
      </c>
    </row>
    <row r="22" spans="1:37" x14ac:dyDescent="0.2">
      <c r="A22" s="161">
        <v>39102</v>
      </c>
      <c r="B22" s="11">
        <v>24.07</v>
      </c>
      <c r="D22" s="164">
        <v>39133</v>
      </c>
      <c r="E22" s="117">
        <v>25.03</v>
      </c>
      <c r="G22" s="167">
        <v>39161</v>
      </c>
      <c r="H22" s="121">
        <v>22.49</v>
      </c>
      <c r="J22" s="170">
        <v>39192</v>
      </c>
      <c r="K22" s="238">
        <v>23.76</v>
      </c>
      <c r="M22" s="167">
        <v>39222</v>
      </c>
      <c r="N22" s="121">
        <v>18.920000000000002</v>
      </c>
      <c r="P22" s="161">
        <v>39253</v>
      </c>
      <c r="Q22" s="231">
        <v>20</v>
      </c>
      <c r="R22" s="141"/>
      <c r="S22" s="173">
        <v>39283</v>
      </c>
      <c r="T22" s="117">
        <v>16.77</v>
      </c>
      <c r="V22" s="161">
        <v>39314</v>
      </c>
      <c r="W22" s="119">
        <v>20</v>
      </c>
      <c r="Y22" s="167">
        <v>39345</v>
      </c>
      <c r="Z22" s="121">
        <v>27</v>
      </c>
      <c r="AB22" s="173">
        <v>39375</v>
      </c>
      <c r="AC22" s="117">
        <v>23</v>
      </c>
      <c r="AD22" s="141"/>
      <c r="AE22" s="178">
        <v>39406</v>
      </c>
      <c r="AF22" s="407">
        <v>13.6</v>
      </c>
      <c r="AG22" s="244">
        <v>22</v>
      </c>
      <c r="AI22" s="167">
        <v>39436</v>
      </c>
      <c r="AJ22" s="412">
        <v>65.7</v>
      </c>
      <c r="AK22" s="121">
        <v>20</v>
      </c>
    </row>
    <row r="23" spans="1:37" x14ac:dyDescent="0.2">
      <c r="A23" s="161">
        <v>39103</v>
      </c>
      <c r="B23" s="11">
        <v>22.3</v>
      </c>
      <c r="D23" s="164">
        <v>39134</v>
      </c>
      <c r="E23" s="117">
        <v>26.28</v>
      </c>
      <c r="G23" s="167">
        <v>39162</v>
      </c>
      <c r="H23" s="121">
        <v>23.91</v>
      </c>
      <c r="J23" s="170">
        <v>39193</v>
      </c>
      <c r="K23" s="238">
        <v>23.92</v>
      </c>
      <c r="M23" s="167">
        <v>39223</v>
      </c>
      <c r="N23" s="121">
        <v>22.38</v>
      </c>
      <c r="P23" s="161">
        <v>39254</v>
      </c>
      <c r="Q23" s="231">
        <v>21</v>
      </c>
      <c r="R23" s="141"/>
      <c r="S23" s="173">
        <v>39284</v>
      </c>
      <c r="T23" s="117">
        <v>19.940000000000001</v>
      </c>
      <c r="V23" s="161">
        <v>39315</v>
      </c>
      <c r="W23" s="119">
        <v>16</v>
      </c>
      <c r="Y23" s="167">
        <v>39346</v>
      </c>
      <c r="Z23" s="121">
        <v>22</v>
      </c>
      <c r="AB23" s="173">
        <v>39376</v>
      </c>
      <c r="AC23" s="117">
        <v>26</v>
      </c>
      <c r="AD23" s="141"/>
      <c r="AE23" s="178">
        <v>39407</v>
      </c>
      <c r="AF23" s="407">
        <v>0</v>
      </c>
      <c r="AG23" s="244">
        <v>21</v>
      </c>
      <c r="AI23" s="167">
        <v>39437</v>
      </c>
      <c r="AJ23" s="412">
        <v>16.399999999999999</v>
      </c>
      <c r="AK23" s="121">
        <v>21</v>
      </c>
    </row>
    <row r="24" spans="1:37" x14ac:dyDescent="0.2">
      <c r="A24" s="161">
        <v>39104</v>
      </c>
      <c r="B24" s="11">
        <v>21.4</v>
      </c>
      <c r="D24" s="164">
        <v>39135</v>
      </c>
      <c r="E24" s="117">
        <v>27.17</v>
      </c>
      <c r="G24" s="167">
        <v>39163</v>
      </c>
      <c r="H24" s="121">
        <v>23.67</v>
      </c>
      <c r="J24" s="170">
        <v>39194</v>
      </c>
      <c r="K24" s="238">
        <v>23.4</v>
      </c>
      <c r="M24" s="167">
        <v>39224</v>
      </c>
      <c r="N24" s="121">
        <v>18.899999999999999</v>
      </c>
      <c r="P24" s="161">
        <v>39255</v>
      </c>
      <c r="Q24" s="231">
        <v>21</v>
      </c>
      <c r="R24" s="141"/>
      <c r="S24" s="173">
        <v>39285</v>
      </c>
      <c r="T24" s="117">
        <v>22.73</v>
      </c>
      <c r="V24" s="161">
        <v>39316</v>
      </c>
      <c r="W24" s="119">
        <v>17</v>
      </c>
      <c r="Y24" s="167">
        <v>39347</v>
      </c>
      <c r="Z24" s="121">
        <v>24</v>
      </c>
      <c r="AB24" s="173">
        <v>39377</v>
      </c>
      <c r="AC24" s="117">
        <v>21</v>
      </c>
      <c r="AD24" s="141"/>
      <c r="AE24" s="178">
        <v>39408</v>
      </c>
      <c r="AF24" s="407">
        <v>0</v>
      </c>
      <c r="AG24" s="244">
        <v>19</v>
      </c>
      <c r="AI24" s="167">
        <v>39438</v>
      </c>
      <c r="AJ24" s="412">
        <v>0</v>
      </c>
      <c r="AK24" s="121">
        <v>23</v>
      </c>
    </row>
    <row r="25" spans="1:37" x14ac:dyDescent="0.2">
      <c r="A25" s="161">
        <v>39105</v>
      </c>
      <c r="B25" s="11">
        <v>22.58</v>
      </c>
      <c r="D25" s="164">
        <v>39136</v>
      </c>
      <c r="E25" s="117">
        <v>28.1</v>
      </c>
      <c r="G25" s="167">
        <v>39164</v>
      </c>
      <c r="H25" s="121">
        <v>24.91</v>
      </c>
      <c r="J25" s="170">
        <v>39195</v>
      </c>
      <c r="K25" s="238">
        <v>23.74</v>
      </c>
      <c r="M25" s="167">
        <v>39225</v>
      </c>
      <c r="N25" s="121">
        <v>17</v>
      </c>
      <c r="P25" s="161">
        <v>39256</v>
      </c>
      <c r="Q25" s="231">
        <v>21</v>
      </c>
      <c r="R25" s="141"/>
      <c r="S25" s="173">
        <v>39286</v>
      </c>
      <c r="T25" s="117">
        <v>18.579999999999998</v>
      </c>
      <c r="V25" s="161">
        <v>39317</v>
      </c>
      <c r="W25" s="119">
        <v>20</v>
      </c>
      <c r="Y25" s="167">
        <v>39348</v>
      </c>
      <c r="Z25" s="121">
        <v>26</v>
      </c>
      <c r="AB25" s="173">
        <v>39378</v>
      </c>
      <c r="AC25" s="117">
        <v>18</v>
      </c>
      <c r="AD25" s="141"/>
      <c r="AE25" s="178">
        <v>39409</v>
      </c>
      <c r="AF25" s="407">
        <v>0</v>
      </c>
      <c r="AG25" s="244">
        <v>20</v>
      </c>
      <c r="AI25" s="167">
        <v>39439</v>
      </c>
      <c r="AJ25" s="412">
        <v>0</v>
      </c>
      <c r="AK25" s="121">
        <v>22</v>
      </c>
    </row>
    <row r="26" spans="1:37" x14ac:dyDescent="0.2">
      <c r="A26" s="161">
        <v>39106</v>
      </c>
      <c r="B26" s="11">
        <v>24.26</v>
      </c>
      <c r="D26" s="164">
        <v>39137</v>
      </c>
      <c r="E26" s="117">
        <v>28.26</v>
      </c>
      <c r="G26" s="167">
        <v>39165</v>
      </c>
      <c r="H26" s="121">
        <v>26.16</v>
      </c>
      <c r="J26" s="170">
        <v>39196</v>
      </c>
      <c r="K26" s="238">
        <v>25.56</v>
      </c>
      <c r="M26" s="167">
        <v>39226</v>
      </c>
      <c r="N26" s="121">
        <v>13.74</v>
      </c>
      <c r="P26" s="161">
        <v>39257</v>
      </c>
      <c r="Q26" s="231">
        <v>20</v>
      </c>
      <c r="R26" s="141"/>
      <c r="S26" s="173">
        <v>39287</v>
      </c>
      <c r="T26" s="117">
        <v>15.07</v>
      </c>
      <c r="V26" s="161">
        <v>39318</v>
      </c>
      <c r="W26" s="119">
        <v>23</v>
      </c>
      <c r="Y26" s="167">
        <v>39349</v>
      </c>
      <c r="Z26" s="121">
        <v>22</v>
      </c>
      <c r="AB26" s="173">
        <v>39379</v>
      </c>
      <c r="AC26" s="117">
        <v>17</v>
      </c>
      <c r="AD26" s="141"/>
      <c r="AE26" s="178">
        <v>39410</v>
      </c>
      <c r="AF26" s="407">
        <v>0</v>
      </c>
      <c r="AG26" s="244">
        <v>21</v>
      </c>
      <c r="AI26" s="167">
        <v>39440</v>
      </c>
      <c r="AJ26" s="412">
        <v>0</v>
      </c>
      <c r="AK26" s="121">
        <v>23</v>
      </c>
    </row>
    <row r="27" spans="1:37" x14ac:dyDescent="0.2">
      <c r="A27" s="161">
        <v>39107</v>
      </c>
      <c r="B27" s="11">
        <v>24.09</v>
      </c>
      <c r="D27" s="164">
        <v>39138</v>
      </c>
      <c r="E27" s="117">
        <v>25.6</v>
      </c>
      <c r="G27" s="167">
        <v>39166</v>
      </c>
      <c r="H27" s="121">
        <v>25.44</v>
      </c>
      <c r="J27" s="170">
        <v>39197</v>
      </c>
      <c r="K27" s="238">
        <v>26.28</v>
      </c>
      <c r="M27" s="167">
        <v>39227</v>
      </c>
      <c r="N27" s="121">
        <v>13.46</v>
      </c>
      <c r="P27" s="161">
        <v>39258</v>
      </c>
      <c r="Q27" s="231">
        <v>17</v>
      </c>
      <c r="R27" s="141"/>
      <c r="S27" s="173">
        <v>39288</v>
      </c>
      <c r="T27" s="117">
        <v>16.670000000000002</v>
      </c>
      <c r="V27" s="161">
        <v>39319</v>
      </c>
      <c r="W27" s="119">
        <v>24</v>
      </c>
      <c r="Y27" s="167">
        <v>39350</v>
      </c>
      <c r="Z27" s="121">
        <v>14</v>
      </c>
      <c r="AB27" s="173">
        <v>39380</v>
      </c>
      <c r="AC27" s="117">
        <v>17</v>
      </c>
      <c r="AD27" s="141"/>
      <c r="AE27" s="178">
        <v>39411</v>
      </c>
      <c r="AF27" s="407">
        <v>0</v>
      </c>
      <c r="AG27" s="244">
        <v>23</v>
      </c>
      <c r="AI27" s="167">
        <v>39441</v>
      </c>
      <c r="AJ27" s="412">
        <v>0</v>
      </c>
      <c r="AK27" s="121">
        <v>24</v>
      </c>
    </row>
    <row r="28" spans="1:37" x14ac:dyDescent="0.2">
      <c r="A28" s="161">
        <v>39108</v>
      </c>
      <c r="B28" s="11">
        <v>25.39</v>
      </c>
      <c r="D28" s="164">
        <v>39139</v>
      </c>
      <c r="E28" s="117">
        <v>23.07</v>
      </c>
      <c r="G28" s="167">
        <v>39167</v>
      </c>
      <c r="H28" s="121">
        <v>26.1</v>
      </c>
      <c r="J28" s="170">
        <v>39198</v>
      </c>
      <c r="K28" s="238">
        <v>25.16</v>
      </c>
      <c r="M28" s="167">
        <v>39228</v>
      </c>
      <c r="N28" s="121">
        <v>16.760000000000002</v>
      </c>
      <c r="P28" s="161">
        <v>39259</v>
      </c>
      <c r="Q28" s="231">
        <v>19</v>
      </c>
      <c r="R28" s="141"/>
      <c r="S28" s="173">
        <v>39289</v>
      </c>
      <c r="T28" s="117">
        <v>13.2</v>
      </c>
      <c r="V28" s="161">
        <v>39320</v>
      </c>
      <c r="W28" s="119">
        <v>25</v>
      </c>
      <c r="Y28" s="167">
        <v>39351</v>
      </c>
      <c r="Z28" s="121">
        <v>14</v>
      </c>
      <c r="AB28" s="173">
        <v>39381</v>
      </c>
      <c r="AC28" s="117">
        <v>22</v>
      </c>
      <c r="AD28" s="141"/>
      <c r="AE28" s="178">
        <v>39412</v>
      </c>
      <c r="AF28" s="407">
        <v>0</v>
      </c>
      <c r="AG28" s="244">
        <v>21</v>
      </c>
      <c r="AI28" s="167">
        <v>39442</v>
      </c>
      <c r="AJ28" s="412">
        <v>20.6</v>
      </c>
      <c r="AK28" s="121">
        <v>24</v>
      </c>
    </row>
    <row r="29" spans="1:37" x14ac:dyDescent="0.2">
      <c r="A29" s="161">
        <v>39109</v>
      </c>
      <c r="B29" s="11">
        <v>24.76</v>
      </c>
      <c r="D29" s="164">
        <v>39140</v>
      </c>
      <c r="E29" s="117">
        <v>22.26</v>
      </c>
      <c r="G29" s="167">
        <v>39168</v>
      </c>
      <c r="H29" s="121">
        <v>26.48</v>
      </c>
      <c r="J29" s="170">
        <v>39199</v>
      </c>
      <c r="K29" s="238">
        <v>19.13</v>
      </c>
      <c r="M29" s="167">
        <v>39229</v>
      </c>
      <c r="N29" s="121">
        <v>16.98</v>
      </c>
      <c r="P29" s="161">
        <v>39260</v>
      </c>
      <c r="Q29" s="231">
        <v>21</v>
      </c>
      <c r="R29" s="141"/>
      <c r="S29" s="173">
        <v>39290</v>
      </c>
      <c r="T29" s="117">
        <v>13.32</v>
      </c>
      <c r="V29" s="161">
        <v>39321</v>
      </c>
      <c r="W29" s="119">
        <v>23</v>
      </c>
      <c r="Y29" s="167">
        <v>39352</v>
      </c>
      <c r="Z29" s="121">
        <v>19</v>
      </c>
      <c r="AB29" s="173">
        <v>39382</v>
      </c>
      <c r="AC29" s="117">
        <v>23</v>
      </c>
      <c r="AD29" s="141"/>
      <c r="AE29" s="178">
        <v>39413</v>
      </c>
      <c r="AF29" s="407">
        <v>26.3</v>
      </c>
      <c r="AG29" s="244">
        <v>20</v>
      </c>
      <c r="AI29" s="167">
        <v>39443</v>
      </c>
      <c r="AJ29" s="412">
        <v>0</v>
      </c>
      <c r="AK29" s="121">
        <v>27</v>
      </c>
    </row>
    <row r="30" spans="1:37" ht="13.5" thickBot="1" x14ac:dyDescent="0.25">
      <c r="A30" s="161">
        <v>39110</v>
      </c>
      <c r="B30" s="11">
        <v>24.95</v>
      </c>
      <c r="D30" s="164">
        <v>39141</v>
      </c>
      <c r="E30" s="185">
        <v>24.3</v>
      </c>
      <c r="G30" s="167">
        <v>39169</v>
      </c>
      <c r="H30" s="121">
        <v>27.83</v>
      </c>
      <c r="J30" s="170">
        <v>39200</v>
      </c>
      <c r="K30" s="238">
        <v>17.77</v>
      </c>
      <c r="M30" s="167">
        <v>39230</v>
      </c>
      <c r="N30" s="121">
        <v>17.41</v>
      </c>
      <c r="P30" s="161">
        <v>39261</v>
      </c>
      <c r="Q30" s="231">
        <v>20</v>
      </c>
      <c r="R30" s="141"/>
      <c r="S30" s="173">
        <v>39291</v>
      </c>
      <c r="T30" s="117">
        <v>11.53</v>
      </c>
      <c r="V30" s="161">
        <v>39322</v>
      </c>
      <c r="W30" s="119">
        <v>15</v>
      </c>
      <c r="Y30" s="167">
        <v>39353</v>
      </c>
      <c r="Z30" s="121">
        <v>20</v>
      </c>
      <c r="AB30" s="173">
        <v>39383</v>
      </c>
      <c r="AC30" s="117">
        <v>24</v>
      </c>
      <c r="AD30" s="141"/>
      <c r="AE30" s="178">
        <v>39414</v>
      </c>
      <c r="AF30" s="407">
        <v>0</v>
      </c>
      <c r="AG30" s="244">
        <v>20</v>
      </c>
      <c r="AI30" s="167">
        <v>39444</v>
      </c>
      <c r="AJ30" s="412">
        <v>0</v>
      </c>
      <c r="AK30" s="121">
        <v>29</v>
      </c>
    </row>
    <row r="31" spans="1:37" ht="13.5" thickBot="1" x14ac:dyDescent="0.25">
      <c r="A31" s="161">
        <v>39111</v>
      </c>
      <c r="B31" s="11">
        <v>24.05</v>
      </c>
      <c r="D31" s="206" t="s">
        <v>4</v>
      </c>
      <c r="E31" s="207">
        <f>AVERAGE(E3:E30)</f>
        <v>24.932500000000001</v>
      </c>
      <c r="G31" s="167">
        <v>39170</v>
      </c>
      <c r="H31" s="121">
        <v>27.16</v>
      </c>
      <c r="J31" s="170">
        <v>39201</v>
      </c>
      <c r="K31" s="238">
        <v>19.809999999999999</v>
      </c>
      <c r="M31" s="167">
        <v>39231</v>
      </c>
      <c r="N31" s="121">
        <v>15.3</v>
      </c>
      <c r="P31" s="161">
        <v>39262</v>
      </c>
      <c r="Q31" s="231">
        <v>17</v>
      </c>
      <c r="R31" s="141"/>
      <c r="S31" s="173">
        <v>39292</v>
      </c>
      <c r="T31" s="117">
        <v>9.9600000000000009</v>
      </c>
      <c r="V31" s="161">
        <v>39323</v>
      </c>
      <c r="W31" s="119">
        <v>15</v>
      </c>
      <c r="Y31" s="167">
        <v>39354</v>
      </c>
      <c r="Z31" s="121">
        <v>18</v>
      </c>
      <c r="AB31" s="173">
        <v>39384</v>
      </c>
      <c r="AC31" s="117">
        <v>26</v>
      </c>
      <c r="AD31" s="141"/>
      <c r="AE31" s="178">
        <v>39415</v>
      </c>
      <c r="AF31" s="407">
        <v>0</v>
      </c>
      <c r="AG31" s="244">
        <v>20</v>
      </c>
      <c r="AI31" s="167">
        <v>39445</v>
      </c>
      <c r="AJ31" s="412">
        <v>0</v>
      </c>
      <c r="AK31" s="121">
        <v>28</v>
      </c>
    </row>
    <row r="32" spans="1:37" ht="13.5" thickBot="1" x14ac:dyDescent="0.25">
      <c r="A32" s="161">
        <v>39112</v>
      </c>
      <c r="B32" s="11">
        <v>24.02</v>
      </c>
      <c r="G32" s="167">
        <v>39171</v>
      </c>
      <c r="H32" s="121">
        <v>27.16</v>
      </c>
      <c r="J32" s="170">
        <v>39202</v>
      </c>
      <c r="K32" s="238">
        <v>21.03</v>
      </c>
      <c r="M32" s="167">
        <v>39232</v>
      </c>
      <c r="N32" s="121">
        <v>12.38</v>
      </c>
      <c r="P32" s="161">
        <v>39263</v>
      </c>
      <c r="Q32" s="231">
        <v>18</v>
      </c>
      <c r="R32" s="141"/>
      <c r="S32" s="173">
        <v>39293</v>
      </c>
      <c r="T32" s="117">
        <v>11.66</v>
      </c>
      <c r="V32" s="161">
        <v>39324</v>
      </c>
      <c r="W32" s="119">
        <v>16</v>
      </c>
      <c r="Y32" s="167">
        <v>39355</v>
      </c>
      <c r="Z32" s="237">
        <v>16</v>
      </c>
      <c r="AB32" s="173">
        <v>39385</v>
      </c>
      <c r="AC32" s="185">
        <v>25</v>
      </c>
      <c r="AD32" s="141"/>
      <c r="AE32" s="178">
        <v>39416</v>
      </c>
      <c r="AF32" s="408">
        <v>0</v>
      </c>
      <c r="AG32" s="245">
        <v>21</v>
      </c>
      <c r="AI32" s="167">
        <v>39446</v>
      </c>
      <c r="AJ32" s="412">
        <v>1.1000000000000001</v>
      </c>
      <c r="AK32" s="121">
        <v>28</v>
      </c>
    </row>
    <row r="33" spans="1:37" ht="13.5" thickBot="1" x14ac:dyDescent="0.25">
      <c r="A33" s="161">
        <v>39113</v>
      </c>
      <c r="B33" s="191">
        <v>24.32</v>
      </c>
      <c r="D33" s="74"/>
      <c r="E33" s="75"/>
      <c r="G33" s="167">
        <v>39172</v>
      </c>
      <c r="H33" s="237">
        <v>27.14</v>
      </c>
      <c r="J33" s="212" t="s">
        <v>4</v>
      </c>
      <c r="K33" s="225">
        <f>AVERAGE(K3:K32)</f>
        <v>23.445999999999994</v>
      </c>
      <c r="M33" s="167">
        <v>39233</v>
      </c>
      <c r="N33" s="237">
        <v>14.46</v>
      </c>
      <c r="P33" s="202" t="s">
        <v>4</v>
      </c>
      <c r="Q33" s="26">
        <f>AVERAGE(Q3:Q32)</f>
        <v>20.055999999999997</v>
      </c>
      <c r="S33" s="173">
        <v>39294</v>
      </c>
      <c r="T33" s="117">
        <v>15.08</v>
      </c>
      <c r="V33" s="161">
        <v>39325</v>
      </c>
      <c r="W33" s="241">
        <v>20</v>
      </c>
      <c r="Y33" s="209" t="s">
        <v>4</v>
      </c>
      <c r="Z33" s="210">
        <f>AVERAGE(Z2:Z32)</f>
        <v>21.333333333333332</v>
      </c>
      <c r="AB33" s="173">
        <v>39386</v>
      </c>
      <c r="AC33" s="185">
        <v>25</v>
      </c>
      <c r="AE33" s="202" t="s">
        <v>4</v>
      </c>
      <c r="AF33" s="246">
        <f>AVERAGE(AF2:AF32)</f>
        <v>7.33</v>
      </c>
      <c r="AG33" s="246">
        <f>AVERAGE(AG2:AG32)</f>
        <v>20.5</v>
      </c>
      <c r="AI33" s="167">
        <v>39447</v>
      </c>
      <c r="AJ33" s="413">
        <v>0</v>
      </c>
      <c r="AK33" s="237">
        <v>29</v>
      </c>
    </row>
    <row r="34" spans="1:37" ht="13.5" thickBot="1" x14ac:dyDescent="0.25">
      <c r="A34" s="202" t="s">
        <v>4</v>
      </c>
      <c r="B34" s="203">
        <f>AVERAGE(B3:B33)</f>
        <v>23.672580645161293</v>
      </c>
      <c r="G34" s="209" t="s">
        <v>4</v>
      </c>
      <c r="H34" s="210">
        <f>AVERAGE(H4:H33)</f>
        <v>25.757000000000001</v>
      </c>
      <c r="M34" s="209" t="s">
        <v>4</v>
      </c>
      <c r="N34" s="210">
        <f>AVERAGE(N3:N33)</f>
        <v>19.213225806451611</v>
      </c>
      <c r="S34" s="206" t="s">
        <v>4</v>
      </c>
      <c r="T34" s="207">
        <f>AVERAGE(T3:T33)</f>
        <v>17.668064516129029</v>
      </c>
      <c r="V34" s="202" t="s">
        <v>4</v>
      </c>
      <c r="W34" s="203">
        <f>AVERAGE(W3:W33)</f>
        <v>19.741935483870968</v>
      </c>
      <c r="AB34" s="206" t="s">
        <v>4</v>
      </c>
      <c r="AC34" s="242">
        <f>AVERAGE(AC2:AC33)</f>
        <v>22.06451612903226</v>
      </c>
      <c r="AI34" s="209" t="s">
        <v>4</v>
      </c>
      <c r="AJ34" s="411"/>
      <c r="AK34" s="246">
        <f>AVERAGE(AK3:AK33)</f>
        <v>23.06451612903226</v>
      </c>
    </row>
    <row r="35" spans="1:37" x14ac:dyDescent="0.2">
      <c r="AI35" s="154"/>
    </row>
    <row r="36" spans="1:37" x14ac:dyDescent="0.2">
      <c r="AI36" s="154"/>
    </row>
    <row r="37" spans="1:37" x14ac:dyDescent="0.2">
      <c r="AI37" s="154"/>
    </row>
    <row r="38" spans="1:37" x14ac:dyDescent="0.2">
      <c r="AI38" s="154"/>
    </row>
    <row r="39" spans="1:37" x14ac:dyDescent="0.2">
      <c r="AI39" s="154"/>
    </row>
    <row r="40" spans="1:37" x14ac:dyDescent="0.2">
      <c r="AI40" s="154"/>
    </row>
    <row r="41" spans="1:37" x14ac:dyDescent="0.2">
      <c r="AI41" s="154"/>
    </row>
    <row r="42" spans="1:37" x14ac:dyDescent="0.2">
      <c r="AI42" s="154"/>
    </row>
    <row r="43" spans="1:37" x14ac:dyDescent="0.2">
      <c r="AI43" s="154"/>
    </row>
    <row r="44" spans="1:37" x14ac:dyDescent="0.2">
      <c r="AI44" s="154"/>
    </row>
    <row r="45" spans="1:37" x14ac:dyDescent="0.2">
      <c r="AI45" s="154"/>
    </row>
    <row r="46" spans="1:37" x14ac:dyDescent="0.2">
      <c r="AI46" s="154"/>
    </row>
    <row r="47" spans="1:37" x14ac:dyDescent="0.2">
      <c r="AI47" s="154"/>
    </row>
    <row r="48" spans="1:37" x14ac:dyDescent="0.2">
      <c r="AI48" s="154"/>
    </row>
    <row r="49" spans="35:35" x14ac:dyDescent="0.2">
      <c r="AI49" s="154"/>
    </row>
    <row r="50" spans="35:35" x14ac:dyDescent="0.2">
      <c r="AI50" s="154"/>
    </row>
    <row r="51" spans="35:35" x14ac:dyDescent="0.2">
      <c r="AI51" s="154"/>
    </row>
    <row r="52" spans="35:35" x14ac:dyDescent="0.2">
      <c r="AI52" s="154"/>
    </row>
    <row r="53" spans="35:35" x14ac:dyDescent="0.2">
      <c r="AI53" s="154"/>
    </row>
    <row r="54" spans="35:35" x14ac:dyDescent="0.2">
      <c r="AI54" s="154"/>
    </row>
    <row r="55" spans="35:35" x14ac:dyDescent="0.2">
      <c r="AI55" s="154"/>
    </row>
    <row r="56" spans="35:35" x14ac:dyDescent="0.2">
      <c r="AI56" s="154"/>
    </row>
    <row r="57" spans="35:35" x14ac:dyDescent="0.2">
      <c r="AI57" s="154"/>
    </row>
    <row r="58" spans="35:35" x14ac:dyDescent="0.2">
      <c r="AI58" s="154"/>
    </row>
    <row r="59" spans="35:35" x14ac:dyDescent="0.2">
      <c r="AI59" s="154"/>
    </row>
    <row r="60" spans="35:35" x14ac:dyDescent="0.2">
      <c r="AI60" s="154"/>
    </row>
    <row r="61" spans="35:35" x14ac:dyDescent="0.2">
      <c r="AI61" s="154"/>
    </row>
    <row r="62" spans="35:35" x14ac:dyDescent="0.2">
      <c r="AI62" s="154"/>
    </row>
    <row r="63" spans="35:35" x14ac:dyDescent="0.2">
      <c r="AI63" s="154"/>
    </row>
    <row r="64" spans="35:35" x14ac:dyDescent="0.2">
      <c r="AI64" s="154"/>
    </row>
    <row r="65" spans="35:35" x14ac:dyDescent="0.2">
      <c r="AI65" s="154"/>
    </row>
    <row r="66" spans="35:35" x14ac:dyDescent="0.2">
      <c r="AI66" s="154"/>
    </row>
    <row r="67" spans="35:35" x14ac:dyDescent="0.2">
      <c r="AI67" s="154"/>
    </row>
    <row r="68" spans="35:35" x14ac:dyDescent="0.2">
      <c r="AI68" s="154"/>
    </row>
    <row r="69" spans="35:35" x14ac:dyDescent="0.2">
      <c r="AI69" s="154"/>
    </row>
    <row r="70" spans="35:35" x14ac:dyDescent="0.2">
      <c r="AI70" s="154"/>
    </row>
    <row r="71" spans="35:35" x14ac:dyDescent="0.2">
      <c r="AI71" s="154"/>
    </row>
    <row r="72" spans="35:35" x14ac:dyDescent="0.2">
      <c r="AI72" s="154"/>
    </row>
    <row r="73" spans="35:35" x14ac:dyDescent="0.2">
      <c r="AI73" s="154"/>
    </row>
    <row r="74" spans="35:35" x14ac:dyDescent="0.2">
      <c r="AI74" s="154"/>
    </row>
    <row r="75" spans="35:35" x14ac:dyDescent="0.2">
      <c r="AI75" s="154"/>
    </row>
    <row r="76" spans="35:35" x14ac:dyDescent="0.2">
      <c r="AI76" s="154"/>
    </row>
    <row r="77" spans="35:35" x14ac:dyDescent="0.2">
      <c r="AI77" s="154"/>
    </row>
    <row r="78" spans="35:35" x14ac:dyDescent="0.2">
      <c r="AI78" s="154"/>
    </row>
    <row r="79" spans="35:35" x14ac:dyDescent="0.2">
      <c r="AI79" s="154"/>
    </row>
    <row r="80" spans="35:35" x14ac:dyDescent="0.2">
      <c r="AI80" s="154"/>
    </row>
    <row r="81" spans="35:35" x14ac:dyDescent="0.2">
      <c r="AI81" s="154"/>
    </row>
    <row r="82" spans="35:35" x14ac:dyDescent="0.2">
      <c r="AI82" s="154"/>
    </row>
    <row r="83" spans="35:35" x14ac:dyDescent="0.2">
      <c r="AI83" s="154"/>
    </row>
    <row r="84" spans="35:35" x14ac:dyDescent="0.2">
      <c r="AI84" s="154"/>
    </row>
    <row r="85" spans="35:35" x14ac:dyDescent="0.2">
      <c r="AI85" s="154"/>
    </row>
    <row r="86" spans="35:35" x14ac:dyDescent="0.2">
      <c r="AI86" s="154"/>
    </row>
    <row r="87" spans="35:35" x14ac:dyDescent="0.2">
      <c r="AI87" s="154"/>
    </row>
    <row r="88" spans="35:35" x14ac:dyDescent="0.2">
      <c r="AI88" s="154"/>
    </row>
    <row r="89" spans="35:35" x14ac:dyDescent="0.2">
      <c r="AI89" s="154"/>
    </row>
    <row r="90" spans="35:35" x14ac:dyDescent="0.2">
      <c r="AI90" s="154"/>
    </row>
    <row r="91" spans="35:35" x14ac:dyDescent="0.2">
      <c r="AI91" s="154"/>
    </row>
    <row r="92" spans="35:35" x14ac:dyDescent="0.2">
      <c r="AI92" s="154"/>
    </row>
    <row r="93" spans="35:35" x14ac:dyDescent="0.2">
      <c r="AI93" s="154"/>
    </row>
    <row r="94" spans="35:35" x14ac:dyDescent="0.2">
      <c r="AI94" s="154"/>
    </row>
    <row r="95" spans="35:35" x14ac:dyDescent="0.2">
      <c r="AI95" s="154"/>
    </row>
    <row r="96" spans="35:35" x14ac:dyDescent="0.2">
      <c r="AI96" s="154"/>
    </row>
    <row r="97" spans="35:35" x14ac:dyDescent="0.2">
      <c r="AI97" s="154"/>
    </row>
    <row r="98" spans="35:35" x14ac:dyDescent="0.2">
      <c r="AI98" s="154"/>
    </row>
    <row r="99" spans="35:35" x14ac:dyDescent="0.2">
      <c r="AI99" s="154"/>
    </row>
    <row r="100" spans="35:35" x14ac:dyDescent="0.2">
      <c r="AI100" s="154"/>
    </row>
    <row r="101" spans="35:35" x14ac:dyDescent="0.2">
      <c r="AI101" s="154"/>
    </row>
    <row r="102" spans="35:35" x14ac:dyDescent="0.2">
      <c r="AI102" s="154"/>
    </row>
    <row r="103" spans="35:35" x14ac:dyDescent="0.2">
      <c r="AI103" s="154"/>
    </row>
    <row r="104" spans="35:35" x14ac:dyDescent="0.2">
      <c r="AI104" s="154"/>
    </row>
    <row r="105" spans="35:35" x14ac:dyDescent="0.2">
      <c r="AI105" s="154"/>
    </row>
    <row r="106" spans="35:35" x14ac:dyDescent="0.2">
      <c r="AI106" s="154"/>
    </row>
    <row r="107" spans="35:35" x14ac:dyDescent="0.2">
      <c r="AI107" s="154"/>
    </row>
    <row r="108" spans="35:35" x14ac:dyDescent="0.2">
      <c r="AI108" s="154"/>
    </row>
    <row r="109" spans="35:35" x14ac:dyDescent="0.2">
      <c r="AI109" s="154"/>
    </row>
    <row r="110" spans="35:35" x14ac:dyDescent="0.2">
      <c r="AI110" s="154"/>
    </row>
    <row r="111" spans="35:35" x14ac:dyDescent="0.2">
      <c r="AI111" s="154"/>
    </row>
    <row r="112" spans="35:35" x14ac:dyDescent="0.2">
      <c r="AI112" s="154"/>
    </row>
    <row r="113" spans="35:35" x14ac:dyDescent="0.2">
      <c r="AI113" s="154"/>
    </row>
    <row r="114" spans="35:35" x14ac:dyDescent="0.2">
      <c r="AI114" s="154"/>
    </row>
    <row r="115" spans="35:35" x14ac:dyDescent="0.2">
      <c r="AI115" s="154"/>
    </row>
    <row r="116" spans="35:35" x14ac:dyDescent="0.2">
      <c r="AI116" s="154"/>
    </row>
    <row r="117" spans="35:35" x14ac:dyDescent="0.2">
      <c r="AI117" s="154"/>
    </row>
    <row r="118" spans="35:35" x14ac:dyDescent="0.2">
      <c r="AI118" s="154"/>
    </row>
    <row r="119" spans="35:35" x14ac:dyDescent="0.2">
      <c r="AI119" s="154"/>
    </row>
    <row r="120" spans="35:35" x14ac:dyDescent="0.2">
      <c r="AI120" s="154"/>
    </row>
    <row r="121" spans="35:35" x14ac:dyDescent="0.2">
      <c r="AI121" s="154"/>
    </row>
    <row r="122" spans="35:35" x14ac:dyDescent="0.2">
      <c r="AI122" s="154"/>
    </row>
    <row r="123" spans="35:35" x14ac:dyDescent="0.2">
      <c r="AI123" s="154"/>
    </row>
    <row r="124" spans="35:35" x14ac:dyDescent="0.2">
      <c r="AI124" s="154"/>
    </row>
    <row r="125" spans="35:35" x14ac:dyDescent="0.2">
      <c r="AI125" s="154"/>
    </row>
    <row r="126" spans="35:35" x14ac:dyDescent="0.2">
      <c r="AI126" s="154"/>
    </row>
    <row r="127" spans="35:35" x14ac:dyDescent="0.2">
      <c r="AI127" s="154"/>
    </row>
    <row r="128" spans="35:35" x14ac:dyDescent="0.2">
      <c r="AI128" s="154"/>
    </row>
    <row r="129" spans="35:35" x14ac:dyDescent="0.2">
      <c r="AI129" s="154"/>
    </row>
    <row r="130" spans="35:35" x14ac:dyDescent="0.2">
      <c r="AI130" s="154"/>
    </row>
    <row r="131" spans="35:35" x14ac:dyDescent="0.2">
      <c r="AI131" s="154"/>
    </row>
    <row r="132" spans="35:35" x14ac:dyDescent="0.2">
      <c r="AI132" s="154"/>
    </row>
    <row r="133" spans="35:35" x14ac:dyDescent="0.2">
      <c r="AI133" s="154"/>
    </row>
    <row r="134" spans="35:35" x14ac:dyDescent="0.2">
      <c r="AI134" s="154"/>
    </row>
    <row r="135" spans="35:35" x14ac:dyDescent="0.2">
      <c r="AI135" s="154"/>
    </row>
    <row r="136" spans="35:35" x14ac:dyDescent="0.2">
      <c r="AI136" s="154"/>
    </row>
    <row r="137" spans="35:35" x14ac:dyDescent="0.2">
      <c r="AI137" s="154"/>
    </row>
    <row r="138" spans="35:35" x14ac:dyDescent="0.2">
      <c r="AI138" s="154"/>
    </row>
    <row r="139" spans="35:35" x14ac:dyDescent="0.2">
      <c r="AI139" s="154"/>
    </row>
    <row r="140" spans="35:35" x14ac:dyDescent="0.2">
      <c r="AI140" s="154"/>
    </row>
    <row r="141" spans="35:35" x14ac:dyDescent="0.2">
      <c r="AI141" s="154"/>
    </row>
    <row r="142" spans="35:35" x14ac:dyDescent="0.2">
      <c r="AI142" s="154"/>
    </row>
    <row r="143" spans="35:35" x14ac:dyDescent="0.2">
      <c r="AI143" s="154"/>
    </row>
    <row r="144" spans="35:35" x14ac:dyDescent="0.2">
      <c r="AI144" s="154"/>
    </row>
    <row r="145" spans="35:35" x14ac:dyDescent="0.2">
      <c r="AI145" s="154"/>
    </row>
    <row r="146" spans="35:35" x14ac:dyDescent="0.2">
      <c r="AI146" s="154"/>
    </row>
    <row r="147" spans="35:35" x14ac:dyDescent="0.2">
      <c r="AI147" s="154"/>
    </row>
    <row r="148" spans="35:35" x14ac:dyDescent="0.2">
      <c r="AI148" s="154"/>
    </row>
    <row r="149" spans="35:35" x14ac:dyDescent="0.2">
      <c r="AI149" s="154"/>
    </row>
    <row r="150" spans="35:35" x14ac:dyDescent="0.2">
      <c r="AI150" s="154"/>
    </row>
    <row r="151" spans="35:35" x14ac:dyDescent="0.2">
      <c r="AI151" s="154"/>
    </row>
    <row r="152" spans="35:35" x14ac:dyDescent="0.2">
      <c r="AI152" s="154"/>
    </row>
    <row r="153" spans="35:35" x14ac:dyDescent="0.2">
      <c r="AI153" s="154"/>
    </row>
    <row r="154" spans="35:35" x14ac:dyDescent="0.2">
      <c r="AI154" s="154"/>
    </row>
    <row r="155" spans="35:35" x14ac:dyDescent="0.2">
      <c r="AI155" s="154"/>
    </row>
    <row r="156" spans="35:35" x14ac:dyDescent="0.2">
      <c r="AI156" s="154"/>
    </row>
    <row r="157" spans="35:35" x14ac:dyDescent="0.2">
      <c r="AI157" s="154"/>
    </row>
    <row r="158" spans="35:35" x14ac:dyDescent="0.2">
      <c r="AI158" s="154"/>
    </row>
    <row r="159" spans="35:35" x14ac:dyDescent="0.2">
      <c r="AI159" s="154"/>
    </row>
    <row r="160" spans="35:35" x14ac:dyDescent="0.2">
      <c r="AI160" s="154"/>
    </row>
    <row r="161" spans="35:35" x14ac:dyDescent="0.2">
      <c r="AI161" s="154"/>
    </row>
    <row r="162" spans="35:35" x14ac:dyDescent="0.2">
      <c r="AI162" s="154"/>
    </row>
    <row r="163" spans="35:35" x14ac:dyDescent="0.2">
      <c r="AI163" s="154"/>
    </row>
    <row r="164" spans="35:35" x14ac:dyDescent="0.2">
      <c r="AI164" s="154"/>
    </row>
    <row r="165" spans="35:35" x14ac:dyDescent="0.2">
      <c r="AI165" s="154"/>
    </row>
    <row r="166" spans="35:35" x14ac:dyDescent="0.2">
      <c r="AI166" s="154"/>
    </row>
    <row r="167" spans="35:35" x14ac:dyDescent="0.2">
      <c r="AI167" s="154"/>
    </row>
    <row r="168" spans="35:35" x14ac:dyDescent="0.2">
      <c r="AI168" s="154"/>
    </row>
    <row r="169" spans="35:35" x14ac:dyDescent="0.2">
      <c r="AI169" s="154"/>
    </row>
    <row r="170" spans="35:35" x14ac:dyDescent="0.2">
      <c r="AI170" s="154"/>
    </row>
    <row r="171" spans="35:35" x14ac:dyDescent="0.2">
      <c r="AI171" s="154"/>
    </row>
    <row r="172" spans="35:35" x14ac:dyDescent="0.2">
      <c r="AI172" s="154"/>
    </row>
    <row r="173" spans="35:35" x14ac:dyDescent="0.2">
      <c r="AI173" s="154"/>
    </row>
    <row r="174" spans="35:35" x14ac:dyDescent="0.2">
      <c r="AI174" s="154"/>
    </row>
    <row r="175" spans="35:35" x14ac:dyDescent="0.2">
      <c r="AI175" s="154"/>
    </row>
    <row r="176" spans="35:35" x14ac:dyDescent="0.2">
      <c r="AI176" s="154"/>
    </row>
    <row r="177" spans="35:35" x14ac:dyDescent="0.2">
      <c r="AI177" s="154"/>
    </row>
    <row r="178" spans="35:35" x14ac:dyDescent="0.2">
      <c r="AI178" s="154"/>
    </row>
    <row r="179" spans="35:35" x14ac:dyDescent="0.2">
      <c r="AI179" s="154"/>
    </row>
    <row r="180" spans="35:35" x14ac:dyDescent="0.2">
      <c r="AI180" s="154"/>
    </row>
    <row r="181" spans="35:35" x14ac:dyDescent="0.2">
      <c r="AI181" s="154"/>
    </row>
    <row r="182" spans="35:35" x14ac:dyDescent="0.2">
      <c r="AI182" s="154"/>
    </row>
    <row r="183" spans="35:35" x14ac:dyDescent="0.2">
      <c r="AI183" s="154"/>
    </row>
    <row r="184" spans="35:35" x14ac:dyDescent="0.2">
      <c r="AI184" s="154"/>
    </row>
    <row r="185" spans="35:35" x14ac:dyDescent="0.2">
      <c r="AI185" s="154"/>
    </row>
    <row r="186" spans="35:35" x14ac:dyDescent="0.2">
      <c r="AI186" s="154"/>
    </row>
    <row r="187" spans="35:35" x14ac:dyDescent="0.2">
      <c r="AI187" s="154"/>
    </row>
    <row r="188" spans="35:35" x14ac:dyDescent="0.2">
      <c r="AI188" s="154"/>
    </row>
    <row r="189" spans="35:35" x14ac:dyDescent="0.2">
      <c r="AI189" s="154"/>
    </row>
    <row r="190" spans="35:35" x14ac:dyDescent="0.2">
      <c r="AI190" s="154"/>
    </row>
    <row r="191" spans="35:35" x14ac:dyDescent="0.2">
      <c r="AI191" s="154"/>
    </row>
    <row r="192" spans="35:35" x14ac:dyDescent="0.2">
      <c r="AI192" s="154"/>
    </row>
    <row r="193" spans="35:35" x14ac:dyDescent="0.2">
      <c r="AI193" s="154"/>
    </row>
    <row r="194" spans="35:35" x14ac:dyDescent="0.2">
      <c r="AI194" s="154"/>
    </row>
    <row r="195" spans="35:35" x14ac:dyDescent="0.2">
      <c r="AI195" s="154"/>
    </row>
    <row r="196" spans="35:35" x14ac:dyDescent="0.2">
      <c r="AI196" s="154"/>
    </row>
    <row r="197" spans="35:35" x14ac:dyDescent="0.2">
      <c r="AI197" s="154"/>
    </row>
    <row r="198" spans="35:35" x14ac:dyDescent="0.2">
      <c r="AI198" s="154"/>
    </row>
    <row r="199" spans="35:35" x14ac:dyDescent="0.2">
      <c r="AI199" s="154"/>
    </row>
    <row r="200" spans="35:35" x14ac:dyDescent="0.2">
      <c r="AI200" s="154"/>
    </row>
    <row r="201" spans="35:35" x14ac:dyDescent="0.2">
      <c r="AI201" s="154"/>
    </row>
    <row r="202" spans="35:35" x14ac:dyDescent="0.2">
      <c r="AI202" s="154"/>
    </row>
    <row r="203" spans="35:35" x14ac:dyDescent="0.2">
      <c r="AI203" s="154"/>
    </row>
    <row r="204" spans="35:35" x14ac:dyDescent="0.2">
      <c r="AI204" s="154"/>
    </row>
    <row r="205" spans="35:35" x14ac:dyDescent="0.2">
      <c r="AI205" s="154"/>
    </row>
    <row r="206" spans="35:35" x14ac:dyDescent="0.2">
      <c r="AI206" s="154"/>
    </row>
    <row r="207" spans="35:35" x14ac:dyDescent="0.2">
      <c r="AI207" s="154"/>
    </row>
    <row r="208" spans="35:35" x14ac:dyDescent="0.2">
      <c r="AI208" s="154"/>
    </row>
    <row r="209" spans="35:35" x14ac:dyDescent="0.2">
      <c r="AI209" s="154"/>
    </row>
    <row r="210" spans="35:35" x14ac:dyDescent="0.2">
      <c r="AI210" s="154"/>
    </row>
    <row r="211" spans="35:35" x14ac:dyDescent="0.2">
      <c r="AI211" s="154"/>
    </row>
    <row r="212" spans="35:35" x14ac:dyDescent="0.2">
      <c r="AI212" s="154"/>
    </row>
    <row r="213" spans="35:35" x14ac:dyDescent="0.2">
      <c r="AI213" s="154"/>
    </row>
    <row r="214" spans="35:35" x14ac:dyDescent="0.2">
      <c r="AI214" s="154"/>
    </row>
    <row r="215" spans="35:35" x14ac:dyDescent="0.2">
      <c r="AI215" s="154"/>
    </row>
    <row r="216" spans="35:35" x14ac:dyDescent="0.2">
      <c r="AI216" s="154"/>
    </row>
    <row r="217" spans="35:35" x14ac:dyDescent="0.2">
      <c r="AI217" s="154"/>
    </row>
    <row r="218" spans="35:35" x14ac:dyDescent="0.2">
      <c r="AI218" s="154"/>
    </row>
    <row r="219" spans="35:35" x14ac:dyDescent="0.2">
      <c r="AI219" s="154"/>
    </row>
    <row r="220" spans="35:35" x14ac:dyDescent="0.2">
      <c r="AI220" s="154"/>
    </row>
    <row r="221" spans="35:35" x14ac:dyDescent="0.2">
      <c r="AI221" s="154"/>
    </row>
    <row r="222" spans="35:35" x14ac:dyDescent="0.2">
      <c r="AI222" s="154"/>
    </row>
    <row r="223" spans="35:35" x14ac:dyDescent="0.2">
      <c r="AI223" s="154"/>
    </row>
    <row r="224" spans="35:35" x14ac:dyDescent="0.2">
      <c r="AI224" s="154"/>
    </row>
    <row r="225" spans="35:35" x14ac:dyDescent="0.2">
      <c r="AI225" s="154"/>
    </row>
    <row r="226" spans="35:35" x14ac:dyDescent="0.2">
      <c r="AI226" s="154"/>
    </row>
    <row r="227" spans="35:35" x14ac:dyDescent="0.2">
      <c r="AI227" s="154"/>
    </row>
    <row r="228" spans="35:35" x14ac:dyDescent="0.2">
      <c r="AI228" s="154"/>
    </row>
    <row r="229" spans="35:35" x14ac:dyDescent="0.2">
      <c r="AI229" s="154"/>
    </row>
    <row r="230" spans="35:35" x14ac:dyDescent="0.2">
      <c r="AI230" s="154"/>
    </row>
    <row r="231" spans="35:35" x14ac:dyDescent="0.2">
      <c r="AI231" s="154"/>
    </row>
    <row r="232" spans="35:35" x14ac:dyDescent="0.2">
      <c r="AI232" s="154"/>
    </row>
    <row r="233" spans="35:35" x14ac:dyDescent="0.2">
      <c r="AI233" s="154"/>
    </row>
    <row r="234" spans="35:35" x14ac:dyDescent="0.2">
      <c r="AI234" s="154"/>
    </row>
    <row r="235" spans="35:35" x14ac:dyDescent="0.2">
      <c r="AI235" s="154"/>
    </row>
    <row r="236" spans="35:35" x14ac:dyDescent="0.2">
      <c r="AI236" s="154"/>
    </row>
    <row r="237" spans="35:35" x14ac:dyDescent="0.2">
      <c r="AI237" s="154"/>
    </row>
    <row r="238" spans="35:35" x14ac:dyDescent="0.2">
      <c r="AI238" s="154"/>
    </row>
    <row r="239" spans="35:35" x14ac:dyDescent="0.2">
      <c r="AI239" s="154"/>
    </row>
    <row r="240" spans="35:35" x14ac:dyDescent="0.2">
      <c r="AI240" s="154"/>
    </row>
    <row r="241" spans="35:35" x14ac:dyDescent="0.2">
      <c r="AI241" s="154"/>
    </row>
    <row r="242" spans="35:35" x14ac:dyDescent="0.2">
      <c r="AI242" s="154"/>
    </row>
    <row r="243" spans="35:35" x14ac:dyDescent="0.2">
      <c r="AI243" s="154"/>
    </row>
    <row r="244" spans="35:35" x14ac:dyDescent="0.2">
      <c r="AI244" s="154"/>
    </row>
    <row r="245" spans="35:35" x14ac:dyDescent="0.2">
      <c r="AI245" s="154"/>
    </row>
    <row r="246" spans="35:35" x14ac:dyDescent="0.2">
      <c r="AI246" s="154"/>
    </row>
    <row r="247" spans="35:35" x14ac:dyDescent="0.2">
      <c r="AI247" s="154"/>
    </row>
    <row r="248" spans="35:35" x14ac:dyDescent="0.2">
      <c r="AI248" s="154"/>
    </row>
    <row r="249" spans="35:35" x14ac:dyDescent="0.2">
      <c r="AI249" s="154"/>
    </row>
    <row r="250" spans="35:35" x14ac:dyDescent="0.2">
      <c r="AI250" s="154"/>
    </row>
    <row r="251" spans="35:35" x14ac:dyDescent="0.2">
      <c r="AI251" s="154"/>
    </row>
    <row r="252" spans="35:35" x14ac:dyDescent="0.2">
      <c r="AI252" s="154"/>
    </row>
    <row r="253" spans="35:35" x14ac:dyDescent="0.2">
      <c r="AI253" s="154"/>
    </row>
    <row r="254" spans="35:35" x14ac:dyDescent="0.2">
      <c r="AI254" s="154"/>
    </row>
    <row r="255" spans="35:35" x14ac:dyDescent="0.2">
      <c r="AI255" s="154"/>
    </row>
    <row r="256" spans="35:35" x14ac:dyDescent="0.2">
      <c r="AI256" s="154"/>
    </row>
    <row r="257" spans="35:35" x14ac:dyDescent="0.2">
      <c r="AI257" s="154"/>
    </row>
    <row r="258" spans="35:35" x14ac:dyDescent="0.2">
      <c r="AI258" s="154"/>
    </row>
    <row r="259" spans="35:35" x14ac:dyDescent="0.2">
      <c r="AI259" s="154"/>
    </row>
    <row r="260" spans="35:35" x14ac:dyDescent="0.2">
      <c r="AI260" s="154"/>
    </row>
    <row r="261" spans="35:35" x14ac:dyDescent="0.2">
      <c r="AI261" s="154"/>
    </row>
    <row r="262" spans="35:35" x14ac:dyDescent="0.2">
      <c r="AI262" s="154"/>
    </row>
    <row r="263" spans="35:35" x14ac:dyDescent="0.2">
      <c r="AI263" s="154"/>
    </row>
    <row r="264" spans="35:35" x14ac:dyDescent="0.2">
      <c r="AI264" s="154"/>
    </row>
    <row r="265" spans="35:35" x14ac:dyDescent="0.2">
      <c r="AI265" s="154"/>
    </row>
    <row r="266" spans="35:35" x14ac:dyDescent="0.2">
      <c r="AI266" s="154"/>
    </row>
    <row r="267" spans="35:35" x14ac:dyDescent="0.2">
      <c r="AI267" s="154"/>
    </row>
    <row r="268" spans="35:35" x14ac:dyDescent="0.2">
      <c r="AI268" s="154"/>
    </row>
    <row r="269" spans="35:35" x14ac:dyDescent="0.2">
      <c r="AI269" s="154"/>
    </row>
    <row r="270" spans="35:35" x14ac:dyDescent="0.2">
      <c r="AI270" s="154"/>
    </row>
    <row r="271" spans="35:35" x14ac:dyDescent="0.2">
      <c r="AI271" s="154"/>
    </row>
    <row r="272" spans="35:35" x14ac:dyDescent="0.2">
      <c r="AI272" s="154"/>
    </row>
    <row r="273" spans="35:35" x14ac:dyDescent="0.2">
      <c r="AI273" s="154"/>
    </row>
    <row r="274" spans="35:35" x14ac:dyDescent="0.2">
      <c r="AI274" s="154"/>
    </row>
    <row r="275" spans="35:35" x14ac:dyDescent="0.2">
      <c r="AI275" s="154"/>
    </row>
    <row r="276" spans="35:35" x14ac:dyDescent="0.2">
      <c r="AI276" s="154"/>
    </row>
    <row r="277" spans="35:35" x14ac:dyDescent="0.2">
      <c r="AI277" s="154"/>
    </row>
    <row r="278" spans="35:35" x14ac:dyDescent="0.2">
      <c r="AI278" s="154"/>
    </row>
    <row r="279" spans="35:35" x14ac:dyDescent="0.2">
      <c r="AI279" s="154"/>
    </row>
    <row r="280" spans="35:35" x14ac:dyDescent="0.2">
      <c r="AI280" s="154"/>
    </row>
    <row r="281" spans="35:35" x14ac:dyDescent="0.2">
      <c r="AI281" s="154"/>
    </row>
    <row r="282" spans="35:35" x14ac:dyDescent="0.2">
      <c r="AI282" s="154"/>
    </row>
    <row r="283" spans="35:35" x14ac:dyDescent="0.2">
      <c r="AI283" s="154"/>
    </row>
    <row r="284" spans="35:35" x14ac:dyDescent="0.2">
      <c r="AI284" s="154"/>
    </row>
    <row r="285" spans="35:35" x14ac:dyDescent="0.2">
      <c r="AI285" s="154"/>
    </row>
    <row r="286" spans="35:35" x14ac:dyDescent="0.2">
      <c r="AI286" s="154"/>
    </row>
    <row r="287" spans="35:35" x14ac:dyDescent="0.2">
      <c r="AI287" s="154"/>
    </row>
    <row r="288" spans="35:35" x14ac:dyDescent="0.2">
      <c r="AI288" s="154"/>
    </row>
    <row r="289" spans="35:35" x14ac:dyDescent="0.2">
      <c r="AI289" s="154"/>
    </row>
  </sheetData>
  <mergeCells count="12">
    <mergeCell ref="AI1:AK1"/>
    <mergeCell ref="M1:N1"/>
    <mergeCell ref="P1:Q1"/>
    <mergeCell ref="S1:T1"/>
    <mergeCell ref="V1:W1"/>
    <mergeCell ref="Y1:Z1"/>
    <mergeCell ref="AB1:AC1"/>
    <mergeCell ref="A1:B1"/>
    <mergeCell ref="D1:E1"/>
    <mergeCell ref="G1:H1"/>
    <mergeCell ref="J1:K1"/>
    <mergeCell ref="AE1:AG1"/>
  </mergeCells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9"/>
  <sheetViews>
    <sheetView zoomScale="95" workbookViewId="0">
      <selection activeCell="AG34" sqref="AG34"/>
    </sheetView>
  </sheetViews>
  <sheetFormatPr defaultRowHeight="12.75" x14ac:dyDescent="0.2"/>
  <cols>
    <col min="1" max="2" width="11.7109375" style="100" customWidth="1"/>
    <col min="3" max="4" width="10.7109375" style="103" customWidth="1"/>
    <col min="5" max="5" width="9.140625" style="100"/>
    <col min="6" max="6" width="11.7109375" style="100" customWidth="1"/>
    <col min="7" max="7" width="11.7109375" style="421" customWidth="1"/>
    <col min="8" max="9" width="10.85546875" style="100" customWidth="1"/>
    <col min="10" max="10" width="9.140625" style="100"/>
    <col min="11" max="11" width="11.7109375" style="100" customWidth="1"/>
    <col min="12" max="12" width="11.7109375" style="421" customWidth="1"/>
    <col min="13" max="14" width="12.5703125" style="103" customWidth="1"/>
    <col min="15" max="15" width="11.28515625" style="100" customWidth="1"/>
    <col min="16" max="16" width="11.7109375" style="100" customWidth="1"/>
    <col min="17" max="17" width="11.7109375" style="421" customWidth="1"/>
    <col min="18" max="19" width="11.7109375" style="239" customWidth="1"/>
    <col min="20" max="20" width="9.140625" style="100"/>
    <col min="21" max="21" width="11.7109375" style="100" customWidth="1"/>
    <col min="22" max="22" width="11.7109375" style="421" customWidth="1"/>
    <col min="23" max="24" width="11" style="103" customWidth="1"/>
    <col min="25" max="25" width="9.140625" style="100"/>
    <col min="26" max="26" width="11.7109375" style="100" customWidth="1"/>
    <col min="27" max="27" width="11.7109375" style="421" customWidth="1"/>
    <col min="28" max="29" width="11.5703125" style="100" customWidth="1"/>
    <col min="30" max="30" width="9.140625" style="100"/>
    <col min="31" max="31" width="11.7109375" style="100" customWidth="1"/>
    <col min="32" max="32" width="11.7109375" style="421" customWidth="1"/>
    <col min="33" max="34" width="11.5703125" style="103" customWidth="1"/>
    <col min="35" max="35" width="9.28515625" style="100" bestFit="1" customWidth="1"/>
    <col min="36" max="36" width="11.7109375" style="100" customWidth="1"/>
    <col min="37" max="37" width="11.7109375" style="421" customWidth="1"/>
    <col min="38" max="39" width="11.85546875" style="100" customWidth="1"/>
    <col min="40" max="40" width="9.140625" style="100"/>
    <col min="41" max="41" width="11.7109375" style="100" customWidth="1"/>
    <col min="42" max="42" width="11.7109375" style="421" customWidth="1"/>
    <col min="43" max="44" width="12.28515625" style="103" customWidth="1"/>
    <col min="45" max="45" width="10" style="100" bestFit="1" customWidth="1"/>
    <col min="46" max="46" width="11.7109375" style="100" customWidth="1"/>
    <col min="47" max="47" width="11.7109375" style="421" customWidth="1"/>
    <col min="48" max="49" width="11.42578125" style="100" customWidth="1"/>
    <col min="50" max="50" width="9.140625" style="100"/>
    <col min="51" max="51" width="11.7109375" style="100" customWidth="1"/>
    <col min="52" max="52" width="11.7109375" style="421" customWidth="1"/>
    <col min="53" max="54" width="11.42578125" style="100" customWidth="1"/>
    <col min="55" max="55" width="9.140625" style="100"/>
    <col min="56" max="56" width="11.140625" style="153" customWidth="1"/>
    <col min="57" max="57" width="11.140625" style="421" customWidth="1"/>
    <col min="58" max="59" width="13.42578125" style="103" customWidth="1"/>
    <col min="60" max="16384" width="9.140625" style="100"/>
  </cols>
  <sheetData>
    <row r="1" spans="1:60" ht="18" customHeight="1" x14ac:dyDescent="0.2">
      <c r="A1" s="960" t="s">
        <v>129</v>
      </c>
      <c r="B1" s="961"/>
      <c r="C1" s="962"/>
      <c r="D1" s="368"/>
      <c r="F1" s="947" t="s">
        <v>107</v>
      </c>
      <c r="G1" s="957"/>
      <c r="H1" s="948"/>
      <c r="I1" s="363"/>
      <c r="K1" s="941" t="s">
        <v>108</v>
      </c>
      <c r="L1" s="959"/>
      <c r="M1" s="942"/>
      <c r="N1" s="372"/>
      <c r="P1" s="944" t="s">
        <v>109</v>
      </c>
      <c r="Q1" s="963"/>
      <c r="R1" s="945"/>
      <c r="S1" s="375"/>
      <c r="U1" s="941" t="s">
        <v>110</v>
      </c>
      <c r="V1" s="959"/>
      <c r="W1" s="942"/>
      <c r="X1" s="372"/>
      <c r="Z1" s="950" t="s">
        <v>111</v>
      </c>
      <c r="AA1" s="958"/>
      <c r="AB1" s="951"/>
      <c r="AC1" s="379"/>
      <c r="AE1" s="947" t="s">
        <v>112</v>
      </c>
      <c r="AF1" s="957"/>
      <c r="AG1" s="948"/>
      <c r="AH1" s="363"/>
      <c r="AJ1" s="950" t="s">
        <v>113</v>
      </c>
      <c r="AK1" s="958"/>
      <c r="AL1" s="951"/>
      <c r="AM1" s="379"/>
      <c r="AO1" s="941" t="s">
        <v>114</v>
      </c>
      <c r="AP1" s="959"/>
      <c r="AQ1" s="942"/>
      <c r="AR1" s="372"/>
      <c r="AT1" s="947" t="s">
        <v>115</v>
      </c>
      <c r="AU1" s="957"/>
      <c r="AV1" s="948"/>
      <c r="AW1" s="363"/>
      <c r="AY1" s="950" t="s">
        <v>116</v>
      </c>
      <c r="AZ1" s="958"/>
      <c r="BA1" s="951"/>
      <c r="BB1" s="379"/>
      <c r="BD1" s="941" t="s">
        <v>117</v>
      </c>
      <c r="BE1" s="959"/>
      <c r="BF1" s="942"/>
      <c r="BG1" s="372"/>
    </row>
    <row r="2" spans="1:60" ht="13.5" thickBot="1" x14ac:dyDescent="0.25">
      <c r="A2" s="41" t="s">
        <v>0</v>
      </c>
      <c r="B2" s="313"/>
      <c r="C2" s="42" t="s">
        <v>2</v>
      </c>
      <c r="D2" s="388"/>
      <c r="F2" s="7" t="s">
        <v>0</v>
      </c>
      <c r="G2" s="416"/>
      <c r="H2" s="58" t="s">
        <v>2</v>
      </c>
      <c r="I2" s="390"/>
      <c r="K2" s="4" t="s">
        <v>0</v>
      </c>
      <c r="L2" s="422"/>
      <c r="M2" s="50" t="s">
        <v>2</v>
      </c>
      <c r="N2" s="392"/>
      <c r="P2" s="69" t="s">
        <v>0</v>
      </c>
      <c r="Q2" s="223" t="s">
        <v>2</v>
      </c>
      <c r="R2" s="223" t="s">
        <v>2</v>
      </c>
      <c r="S2" s="394"/>
      <c r="U2" s="4" t="s">
        <v>0</v>
      </c>
      <c r="V2" s="422"/>
      <c r="W2" s="50" t="s">
        <v>2</v>
      </c>
      <c r="X2" s="392"/>
      <c r="Z2" s="41" t="s">
        <v>0</v>
      </c>
      <c r="AA2" s="428"/>
      <c r="AB2" s="228" t="s">
        <v>2</v>
      </c>
      <c r="AC2" s="388"/>
      <c r="AD2" s="133"/>
      <c r="AE2" s="7" t="s">
        <v>0</v>
      </c>
      <c r="AF2" s="416"/>
      <c r="AG2" s="58" t="s">
        <v>2</v>
      </c>
      <c r="AH2" s="390"/>
      <c r="AJ2" s="41" t="s">
        <v>0</v>
      </c>
      <c r="AK2" s="431"/>
      <c r="AL2" s="42" t="s">
        <v>2</v>
      </c>
      <c r="AM2" s="388"/>
      <c r="AO2" s="4" t="s">
        <v>0</v>
      </c>
      <c r="AP2" s="422"/>
      <c r="AQ2" s="50" t="s">
        <v>2</v>
      </c>
      <c r="AR2" s="392"/>
      <c r="AT2" s="7" t="s">
        <v>0</v>
      </c>
      <c r="AU2" s="416"/>
      <c r="AV2" s="58" t="s">
        <v>2</v>
      </c>
      <c r="AW2" s="390"/>
      <c r="AY2" s="41" t="s">
        <v>0</v>
      </c>
      <c r="AZ2" s="431"/>
      <c r="BA2" s="42" t="s">
        <v>2</v>
      </c>
      <c r="BB2" s="388"/>
      <c r="BD2" s="4" t="s">
        <v>0</v>
      </c>
      <c r="BE2" s="422"/>
      <c r="BF2" s="50" t="s">
        <v>2</v>
      </c>
      <c r="BG2" s="392"/>
    </row>
    <row r="3" spans="1:60" x14ac:dyDescent="0.2">
      <c r="A3" s="161">
        <v>39448</v>
      </c>
      <c r="B3" s="414">
        <v>0</v>
      </c>
      <c r="C3" s="240">
        <v>27</v>
      </c>
      <c r="D3" s="389"/>
      <c r="F3" s="164">
        <v>39479</v>
      </c>
      <c r="G3" s="417">
        <v>2.7</v>
      </c>
      <c r="H3" s="165">
        <v>24.5</v>
      </c>
      <c r="I3" s="391"/>
      <c r="J3" s="235"/>
      <c r="K3" s="167">
        <v>39508</v>
      </c>
      <c r="L3" s="423">
        <v>3.3</v>
      </c>
      <c r="M3" s="236">
        <v>23.9</v>
      </c>
      <c r="N3" s="393"/>
      <c r="P3" s="170">
        <v>39539</v>
      </c>
      <c r="Q3" s="426">
        <v>0</v>
      </c>
      <c r="R3" s="248">
        <v>21.9</v>
      </c>
      <c r="S3" s="395"/>
      <c r="U3" s="167">
        <v>39569</v>
      </c>
      <c r="V3" s="423">
        <v>0</v>
      </c>
      <c r="W3" s="236">
        <v>16.5</v>
      </c>
      <c r="X3" s="393"/>
      <c r="Z3" s="161">
        <v>39600</v>
      </c>
      <c r="AA3" s="429">
        <v>20.8</v>
      </c>
      <c r="AB3" s="231">
        <v>14.3</v>
      </c>
      <c r="AC3" s="396"/>
      <c r="AD3" s="141"/>
      <c r="AE3" s="173">
        <v>39630</v>
      </c>
      <c r="AF3" s="417">
        <v>0</v>
      </c>
      <c r="AG3" s="165">
        <v>20.6</v>
      </c>
      <c r="AH3" s="391"/>
      <c r="AJ3" s="161">
        <v>39661</v>
      </c>
      <c r="AK3" s="429">
        <v>0</v>
      </c>
      <c r="AL3" s="253">
        <v>21.5</v>
      </c>
      <c r="AM3" s="399"/>
      <c r="AO3" s="167">
        <v>39692</v>
      </c>
      <c r="AP3" s="423">
        <v>0</v>
      </c>
      <c r="AQ3" s="236">
        <v>19.2</v>
      </c>
      <c r="AR3" s="393"/>
      <c r="AT3" s="173">
        <v>39722</v>
      </c>
      <c r="AU3" s="417">
        <v>0</v>
      </c>
      <c r="AV3" s="165">
        <v>21.4</v>
      </c>
      <c r="AW3" s="391"/>
      <c r="AX3" s="141"/>
      <c r="AY3" s="178">
        <v>39753</v>
      </c>
      <c r="AZ3" s="436">
        <v>0</v>
      </c>
      <c r="BA3" s="243">
        <v>20.9</v>
      </c>
      <c r="BB3" s="403"/>
      <c r="BD3" s="167">
        <v>39783</v>
      </c>
      <c r="BE3" s="423">
        <v>0</v>
      </c>
      <c r="BF3" s="236">
        <v>25.4</v>
      </c>
      <c r="BG3" s="393"/>
    </row>
    <row r="4" spans="1:60" x14ac:dyDescent="0.2">
      <c r="A4" s="161">
        <v>39449</v>
      </c>
      <c r="B4" s="414">
        <v>1.2</v>
      </c>
      <c r="C4" s="119">
        <v>23</v>
      </c>
      <c r="D4" s="389"/>
      <c r="F4" s="164">
        <v>39480</v>
      </c>
      <c r="G4" s="417">
        <v>0</v>
      </c>
      <c r="H4" s="117">
        <v>26.8</v>
      </c>
      <c r="I4" s="391"/>
      <c r="J4" s="233"/>
      <c r="K4" s="167">
        <v>39509</v>
      </c>
      <c r="L4" s="423">
        <v>5.4</v>
      </c>
      <c r="M4" s="121">
        <v>25.4</v>
      </c>
      <c r="N4" s="141">
        <f>SUM(B6:B33,G3:G31,L3:L5)</f>
        <v>552.89999999999986</v>
      </c>
      <c r="O4" s="141">
        <f>SUM(C6:C33,H3:H31,M3:M5)</f>
        <v>1385.1999999999998</v>
      </c>
      <c r="P4" s="170">
        <v>39540</v>
      </c>
      <c r="Q4" s="426">
        <v>0</v>
      </c>
      <c r="R4" s="248">
        <v>23.5</v>
      </c>
      <c r="S4" s="141">
        <f>SUM(G3:G31,L3:L33,Q3)</f>
        <v>417.09999999999997</v>
      </c>
      <c r="T4" s="141">
        <f>SUM(H3:H31,M3:M33,R3)</f>
        <v>1430.5</v>
      </c>
      <c r="U4" s="167">
        <v>39570</v>
      </c>
      <c r="V4" s="423">
        <v>9</v>
      </c>
      <c r="W4" s="121">
        <v>16.600000000000001</v>
      </c>
      <c r="X4" s="141">
        <f>SUM(L6:L33,Q3:Q32,V3:V4)</f>
        <v>276.2</v>
      </c>
      <c r="Y4" s="141">
        <f>SUM(M6:M33,R3:R32,W3:W4)</f>
        <v>1343.8999999999999</v>
      </c>
      <c r="Z4" s="161">
        <v>39601</v>
      </c>
      <c r="AA4" s="429">
        <v>1.6</v>
      </c>
      <c r="AB4" s="231">
        <v>15.6</v>
      </c>
      <c r="AC4" s="141">
        <f>SUM(Q5:Q32,V3:V33,AA3:AA4)</f>
        <v>197.6</v>
      </c>
      <c r="AD4" s="141">
        <f>SUM(R5:R32,W3:W33,AB3:AB4)</f>
        <v>1246.2</v>
      </c>
      <c r="AE4" s="173">
        <v>39631</v>
      </c>
      <c r="AF4" s="417">
        <v>0</v>
      </c>
      <c r="AG4" s="117">
        <v>19.3</v>
      </c>
      <c r="AH4" s="141">
        <f>SUM(V15:V33,AA3:AA32,AF3:AF13)</f>
        <v>90.7</v>
      </c>
      <c r="AI4" s="141">
        <f>SUM(W15:W33,AB3:AB32,AG3:AG13)</f>
        <v>1145.8</v>
      </c>
      <c r="AJ4" s="161">
        <v>39662</v>
      </c>
      <c r="AK4" s="429">
        <v>0</v>
      </c>
      <c r="AL4" s="119">
        <v>21.4</v>
      </c>
      <c r="AM4" s="141">
        <f>SUM(AA14:AA32,AF3:AF33,AK3:AK13)</f>
        <v>89.7</v>
      </c>
      <c r="AN4" s="141">
        <f>SUM(AB14:AB32,AG3:AG33,AL3:AL13)</f>
        <v>1145.1000000000004</v>
      </c>
      <c r="AO4" s="167">
        <v>39693</v>
      </c>
      <c r="AP4" s="423">
        <v>0</v>
      </c>
      <c r="AQ4" s="121">
        <v>22</v>
      </c>
      <c r="AR4" s="141">
        <f>SUM(AF16:AF33,AK3:AK33,AP3:AP12)</f>
        <v>80.299999999999983</v>
      </c>
      <c r="AS4" s="141">
        <f>SUM(AG16:AG33,AL3:AL33,AQ3:AQ12)</f>
        <v>1206.7</v>
      </c>
      <c r="AT4" s="173">
        <v>39723</v>
      </c>
      <c r="AU4" s="417">
        <v>43.2</v>
      </c>
      <c r="AV4" s="117">
        <v>20.5</v>
      </c>
      <c r="AW4" s="141">
        <f>SUM(AK15:AK33,AP3:AP32,AU3:AU12)</f>
        <v>112.10000000000001</v>
      </c>
      <c r="AX4" s="141">
        <f>SUM(AL15:AL33,AQ3:AQ32,AV3:AV12)</f>
        <v>1168.3999999999999</v>
      </c>
      <c r="AY4" s="178">
        <v>39754</v>
      </c>
      <c r="AZ4" s="436">
        <v>0</v>
      </c>
      <c r="BA4" s="244">
        <v>21.8</v>
      </c>
      <c r="BB4" s="141">
        <f>SUM(AP5:AP32,AU3:AU33,AZ3:AZ5)</f>
        <v>183.5</v>
      </c>
      <c r="BC4" s="141">
        <f>SUM(AQ5:AQ32,AV3:AV33,BA3:BA5)</f>
        <v>1276.0499999999997</v>
      </c>
      <c r="BD4" s="167">
        <v>39784</v>
      </c>
      <c r="BE4" s="423">
        <v>4.4000000000000004</v>
      </c>
      <c r="BF4" s="121">
        <v>25</v>
      </c>
      <c r="BG4" s="141">
        <f>SUM(AU15:AU33,AZ3:AZ32,BE3:BE13)</f>
        <v>236.1</v>
      </c>
      <c r="BH4" s="141">
        <f>SUM(AV15:AV33,BA3:BA32,BF3:BF13)</f>
        <v>1350.8500000000001</v>
      </c>
    </row>
    <row r="5" spans="1:60" x14ac:dyDescent="0.2">
      <c r="A5" s="161">
        <v>39450</v>
      </c>
      <c r="B5" s="414">
        <v>10.9</v>
      </c>
      <c r="C5" s="119">
        <v>24</v>
      </c>
      <c r="D5" s="247">
        <f>SUM('2007'!AF14:AF32,'2007'!AJ3:AJ33)</f>
        <v>328.70000000000005</v>
      </c>
      <c r="E5" s="247">
        <f>SUM('2007'!AG14:AG32,'2007'!AK3:AK33)</f>
        <v>1096</v>
      </c>
      <c r="F5" s="164">
        <v>39481</v>
      </c>
      <c r="G5" s="417">
        <v>0</v>
      </c>
      <c r="H5" s="117">
        <v>25.3</v>
      </c>
      <c r="I5" s="233">
        <f>SUM('2007'!AJ14:AJ33)</f>
        <v>143</v>
      </c>
      <c r="J5" s="233">
        <f>SUM('2007'!AK14:AK33)</f>
        <v>463</v>
      </c>
      <c r="K5" s="167">
        <v>39510</v>
      </c>
      <c r="L5" s="423">
        <v>1.5</v>
      </c>
      <c r="M5" s="121">
        <v>25.8</v>
      </c>
      <c r="N5" s="141">
        <f>SUM(B14:B33,G3:G31,L3:L14)</f>
        <v>581.9</v>
      </c>
      <c r="O5" s="141">
        <f>SUM(C14:C33,H3:H31,M3:M14)</f>
        <v>1418.9</v>
      </c>
      <c r="P5" s="170">
        <v>39541</v>
      </c>
      <c r="Q5" s="426">
        <v>0</v>
      </c>
      <c r="R5" s="248">
        <v>21.7</v>
      </c>
      <c r="S5" s="141">
        <f>SUM(G15:G31,L3:L33,Q3:Q12)</f>
        <v>381.2</v>
      </c>
      <c r="T5" s="141">
        <f>SUM(H15:H31,M3:M33,R3:R12)</f>
        <v>1342.5000000000002</v>
      </c>
      <c r="U5" s="167">
        <v>39571</v>
      </c>
      <c r="V5" s="423">
        <v>56.5</v>
      </c>
      <c r="W5" s="121">
        <v>17.399999999999999</v>
      </c>
      <c r="X5" s="141">
        <f>SUM(L15:L33,Q3:Q32,V3:V14)</f>
        <v>288.8</v>
      </c>
      <c r="Y5" s="141">
        <f>SUM(M15:M33,R3:R32,W3:W14)</f>
        <v>1289.6000000000004</v>
      </c>
      <c r="Z5" s="161">
        <v>39602</v>
      </c>
      <c r="AA5" s="429">
        <v>0</v>
      </c>
      <c r="AB5" s="231">
        <v>18.8</v>
      </c>
      <c r="AC5" s="141">
        <f>SUM(Q13:Q32,V3:V33,AA3:AA13)</f>
        <v>194.1</v>
      </c>
      <c r="AD5" s="141">
        <f>SUM(R13:R32,W3:W33,AB3:AB13)</f>
        <v>1253.8</v>
      </c>
      <c r="AE5" s="173">
        <v>39632</v>
      </c>
      <c r="AF5" s="417">
        <v>0</v>
      </c>
      <c r="AG5" s="117">
        <v>19.5</v>
      </c>
      <c r="AH5" s="141">
        <f>SUM(V7:V33,AA3:AA32,AF3:AF4)</f>
        <v>91.3</v>
      </c>
      <c r="AI5" s="141">
        <f>SUM(W7:W33,AB3:AB32,AG3:AG4)</f>
        <v>1121.1999999999996</v>
      </c>
      <c r="AJ5" s="161">
        <v>39663</v>
      </c>
      <c r="AK5" s="429">
        <v>14.2</v>
      </c>
      <c r="AL5" s="119">
        <v>17.100000000000001</v>
      </c>
      <c r="AM5" s="141">
        <f>SUM(AA6:AA32,AF3:AF33,AK3)</f>
        <v>55.8</v>
      </c>
      <c r="AN5" s="141">
        <f>SUM(AB6:AB32,AG3:AG33,AL3)</f>
        <v>1128.0999999999999</v>
      </c>
      <c r="AO5" s="167">
        <v>39694</v>
      </c>
      <c r="AP5" s="423">
        <v>0</v>
      </c>
      <c r="AQ5" s="121">
        <v>24.9</v>
      </c>
      <c r="AR5" s="141">
        <f>SUM(AF5:AF33,AK3:AK33,AP3:AP4)</f>
        <v>78.499999999999986</v>
      </c>
      <c r="AS5" s="141">
        <f>SUM(AG5:AG33,AL3:AL33,AQ3:AQ4)</f>
        <v>1228.7</v>
      </c>
      <c r="AT5" s="173">
        <v>39724</v>
      </c>
      <c r="AU5" s="417">
        <v>0</v>
      </c>
      <c r="AV5" s="117">
        <v>22.9</v>
      </c>
      <c r="AW5" s="141">
        <f>SUM(AK6:AK33,AP3:AP32,AU3:AU4)</f>
        <v>140</v>
      </c>
      <c r="AX5" s="141">
        <f>SUM(AL6:AL33,AQ3:AQ32,AV3:AV4)</f>
        <v>1183.1999999999998</v>
      </c>
      <c r="AY5" s="178">
        <v>39755</v>
      </c>
      <c r="AZ5" s="436">
        <v>2.8</v>
      </c>
      <c r="BA5" s="244">
        <v>23.1</v>
      </c>
      <c r="BB5" s="141">
        <f>SUM(AP14:AP32,AU3:AU33,AZ3:AZ13)</f>
        <v>194.20000000000002</v>
      </c>
      <c r="BC5" s="141">
        <f>SUM(AQ14:AQ32,AV3:AV33,BA3:BA13)</f>
        <v>1253.9500000000003</v>
      </c>
      <c r="BD5" s="167">
        <v>39785</v>
      </c>
      <c r="BE5" s="423">
        <v>24.2</v>
      </c>
      <c r="BF5" s="121">
        <v>20.8</v>
      </c>
      <c r="BG5" s="141">
        <f>SUM(AU5:AU33,AZ3:AZ32,BE3:BE5)</f>
        <v>255.39999999999995</v>
      </c>
      <c r="BH5" s="141">
        <f>SUM(AV5:AV33,BA3:BA32,BF3:BF5)</f>
        <v>1355.0499999999997</v>
      </c>
    </row>
    <row r="6" spans="1:60" x14ac:dyDescent="0.2">
      <c r="A6" s="161">
        <v>39451</v>
      </c>
      <c r="B6" s="414">
        <v>8.6</v>
      </c>
      <c r="C6" s="119">
        <v>25</v>
      </c>
      <c r="D6" s="141">
        <f>SUM(B3:B13)</f>
        <v>27.6</v>
      </c>
      <c r="E6" s="141">
        <f>SUM(C3:C13)</f>
        <v>267</v>
      </c>
      <c r="F6" s="164">
        <v>39482</v>
      </c>
      <c r="G6" s="417">
        <v>8.9</v>
      </c>
      <c r="H6" s="117">
        <v>20.9</v>
      </c>
      <c r="I6" s="233">
        <f>SUM(B3:B33,G3:G13)</f>
        <v>397.89999999999992</v>
      </c>
      <c r="J6" s="233">
        <f>SUM(C3:C33,H3:H13)</f>
        <v>956</v>
      </c>
      <c r="K6" s="167">
        <v>39511</v>
      </c>
      <c r="L6" s="423">
        <v>0</v>
      </c>
      <c r="M6" s="121">
        <v>26.6</v>
      </c>
      <c r="N6" s="100"/>
      <c r="P6" s="170">
        <v>39542</v>
      </c>
      <c r="Q6" s="426">
        <v>24.8</v>
      </c>
      <c r="R6" s="248">
        <v>19.8</v>
      </c>
      <c r="S6" s="141">
        <f>SUM(S4:S5)</f>
        <v>798.3</v>
      </c>
      <c r="T6" s="141">
        <f>SUM(T4:T5)</f>
        <v>2773</v>
      </c>
      <c r="U6" s="167">
        <v>39572</v>
      </c>
      <c r="V6" s="423">
        <v>0</v>
      </c>
      <c r="W6" s="121">
        <v>16.5</v>
      </c>
      <c r="X6" s="100"/>
      <c r="Z6" s="161">
        <v>39603</v>
      </c>
      <c r="AA6" s="429">
        <v>40</v>
      </c>
      <c r="AB6" s="231">
        <v>18.600000000000001</v>
      </c>
      <c r="AC6" s="141"/>
      <c r="AD6" s="141"/>
      <c r="AE6" s="173">
        <v>39633</v>
      </c>
      <c r="AF6" s="417">
        <v>0</v>
      </c>
      <c r="AG6" s="117">
        <v>18.100000000000001</v>
      </c>
      <c r="AH6" s="100"/>
      <c r="AJ6" s="161">
        <v>39664</v>
      </c>
      <c r="AK6" s="429">
        <v>0.7</v>
      </c>
      <c r="AL6" s="119">
        <v>17.7</v>
      </c>
      <c r="AO6" s="167">
        <v>39695</v>
      </c>
      <c r="AP6" s="423">
        <v>0</v>
      </c>
      <c r="AQ6" s="121">
        <v>25.6</v>
      </c>
      <c r="AR6" s="100"/>
      <c r="AT6" s="173">
        <v>39725</v>
      </c>
      <c r="AU6" s="417">
        <v>0</v>
      </c>
      <c r="AV6" s="117">
        <v>22.2</v>
      </c>
      <c r="AW6" s="141"/>
      <c r="AX6" s="141"/>
      <c r="AY6" s="178">
        <v>39756</v>
      </c>
      <c r="AZ6" s="436">
        <v>0</v>
      </c>
      <c r="BA6" s="244">
        <v>22.7</v>
      </c>
      <c r="BD6" s="167">
        <v>39786</v>
      </c>
      <c r="BE6" s="423">
        <v>0</v>
      </c>
      <c r="BF6" s="121">
        <v>20</v>
      </c>
      <c r="BG6" s="100"/>
    </row>
    <row r="7" spans="1:60" x14ac:dyDescent="0.2">
      <c r="A7" s="161">
        <v>39452</v>
      </c>
      <c r="B7" s="414">
        <v>1.3</v>
      </c>
      <c r="C7" s="119">
        <v>24</v>
      </c>
      <c r="D7" s="141">
        <f>SUM(D5:D6)</f>
        <v>356.30000000000007</v>
      </c>
      <c r="E7" s="141">
        <f>SUM(E5:E6)</f>
        <v>1363</v>
      </c>
      <c r="F7" s="164">
        <v>39483</v>
      </c>
      <c r="G7" s="417">
        <v>0.8</v>
      </c>
      <c r="H7" s="117">
        <v>21.7</v>
      </c>
      <c r="I7" s="233">
        <f>SUM(I5:I6)</f>
        <v>540.89999999999986</v>
      </c>
      <c r="J7" s="233">
        <f>SUM(J5:J6)</f>
        <v>1419</v>
      </c>
      <c r="K7" s="167">
        <v>39512</v>
      </c>
      <c r="L7" s="423">
        <v>0</v>
      </c>
      <c r="M7" s="121">
        <v>26.7</v>
      </c>
      <c r="N7" s="141">
        <f>N4/59</f>
        <v>9.3711864406779632</v>
      </c>
      <c r="O7" s="141">
        <f>O4/59</f>
        <v>23.477966101694911</v>
      </c>
      <c r="P7" s="170">
        <v>39543</v>
      </c>
      <c r="Q7" s="426">
        <v>0</v>
      </c>
      <c r="R7" s="248">
        <v>20</v>
      </c>
      <c r="S7" s="141"/>
      <c r="T7" s="141"/>
      <c r="U7" s="167">
        <v>39573</v>
      </c>
      <c r="V7" s="423">
        <v>0</v>
      </c>
      <c r="W7" s="121">
        <v>16.7</v>
      </c>
      <c r="X7" s="141"/>
      <c r="Y7" s="141"/>
      <c r="Z7" s="161">
        <v>39604</v>
      </c>
      <c r="AA7" s="429">
        <v>0</v>
      </c>
      <c r="AB7" s="231">
        <v>20.399999999999999</v>
      </c>
      <c r="AC7" s="141"/>
      <c r="AD7" s="141"/>
      <c r="AE7" s="173">
        <v>39634</v>
      </c>
      <c r="AF7" s="417">
        <v>0</v>
      </c>
      <c r="AG7" s="117">
        <v>16.8</v>
      </c>
      <c r="AH7" s="100"/>
      <c r="AJ7" s="161">
        <v>39665</v>
      </c>
      <c r="AK7" s="429">
        <v>0</v>
      </c>
      <c r="AL7" s="119">
        <v>19.2</v>
      </c>
      <c r="AO7" s="167">
        <v>39696</v>
      </c>
      <c r="AP7" s="423">
        <v>0</v>
      </c>
      <c r="AQ7" s="121">
        <v>23.2</v>
      </c>
      <c r="AR7" s="100"/>
      <c r="AT7" s="173">
        <v>39726</v>
      </c>
      <c r="AU7" s="417">
        <v>23</v>
      </c>
      <c r="AV7" s="117">
        <v>19.8</v>
      </c>
      <c r="AW7" s="141">
        <f>AW4/58</f>
        <v>1.9327586206896554</v>
      </c>
      <c r="AX7" s="141">
        <f>AX4/58</f>
        <v>20.144827586206894</v>
      </c>
      <c r="AY7" s="178">
        <v>39757</v>
      </c>
      <c r="AZ7" s="436">
        <v>0</v>
      </c>
      <c r="BA7" s="244">
        <v>23.6</v>
      </c>
      <c r="BB7" s="141">
        <f>BB4/61</f>
        <v>3.0081967213114753</v>
      </c>
      <c r="BC7" s="141">
        <f>BC4/61</f>
        <v>20.918852459016389</v>
      </c>
      <c r="BD7" s="167">
        <v>39787</v>
      </c>
      <c r="BE7" s="423">
        <v>0</v>
      </c>
      <c r="BF7" s="121">
        <v>21</v>
      </c>
      <c r="BG7" s="141">
        <f>BG4/59</f>
        <v>4.0016949152542374</v>
      </c>
      <c r="BH7" s="141">
        <f>BH4/59</f>
        <v>22.89576271186441</v>
      </c>
    </row>
    <row r="8" spans="1:60" ht="13.5" thickBot="1" x14ac:dyDescent="0.25">
      <c r="A8" s="161">
        <v>39453</v>
      </c>
      <c r="B8" s="414">
        <v>4.5999999999999996</v>
      </c>
      <c r="C8" s="119">
        <v>23</v>
      </c>
      <c r="D8" s="141">
        <f>SUM('2007'!AF7:AF32,'2007'!AJ3:AJ33)</f>
        <v>386.6</v>
      </c>
      <c r="E8" s="141">
        <f>SUM('2007'!AG7:AG32,'2007'!AK3:AK33)</f>
        <v>1238</v>
      </c>
      <c r="F8" s="164">
        <v>39484</v>
      </c>
      <c r="G8" s="417">
        <v>38.799999999999997</v>
      </c>
      <c r="H8" s="117">
        <v>21.4</v>
      </c>
      <c r="I8" s="233">
        <f>SUM('2007'!AJ7:AJ33)</f>
        <v>230.9</v>
      </c>
      <c r="J8" s="233">
        <f>SUM('2007'!AK7:AK33)</f>
        <v>623</v>
      </c>
      <c r="K8" s="167">
        <v>39513</v>
      </c>
      <c r="L8" s="423">
        <v>0</v>
      </c>
      <c r="M8" s="121">
        <v>26.9</v>
      </c>
      <c r="N8" s="141">
        <f>N5/60</f>
        <v>9.6983333333333324</v>
      </c>
      <c r="O8" s="141">
        <f>O5/60</f>
        <v>23.648333333333333</v>
      </c>
      <c r="P8" s="170">
        <v>39544</v>
      </c>
      <c r="Q8" s="426">
        <v>0</v>
      </c>
      <c r="R8" s="248">
        <v>19.899999999999999</v>
      </c>
      <c r="S8" s="141">
        <f>S4/62</f>
        <v>6.7274193548387089</v>
      </c>
      <c r="T8" s="141">
        <f>T4/62</f>
        <v>23.072580645161292</v>
      </c>
      <c r="U8" s="167">
        <v>39574</v>
      </c>
      <c r="V8" s="423">
        <v>0.6</v>
      </c>
      <c r="W8" s="121">
        <v>17.8</v>
      </c>
      <c r="X8" s="141">
        <f>X4/59</f>
        <v>4.68135593220339</v>
      </c>
      <c r="Y8" s="141">
        <f>Y4/59</f>
        <v>22.777966101694911</v>
      </c>
      <c r="Z8" s="161">
        <v>39605</v>
      </c>
      <c r="AA8" s="429">
        <v>0</v>
      </c>
      <c r="AB8" s="231">
        <v>21.8</v>
      </c>
      <c r="AC8" s="141">
        <f>AC4/60</f>
        <v>3.2933333333333334</v>
      </c>
      <c r="AD8" s="141">
        <f>AD4/60</f>
        <v>20.77</v>
      </c>
      <c r="AE8" s="173">
        <v>39635</v>
      </c>
      <c r="AF8" s="417">
        <v>0</v>
      </c>
      <c r="AG8" s="117">
        <v>18.2</v>
      </c>
      <c r="AH8" s="141">
        <f>AH4/59</f>
        <v>1.5372881355932204</v>
      </c>
      <c r="AI8" s="141">
        <f>AI4/59</f>
        <v>19.420338983050847</v>
      </c>
      <c r="AJ8" s="161">
        <v>39666</v>
      </c>
      <c r="AK8" s="429">
        <v>3.2</v>
      </c>
      <c r="AL8" s="119">
        <v>18.899999999999999</v>
      </c>
      <c r="AM8" s="141">
        <f>AM4/58</f>
        <v>1.5465517241379312</v>
      </c>
      <c r="AN8" s="141">
        <f>AN4/58</f>
        <v>19.743103448275868</v>
      </c>
      <c r="AO8" s="167">
        <v>39697</v>
      </c>
      <c r="AP8" s="423">
        <v>0</v>
      </c>
      <c r="AQ8" s="121">
        <v>23.7</v>
      </c>
      <c r="AR8" s="141">
        <f>AR4/58</f>
        <v>1.3844827586206894</v>
      </c>
      <c r="AS8" s="141">
        <f>AS4/58</f>
        <v>20.805172413793105</v>
      </c>
      <c r="AT8" s="173">
        <v>39727</v>
      </c>
      <c r="AU8" s="417">
        <v>4</v>
      </c>
      <c r="AV8" s="117">
        <v>16.600000000000001</v>
      </c>
      <c r="AW8" s="141">
        <f>AW5/59</f>
        <v>2.3728813559322033</v>
      </c>
      <c r="AX8" s="141">
        <f>AX5/59</f>
        <v>20.054237288135589</v>
      </c>
      <c r="AY8" s="178">
        <v>39758</v>
      </c>
      <c r="AZ8" s="436">
        <v>0</v>
      </c>
      <c r="BA8" s="244">
        <v>22.5</v>
      </c>
      <c r="BB8" s="141">
        <f>BB5/60</f>
        <v>3.2366666666666668</v>
      </c>
      <c r="BC8" s="141">
        <f>BC5/60</f>
        <v>20.89916666666667</v>
      </c>
      <c r="BD8" s="167">
        <v>39788</v>
      </c>
      <c r="BE8" s="423">
        <v>0</v>
      </c>
      <c r="BF8" s="121">
        <v>21.9</v>
      </c>
      <c r="BG8" s="141">
        <f>BG5/61</f>
        <v>4.1868852459016388</v>
      </c>
      <c r="BH8" s="141">
        <f>BH5/61</f>
        <v>22.213934426229503</v>
      </c>
    </row>
    <row r="9" spans="1:60" ht="13.5" thickBot="1" x14ac:dyDescent="0.25">
      <c r="A9" s="161">
        <v>39454</v>
      </c>
      <c r="B9" s="414">
        <v>0</v>
      </c>
      <c r="C9" s="119">
        <v>23</v>
      </c>
      <c r="D9" s="141">
        <f>SUM(B3:B5)</f>
        <v>12.1</v>
      </c>
      <c r="E9" s="141">
        <f>SUM(C3:C5)</f>
        <v>74</v>
      </c>
      <c r="F9" s="164">
        <v>39485</v>
      </c>
      <c r="G9" s="417">
        <v>1.2</v>
      </c>
      <c r="H9" s="117">
        <v>20.9</v>
      </c>
      <c r="I9" s="233">
        <f>SUM(B3:B33)</f>
        <v>318.49999999999994</v>
      </c>
      <c r="J9" s="233">
        <f>SUM(C3:C33)</f>
        <v>695.90000000000009</v>
      </c>
      <c r="K9" s="167">
        <v>39514</v>
      </c>
      <c r="L9" s="423">
        <v>0</v>
      </c>
      <c r="M9" s="121">
        <v>25.8</v>
      </c>
      <c r="N9" s="141">
        <f>SUM(N7:N8)</f>
        <v>19.069519774011297</v>
      </c>
      <c r="O9" s="141">
        <f>SUM(O7:O8)</f>
        <v>47.126299435028244</v>
      </c>
      <c r="P9" s="170">
        <v>39545</v>
      </c>
      <c r="Q9" s="426">
        <v>14.9</v>
      </c>
      <c r="R9" s="248">
        <v>22.5</v>
      </c>
      <c r="S9" s="141">
        <f>S5/57</f>
        <v>6.6877192982456135</v>
      </c>
      <c r="T9" s="141">
        <f>T5/57</f>
        <v>23.552631578947373</v>
      </c>
      <c r="U9" s="167">
        <v>39575</v>
      </c>
      <c r="V9" s="423">
        <v>0</v>
      </c>
      <c r="W9" s="121">
        <v>17.399999999999999</v>
      </c>
      <c r="X9" s="141">
        <f>X5/60</f>
        <v>4.8133333333333335</v>
      </c>
      <c r="Y9" s="141">
        <f>Y5/60</f>
        <v>21.493333333333339</v>
      </c>
      <c r="Z9" s="161">
        <v>39606</v>
      </c>
      <c r="AA9" s="429">
        <v>0</v>
      </c>
      <c r="AB9" s="231">
        <v>20.8</v>
      </c>
      <c r="AC9" s="141">
        <f>AC5/61</f>
        <v>3.1819672131147541</v>
      </c>
      <c r="AD9" s="141">
        <f>AD5/61</f>
        <v>20.554098360655736</v>
      </c>
      <c r="AE9" s="173">
        <v>39636</v>
      </c>
      <c r="AF9" s="417">
        <v>0</v>
      </c>
      <c r="AG9" s="117">
        <v>18.600000000000001</v>
      </c>
      <c r="AH9" s="141">
        <f>AH5/58</f>
        <v>1.5741379310344827</v>
      </c>
      <c r="AI9" s="141">
        <f>AI5/58</f>
        <v>19.331034482758614</v>
      </c>
      <c r="AJ9" s="161">
        <v>39667</v>
      </c>
      <c r="AK9" s="429">
        <v>0</v>
      </c>
      <c r="AL9" s="119">
        <v>19.3</v>
      </c>
      <c r="AM9" s="141">
        <f>AM5/60</f>
        <v>0.92999999999999994</v>
      </c>
      <c r="AN9" s="141">
        <f>AN5/60</f>
        <v>18.801666666666666</v>
      </c>
      <c r="AO9" s="167">
        <v>39698</v>
      </c>
      <c r="AP9" s="423">
        <v>1.5</v>
      </c>
      <c r="AQ9" s="121">
        <v>20.5</v>
      </c>
      <c r="AR9" s="141">
        <f>AR5/61</f>
        <v>1.2868852459016391</v>
      </c>
      <c r="AS9" s="141">
        <f>AS5/61</f>
        <v>20.142622950819671</v>
      </c>
      <c r="AT9" s="173">
        <v>39728</v>
      </c>
      <c r="AU9" s="434">
        <v>4</v>
      </c>
      <c r="AV9" s="267">
        <v>19.5</v>
      </c>
      <c r="AW9" s="265">
        <f>SUM(AW7:AW8)/2</f>
        <v>2.1528199883109291</v>
      </c>
      <c r="AX9" s="265">
        <f>SUM(AX7:AX8)/2</f>
        <v>20.099532437171241</v>
      </c>
      <c r="AY9" s="178">
        <v>39759</v>
      </c>
      <c r="AZ9" s="436">
        <v>9.3000000000000007</v>
      </c>
      <c r="BA9" s="244">
        <v>21.9</v>
      </c>
      <c r="BB9" s="141"/>
      <c r="BC9" s="141"/>
      <c r="BD9" s="167">
        <v>39789</v>
      </c>
      <c r="BE9" s="423">
        <v>0</v>
      </c>
      <c r="BF9" s="121">
        <v>22.7</v>
      </c>
      <c r="BG9" s="141"/>
      <c r="BH9" s="141"/>
    </row>
    <row r="10" spans="1:60" ht="13.5" thickBot="1" x14ac:dyDescent="0.25">
      <c r="A10" s="161">
        <v>39455</v>
      </c>
      <c r="B10" s="414">
        <v>0</v>
      </c>
      <c r="C10" s="119">
        <v>23</v>
      </c>
      <c r="D10" s="233">
        <f>SUM(D8:D9)</f>
        <v>398.70000000000005</v>
      </c>
      <c r="E10" s="233">
        <f>SUM(E8:E9)</f>
        <v>1312</v>
      </c>
      <c r="F10" s="164">
        <v>39486</v>
      </c>
      <c r="G10" s="417">
        <v>14.7</v>
      </c>
      <c r="H10" s="117">
        <v>23.1</v>
      </c>
      <c r="I10" s="233">
        <f>SUM(I8:I9)</f>
        <v>549.4</v>
      </c>
      <c r="J10" s="233">
        <f>SUM(J8:J9)</f>
        <v>1318.9</v>
      </c>
      <c r="K10" s="167">
        <v>39515</v>
      </c>
      <c r="L10" s="423">
        <v>0</v>
      </c>
      <c r="M10" s="121">
        <v>24.9</v>
      </c>
      <c r="N10" s="232">
        <f>N9/2</f>
        <v>9.5347598870056487</v>
      </c>
      <c r="O10" s="232">
        <f>O9/2</f>
        <v>23.563149717514122</v>
      </c>
      <c r="P10" s="170">
        <v>39546</v>
      </c>
      <c r="Q10" s="426">
        <v>0</v>
      </c>
      <c r="R10" s="248">
        <v>22.9</v>
      </c>
      <c r="S10" s="232">
        <f>SUM(S8:S9)/2</f>
        <v>6.7075693265421616</v>
      </c>
      <c r="T10" s="232">
        <f>SUM(T8:T9)/2</f>
        <v>23.312606112054333</v>
      </c>
      <c r="U10" s="167">
        <v>39576</v>
      </c>
      <c r="V10" s="423">
        <v>0</v>
      </c>
      <c r="W10" s="121">
        <v>18.399999999999999</v>
      </c>
      <c r="X10" s="232">
        <f>SUM(X8:X9)/2</f>
        <v>4.7473446327683622</v>
      </c>
      <c r="Y10" s="232">
        <f>SUM(Y8:Y9)/2</f>
        <v>22.135649717514127</v>
      </c>
      <c r="Z10" s="161">
        <v>39607</v>
      </c>
      <c r="AA10" s="429">
        <v>0</v>
      </c>
      <c r="AB10" s="231">
        <v>20.8</v>
      </c>
      <c r="AC10" s="252">
        <f>SUM(AC8:AC9)/2</f>
        <v>3.2376502732240438</v>
      </c>
      <c r="AD10" s="252">
        <f>SUM(AD8:AD9)/2</f>
        <v>20.66204918032787</v>
      </c>
      <c r="AE10" s="173">
        <v>39637</v>
      </c>
      <c r="AF10" s="417">
        <v>0</v>
      </c>
      <c r="AG10" s="117">
        <v>18.8</v>
      </c>
      <c r="AH10" s="252">
        <f>SUM(AH8:AH9)/2</f>
        <v>1.5557130333138516</v>
      </c>
      <c r="AI10" s="252">
        <f>SUM(AI8:AI9)/2</f>
        <v>19.375686732904732</v>
      </c>
      <c r="AJ10" s="161">
        <v>39668</v>
      </c>
      <c r="AK10" s="429">
        <v>25.2</v>
      </c>
      <c r="AL10" s="35">
        <v>16.8</v>
      </c>
      <c r="AM10" s="252">
        <f>SUM(AM8:AM9)/2</f>
        <v>1.2382758620689656</v>
      </c>
      <c r="AN10" s="252">
        <f>SUM(AN8:AN9)/2</f>
        <v>19.272385057471269</v>
      </c>
      <c r="AO10" s="167">
        <v>39699</v>
      </c>
      <c r="AP10" s="423">
        <v>0.3</v>
      </c>
      <c r="AQ10" s="121">
        <v>17.3</v>
      </c>
      <c r="AR10" s="252">
        <f>SUM(AR8:AR9)/2</f>
        <v>1.3356840022611642</v>
      </c>
      <c r="AS10" s="252">
        <f>SUM(AS8:AS9)/2</f>
        <v>20.473897682306387</v>
      </c>
      <c r="AT10" s="173">
        <v>39729</v>
      </c>
      <c r="AU10" s="417">
        <v>0</v>
      </c>
      <c r="AV10" s="117">
        <v>15.4</v>
      </c>
      <c r="AW10" s="391"/>
      <c r="AX10" s="233"/>
      <c r="AY10" s="178">
        <v>39760</v>
      </c>
      <c r="AZ10" s="437">
        <v>0</v>
      </c>
      <c r="BA10" s="266">
        <v>21.9</v>
      </c>
      <c r="BB10" s="265">
        <f>SUM(BB7:BB8)/2</f>
        <v>3.1224316939890713</v>
      </c>
      <c r="BC10" s="265">
        <f>SUM(BC7:BC8)/2</f>
        <v>20.909009562841529</v>
      </c>
      <c r="BD10" s="167">
        <v>39790</v>
      </c>
      <c r="BE10" s="440">
        <v>0</v>
      </c>
      <c r="BF10" s="264">
        <v>25</v>
      </c>
      <c r="BG10" s="265">
        <f>SUM(BG7:BG8)/2</f>
        <v>4.0942900805779381</v>
      </c>
      <c r="BH10" s="265">
        <f>SUM(BH7:BH8)/2</f>
        <v>22.554848569046957</v>
      </c>
    </row>
    <row r="11" spans="1:60" ht="13.5" thickBot="1" x14ac:dyDescent="0.25">
      <c r="A11" s="161">
        <v>39456</v>
      </c>
      <c r="B11" s="414">
        <v>1</v>
      </c>
      <c r="C11" s="119">
        <v>24</v>
      </c>
      <c r="D11" s="141"/>
      <c r="E11" s="141"/>
      <c r="F11" s="164">
        <v>39487</v>
      </c>
      <c r="G11" s="417">
        <v>0.7</v>
      </c>
      <c r="H11" s="117">
        <v>25</v>
      </c>
      <c r="I11" s="233"/>
      <c r="J11" s="233"/>
      <c r="K11" s="167">
        <v>39516</v>
      </c>
      <c r="L11" s="423">
        <v>0</v>
      </c>
      <c r="M11" s="121">
        <v>24</v>
      </c>
      <c r="N11" s="393"/>
      <c r="P11" s="170">
        <v>39547</v>
      </c>
      <c r="Q11" s="426">
        <v>3.8</v>
      </c>
      <c r="R11" s="248">
        <v>23.9</v>
      </c>
      <c r="S11" s="395"/>
      <c r="U11" s="167">
        <v>39577</v>
      </c>
      <c r="V11" s="423">
        <v>0</v>
      </c>
      <c r="W11" s="121">
        <v>18.100000000000001</v>
      </c>
      <c r="X11" s="393"/>
      <c r="Z11" s="161">
        <v>39608</v>
      </c>
      <c r="AA11" s="429">
        <v>0</v>
      </c>
      <c r="AB11" s="249">
        <v>21.7</v>
      </c>
      <c r="AC11" s="397"/>
      <c r="AD11" s="141"/>
      <c r="AE11" s="173">
        <v>39638</v>
      </c>
      <c r="AF11" s="417">
        <v>0</v>
      </c>
      <c r="AG11" s="117">
        <v>17.899999999999999</v>
      </c>
      <c r="AH11" s="391"/>
      <c r="AJ11" s="161">
        <v>39669</v>
      </c>
      <c r="AK11" s="429">
        <v>12.4</v>
      </c>
      <c r="AL11" s="119">
        <v>15.7</v>
      </c>
      <c r="AM11" s="389"/>
      <c r="AO11" s="167">
        <v>39700</v>
      </c>
      <c r="AP11" s="423">
        <v>0</v>
      </c>
      <c r="AQ11" s="121">
        <v>18.899999999999999</v>
      </c>
      <c r="AR11" s="393"/>
      <c r="AT11" s="173">
        <v>39730</v>
      </c>
      <c r="AU11" s="418">
        <v>0.4</v>
      </c>
      <c r="AV11" s="185">
        <v>14.8</v>
      </c>
      <c r="AW11" s="391"/>
      <c r="AX11" s="141"/>
      <c r="AY11" s="178">
        <v>39761</v>
      </c>
      <c r="AZ11" s="436">
        <v>3</v>
      </c>
      <c r="BA11" s="244">
        <v>23.7</v>
      </c>
      <c r="BB11" s="403"/>
      <c r="BC11" s="141"/>
      <c r="BD11" s="167">
        <v>39791</v>
      </c>
      <c r="BE11" s="423">
        <v>0</v>
      </c>
      <c r="BF11" s="121">
        <v>27.5</v>
      </c>
      <c r="BG11" s="393"/>
      <c r="BH11" s="141"/>
    </row>
    <row r="12" spans="1:60" ht="13.5" thickBot="1" x14ac:dyDescent="0.25">
      <c r="A12" s="161">
        <v>39457</v>
      </c>
      <c r="B12" s="414">
        <v>0</v>
      </c>
      <c r="C12" s="119">
        <v>25</v>
      </c>
      <c r="D12" s="141">
        <f>D7/60</f>
        <v>5.9383333333333344</v>
      </c>
      <c r="E12" s="141">
        <f>E7/60</f>
        <v>22.716666666666665</v>
      </c>
      <c r="F12" s="164">
        <v>39488</v>
      </c>
      <c r="G12" s="417">
        <v>0</v>
      </c>
      <c r="H12" s="117">
        <v>25</v>
      </c>
      <c r="I12" s="233">
        <f>I7/61</f>
        <v>8.8672131147540956</v>
      </c>
      <c r="J12" s="233">
        <f>J7/61</f>
        <v>23.262295081967213</v>
      </c>
      <c r="K12" s="167">
        <v>39517</v>
      </c>
      <c r="L12" s="423">
        <v>38.6</v>
      </c>
      <c r="M12" s="121">
        <v>24.8</v>
      </c>
      <c r="N12" s="393"/>
      <c r="P12" s="170">
        <v>39548</v>
      </c>
      <c r="Q12" s="426">
        <v>0</v>
      </c>
      <c r="R12" s="248">
        <v>24.3</v>
      </c>
      <c r="S12" s="395"/>
      <c r="U12" s="167">
        <v>39578</v>
      </c>
      <c r="V12" s="423">
        <v>0</v>
      </c>
      <c r="W12" s="121">
        <v>16.899999999999999</v>
      </c>
      <c r="X12" s="393"/>
      <c r="Z12" s="161">
        <v>39609</v>
      </c>
      <c r="AA12" s="429">
        <v>0</v>
      </c>
      <c r="AB12" s="249">
        <v>21.3</v>
      </c>
      <c r="AC12" s="397"/>
      <c r="AD12" s="141"/>
      <c r="AE12" s="173">
        <v>39639</v>
      </c>
      <c r="AF12" s="417">
        <v>0</v>
      </c>
      <c r="AG12" s="117">
        <v>18</v>
      </c>
      <c r="AH12" s="391"/>
      <c r="AI12" s="141"/>
      <c r="AJ12" s="161">
        <v>39670</v>
      </c>
      <c r="AK12" s="429">
        <v>18.2</v>
      </c>
      <c r="AL12" s="119">
        <v>15.8</v>
      </c>
      <c r="AM12" s="389"/>
      <c r="AN12" s="141"/>
      <c r="AO12" s="167">
        <v>39701</v>
      </c>
      <c r="AP12" s="423">
        <v>0</v>
      </c>
      <c r="AQ12" s="257">
        <v>22.5</v>
      </c>
      <c r="AR12" s="401"/>
      <c r="AT12" s="260">
        <v>39731</v>
      </c>
      <c r="AU12" s="435">
        <v>0.4</v>
      </c>
      <c r="AV12" s="261">
        <v>18.5</v>
      </c>
      <c r="AW12" s="402"/>
      <c r="AX12" s="141"/>
      <c r="AY12" s="178">
        <v>39762</v>
      </c>
      <c r="AZ12" s="438">
        <v>0</v>
      </c>
      <c r="BA12" s="245">
        <v>23.2</v>
      </c>
      <c r="BB12" s="403"/>
      <c r="BC12" s="141"/>
      <c r="BD12" s="167">
        <v>39792</v>
      </c>
      <c r="BE12" s="424">
        <v>0</v>
      </c>
      <c r="BF12" s="237">
        <v>26.7</v>
      </c>
      <c r="BG12" s="393"/>
      <c r="BH12" s="141"/>
    </row>
    <row r="13" spans="1:60" ht="13.5" thickBot="1" x14ac:dyDescent="0.25">
      <c r="A13" s="161">
        <v>39458</v>
      </c>
      <c r="B13" s="414">
        <v>0</v>
      </c>
      <c r="C13" s="119">
        <v>26</v>
      </c>
      <c r="D13" s="141">
        <f>D10/60</f>
        <v>6.6450000000000005</v>
      </c>
      <c r="E13" s="141">
        <f>E10/60</f>
        <v>21.866666666666667</v>
      </c>
      <c r="F13" s="164">
        <v>39489</v>
      </c>
      <c r="G13" s="417">
        <v>11.6</v>
      </c>
      <c r="H13" s="117">
        <v>25.5</v>
      </c>
      <c r="I13" s="233">
        <f>I10/57</f>
        <v>9.6385964912280695</v>
      </c>
      <c r="J13" s="235">
        <f>J10/57</f>
        <v>23.138596491228071</v>
      </c>
      <c r="K13" s="167">
        <v>39518</v>
      </c>
      <c r="L13" s="423">
        <v>4.4000000000000004</v>
      </c>
      <c r="M13" s="121">
        <v>23.5</v>
      </c>
      <c r="N13" s="393"/>
      <c r="P13" s="170">
        <v>39549</v>
      </c>
      <c r="Q13" s="426">
        <v>2.6</v>
      </c>
      <c r="R13" s="248">
        <v>25.1</v>
      </c>
      <c r="S13" s="395"/>
      <c r="U13" s="167">
        <v>39579</v>
      </c>
      <c r="V13" s="423">
        <v>0</v>
      </c>
      <c r="W13" s="121">
        <v>16.8</v>
      </c>
      <c r="X13" s="393"/>
      <c r="Z13" s="161">
        <v>39610</v>
      </c>
      <c r="AA13" s="429">
        <v>0</v>
      </c>
      <c r="AB13" s="249">
        <v>18.399999999999999</v>
      </c>
      <c r="AC13" s="397"/>
      <c r="AD13" s="233"/>
      <c r="AE13" s="173">
        <v>39640</v>
      </c>
      <c r="AF13" s="417">
        <v>0</v>
      </c>
      <c r="AG13" s="251">
        <v>17.2</v>
      </c>
      <c r="AH13" s="398"/>
      <c r="AI13" s="141"/>
      <c r="AJ13" s="161">
        <v>39671</v>
      </c>
      <c r="AK13" s="429">
        <v>0</v>
      </c>
      <c r="AL13" s="256">
        <v>18.899999999999999</v>
      </c>
      <c r="AM13" s="400"/>
      <c r="AN13" s="254"/>
      <c r="AO13" s="167">
        <v>39702</v>
      </c>
      <c r="AP13" s="423">
        <v>0</v>
      </c>
      <c r="AQ13" s="121">
        <v>26.3</v>
      </c>
      <c r="AR13" s="393"/>
      <c r="AT13" s="173">
        <v>39732</v>
      </c>
      <c r="AU13" s="417">
        <v>0</v>
      </c>
      <c r="AV13" s="165">
        <v>19.8</v>
      </c>
      <c r="AW13" s="391"/>
      <c r="AX13" s="141"/>
      <c r="AY13" s="262">
        <v>39763</v>
      </c>
      <c r="AZ13" s="439">
        <v>0.2</v>
      </c>
      <c r="BA13" s="263">
        <v>21.3</v>
      </c>
      <c r="BB13" s="404"/>
      <c r="BC13" s="141"/>
      <c r="BD13" s="258">
        <v>39793</v>
      </c>
      <c r="BE13" s="441">
        <v>13</v>
      </c>
      <c r="BF13" s="259">
        <v>22.2</v>
      </c>
      <c r="BG13" s="406"/>
      <c r="BH13" s="141"/>
    </row>
    <row r="14" spans="1:60" x14ac:dyDescent="0.2">
      <c r="A14" s="161">
        <v>39459</v>
      </c>
      <c r="B14" s="414">
        <v>0</v>
      </c>
      <c r="C14" s="119">
        <v>25</v>
      </c>
      <c r="D14" s="233">
        <f>SUM(D12:D13)</f>
        <v>12.583333333333336</v>
      </c>
      <c r="E14" s="233">
        <f>SUM(E12:E13)</f>
        <v>44.583333333333329</v>
      </c>
      <c r="F14" s="164">
        <v>39490</v>
      </c>
      <c r="G14" s="417">
        <v>0</v>
      </c>
      <c r="H14" s="117">
        <v>26.4</v>
      </c>
      <c r="I14" s="141">
        <f>SUM(I12:I13)</f>
        <v>18.505809605982165</v>
      </c>
      <c r="J14" s="141">
        <f>SUM(J12:J13)</f>
        <v>46.400891573195281</v>
      </c>
      <c r="K14" s="167">
        <v>39519</v>
      </c>
      <c r="L14" s="423">
        <v>1.5</v>
      </c>
      <c r="M14" s="121">
        <v>23.5</v>
      </c>
      <c r="N14" s="393"/>
      <c r="P14" s="170">
        <v>39550</v>
      </c>
      <c r="Q14" s="426">
        <v>0.4</v>
      </c>
      <c r="R14" s="248">
        <v>24.9</v>
      </c>
      <c r="S14" s="395"/>
      <c r="T14" s="141"/>
      <c r="U14" s="167">
        <v>39580</v>
      </c>
      <c r="V14" s="423">
        <v>0</v>
      </c>
      <c r="W14" s="121">
        <v>16.399999999999999</v>
      </c>
      <c r="X14" s="393"/>
      <c r="Y14" s="239"/>
      <c r="Z14" s="161">
        <v>39611</v>
      </c>
      <c r="AA14" s="429">
        <v>0</v>
      </c>
      <c r="AB14" s="231">
        <v>20.100000000000001</v>
      </c>
      <c r="AC14" s="396"/>
      <c r="AD14" s="141"/>
      <c r="AE14" s="173">
        <v>39641</v>
      </c>
      <c r="AF14" s="417">
        <v>0</v>
      </c>
      <c r="AG14" s="117">
        <v>17.600000000000001</v>
      </c>
      <c r="AH14" s="391"/>
      <c r="AI14" s="141"/>
      <c r="AJ14" s="161">
        <v>39672</v>
      </c>
      <c r="AK14" s="429">
        <v>0</v>
      </c>
      <c r="AL14" s="119">
        <v>22.2</v>
      </c>
      <c r="AM14" s="389"/>
      <c r="AN14" s="254"/>
      <c r="AO14" s="167">
        <v>39703</v>
      </c>
      <c r="AP14" s="423">
        <v>0</v>
      </c>
      <c r="AQ14" s="121">
        <v>25.2</v>
      </c>
      <c r="AR14" s="393"/>
      <c r="AS14" s="141"/>
      <c r="AT14" s="173">
        <v>39733</v>
      </c>
      <c r="AU14" s="417">
        <v>0.5</v>
      </c>
      <c r="AV14" s="117">
        <v>21.7</v>
      </c>
      <c r="AW14" s="391"/>
      <c r="AX14" s="141"/>
      <c r="AY14" s="178">
        <v>39764</v>
      </c>
      <c r="AZ14" s="436">
        <v>0</v>
      </c>
      <c r="BA14" s="243">
        <v>20.8</v>
      </c>
      <c r="BB14" s="403"/>
      <c r="BC14" s="141"/>
      <c r="BD14" s="167">
        <v>39794</v>
      </c>
      <c r="BE14" s="423">
        <v>0</v>
      </c>
      <c r="BF14" s="236">
        <v>20.100000000000001</v>
      </c>
      <c r="BG14" s="393"/>
      <c r="BH14" s="141"/>
    </row>
    <row r="15" spans="1:60" x14ac:dyDescent="0.2">
      <c r="A15" s="161">
        <v>39460</v>
      </c>
      <c r="B15" s="414">
        <v>61.4</v>
      </c>
      <c r="C15" s="119">
        <v>22.8</v>
      </c>
      <c r="D15" s="100"/>
      <c r="F15" s="164">
        <v>39491</v>
      </c>
      <c r="G15" s="417">
        <v>13</v>
      </c>
      <c r="H15" s="117">
        <v>24.3</v>
      </c>
      <c r="I15" s="141">
        <f>I14/2</f>
        <v>9.2529048029910825</v>
      </c>
      <c r="J15" s="141">
        <f>J14/2</f>
        <v>23.200445786597641</v>
      </c>
      <c r="K15" s="167">
        <v>39520</v>
      </c>
      <c r="L15" s="423">
        <v>19.2</v>
      </c>
      <c r="M15" s="121">
        <v>20.5</v>
      </c>
      <c r="N15" s="393"/>
      <c r="O15" s="141"/>
      <c r="P15" s="170">
        <v>39551</v>
      </c>
      <c r="Q15" s="426">
        <v>0</v>
      </c>
      <c r="R15" s="248">
        <v>25.9</v>
      </c>
      <c r="S15" s="395"/>
      <c r="U15" s="167">
        <v>39581</v>
      </c>
      <c r="V15" s="423">
        <v>0</v>
      </c>
      <c r="W15" s="121">
        <v>17.100000000000001</v>
      </c>
      <c r="X15" s="393"/>
      <c r="Z15" s="161">
        <v>39612</v>
      </c>
      <c r="AA15" s="429">
        <v>0.3</v>
      </c>
      <c r="AB15" s="231">
        <v>20.2</v>
      </c>
      <c r="AC15" s="396"/>
      <c r="AD15" s="141"/>
      <c r="AE15" s="173">
        <v>39642</v>
      </c>
      <c r="AF15" s="417">
        <v>0</v>
      </c>
      <c r="AG15" s="117">
        <v>17.899999999999999</v>
      </c>
      <c r="AH15" s="391"/>
      <c r="AJ15" s="161">
        <v>39673</v>
      </c>
      <c r="AK15" s="429">
        <v>0</v>
      </c>
      <c r="AL15" s="119">
        <v>18.5</v>
      </c>
      <c r="AM15" s="389"/>
      <c r="AN15" s="255"/>
      <c r="AO15" s="167">
        <v>39704</v>
      </c>
      <c r="AP15" s="423">
        <v>0</v>
      </c>
      <c r="AQ15" s="121">
        <v>20.100000000000001</v>
      </c>
      <c r="AR15" s="393"/>
      <c r="AT15" s="173">
        <v>39734</v>
      </c>
      <c r="AU15" s="417">
        <v>0</v>
      </c>
      <c r="AV15" s="117">
        <v>25</v>
      </c>
      <c r="AW15" s="391"/>
      <c r="AX15" s="141"/>
      <c r="AY15" s="178">
        <v>39765</v>
      </c>
      <c r="AZ15" s="436">
        <v>2.6</v>
      </c>
      <c r="BA15" s="244">
        <v>21.4</v>
      </c>
      <c r="BB15" s="403"/>
      <c r="BC15" s="141"/>
      <c r="BD15" s="167">
        <v>39795</v>
      </c>
      <c r="BE15" s="423">
        <v>0</v>
      </c>
      <c r="BF15" s="121">
        <v>20.2</v>
      </c>
      <c r="BG15" s="393"/>
      <c r="BH15" s="141"/>
    </row>
    <row r="16" spans="1:60" x14ac:dyDescent="0.2">
      <c r="A16" s="161">
        <v>39461</v>
      </c>
      <c r="B16" s="414">
        <v>1.6</v>
      </c>
      <c r="C16" s="119">
        <v>22.7</v>
      </c>
      <c r="D16" s="232">
        <f>D14/2</f>
        <v>6.2916666666666679</v>
      </c>
      <c r="E16" s="232">
        <f>E14/2</f>
        <v>22.291666666666664</v>
      </c>
      <c r="F16" s="164">
        <v>39492</v>
      </c>
      <c r="G16" s="417">
        <v>0</v>
      </c>
      <c r="H16" s="117">
        <v>25.3</v>
      </c>
      <c r="I16" s="391"/>
      <c r="K16" s="167">
        <v>39521</v>
      </c>
      <c r="L16" s="423">
        <v>54.5</v>
      </c>
      <c r="M16" s="121">
        <v>19.5</v>
      </c>
      <c r="N16" s="393"/>
      <c r="P16" s="170">
        <v>39552</v>
      </c>
      <c r="Q16" s="426">
        <v>15.6</v>
      </c>
      <c r="R16" s="248">
        <v>21.6</v>
      </c>
      <c r="S16" s="395"/>
      <c r="U16" s="167">
        <v>39582</v>
      </c>
      <c r="V16" s="423">
        <v>0</v>
      </c>
      <c r="W16" s="121">
        <v>18.3</v>
      </c>
      <c r="X16" s="393"/>
      <c r="Z16" s="161">
        <v>39613</v>
      </c>
      <c r="AA16" s="429">
        <v>0</v>
      </c>
      <c r="AB16" s="231">
        <v>21.9</v>
      </c>
      <c r="AC16" s="396"/>
      <c r="AD16" s="141"/>
      <c r="AE16" s="173">
        <v>39643</v>
      </c>
      <c r="AF16" s="417">
        <v>0</v>
      </c>
      <c r="AG16" s="117">
        <v>18.399999999999999</v>
      </c>
      <c r="AH16" s="391"/>
      <c r="AJ16" s="161">
        <v>39674</v>
      </c>
      <c r="AK16" s="429">
        <v>0</v>
      </c>
      <c r="AL16" s="119">
        <v>18.8</v>
      </c>
      <c r="AM16" s="389"/>
      <c r="AO16" s="167">
        <v>39705</v>
      </c>
      <c r="AP16" s="423">
        <v>12.9</v>
      </c>
      <c r="AQ16" s="121">
        <v>15.8</v>
      </c>
      <c r="AR16" s="393"/>
      <c r="AT16" s="173">
        <v>39735</v>
      </c>
      <c r="AU16" s="417">
        <v>0</v>
      </c>
      <c r="AV16" s="117">
        <v>27.7</v>
      </c>
      <c r="AW16" s="391"/>
      <c r="AX16" s="141"/>
      <c r="AY16" s="178">
        <v>39766</v>
      </c>
      <c r="AZ16" s="436">
        <v>0.3</v>
      </c>
      <c r="BA16" s="244">
        <v>22.9</v>
      </c>
      <c r="BB16" s="403"/>
      <c r="BD16" s="167">
        <v>39796</v>
      </c>
      <c r="BE16" s="423">
        <v>0</v>
      </c>
      <c r="BF16" s="121">
        <v>20.3</v>
      </c>
      <c r="BG16" s="393"/>
    </row>
    <row r="17" spans="1:59" x14ac:dyDescent="0.2">
      <c r="A17" s="161">
        <v>39462</v>
      </c>
      <c r="B17" s="414">
        <v>65.8</v>
      </c>
      <c r="C17" s="119">
        <v>22.6</v>
      </c>
      <c r="D17" s="389"/>
      <c r="F17" s="164">
        <v>39493</v>
      </c>
      <c r="G17" s="417">
        <v>0.3</v>
      </c>
      <c r="H17" s="117">
        <v>24.9</v>
      </c>
      <c r="I17" s="391"/>
      <c r="K17" s="167">
        <v>39522</v>
      </c>
      <c r="L17" s="423">
        <v>5.8</v>
      </c>
      <c r="M17" s="121">
        <v>18.600000000000001</v>
      </c>
      <c r="N17" s="393"/>
      <c r="P17" s="170">
        <v>39553</v>
      </c>
      <c r="Q17" s="426">
        <v>10.6</v>
      </c>
      <c r="R17" s="248">
        <v>18.2</v>
      </c>
      <c r="S17" s="395"/>
      <c r="U17" s="167">
        <v>39583</v>
      </c>
      <c r="V17" s="423">
        <v>0</v>
      </c>
      <c r="W17" s="121">
        <v>19.5</v>
      </c>
      <c r="X17" s="393"/>
      <c r="Z17" s="161">
        <v>39614</v>
      </c>
      <c r="AA17" s="429">
        <v>0</v>
      </c>
      <c r="AB17" s="231">
        <v>20.399999999999999</v>
      </c>
      <c r="AC17" s="396"/>
      <c r="AD17" s="141"/>
      <c r="AE17" s="173">
        <v>39644</v>
      </c>
      <c r="AF17" s="417">
        <v>0</v>
      </c>
      <c r="AG17" s="117">
        <v>18.2</v>
      </c>
      <c r="AH17" s="391"/>
      <c r="AJ17" s="161">
        <v>39675</v>
      </c>
      <c r="AK17" s="429">
        <v>2.2999999999999998</v>
      </c>
      <c r="AL17" s="119">
        <v>19.600000000000001</v>
      </c>
      <c r="AM17" s="389"/>
      <c r="AO17" s="167">
        <v>39706</v>
      </c>
      <c r="AP17" s="423">
        <v>0</v>
      </c>
      <c r="AQ17" s="121">
        <v>15.5</v>
      </c>
      <c r="AR17" s="393"/>
      <c r="AT17" s="173">
        <v>39736</v>
      </c>
      <c r="AU17" s="417">
        <v>0</v>
      </c>
      <c r="AV17" s="117">
        <v>26.9</v>
      </c>
      <c r="AW17" s="391"/>
      <c r="AX17" s="141"/>
      <c r="AY17" s="178">
        <v>39767</v>
      </c>
      <c r="AZ17" s="436">
        <v>3.4</v>
      </c>
      <c r="BA17" s="244">
        <v>25.2</v>
      </c>
      <c r="BB17" s="403"/>
      <c r="BD17" s="167">
        <v>39797</v>
      </c>
      <c r="BE17" s="423">
        <v>0</v>
      </c>
      <c r="BF17" s="121">
        <v>21.5</v>
      </c>
      <c r="BG17" s="393"/>
    </row>
    <row r="18" spans="1:59" x14ac:dyDescent="0.2">
      <c r="A18" s="161">
        <v>39463</v>
      </c>
      <c r="B18" s="414">
        <v>1.2</v>
      </c>
      <c r="C18" s="119">
        <v>24.2</v>
      </c>
      <c r="D18" s="389"/>
      <c r="F18" s="164">
        <v>39494</v>
      </c>
      <c r="G18" s="417">
        <v>0.6</v>
      </c>
      <c r="H18" s="117">
        <v>24.9</v>
      </c>
      <c r="I18" s="391"/>
      <c r="K18" s="167">
        <v>39523</v>
      </c>
      <c r="L18" s="423">
        <v>3.1</v>
      </c>
      <c r="M18" s="121">
        <v>19.3</v>
      </c>
      <c r="N18" s="393"/>
      <c r="P18" s="170">
        <v>39554</v>
      </c>
      <c r="Q18" s="426">
        <v>0</v>
      </c>
      <c r="R18" s="248">
        <v>21.1</v>
      </c>
      <c r="S18" s="395"/>
      <c r="U18" s="167">
        <v>39584</v>
      </c>
      <c r="V18" s="423">
        <v>0.1</v>
      </c>
      <c r="W18" s="121">
        <v>19.7</v>
      </c>
      <c r="X18" s="393"/>
      <c r="Z18" s="161">
        <v>39615</v>
      </c>
      <c r="AA18" s="429">
        <v>11.6</v>
      </c>
      <c r="AB18" s="231">
        <v>13.8</v>
      </c>
      <c r="AC18" s="396"/>
      <c r="AD18" s="141"/>
      <c r="AE18" s="173">
        <v>39645</v>
      </c>
      <c r="AF18" s="417">
        <v>0</v>
      </c>
      <c r="AG18" s="117">
        <v>18</v>
      </c>
      <c r="AH18" s="391"/>
      <c r="AJ18" s="161">
        <v>39676</v>
      </c>
      <c r="AK18" s="429">
        <v>0</v>
      </c>
      <c r="AL18" s="119">
        <v>23.8</v>
      </c>
      <c r="AM18" s="389"/>
      <c r="AO18" s="167">
        <v>39707</v>
      </c>
      <c r="AP18" s="423">
        <v>0.2</v>
      </c>
      <c r="AQ18" s="121">
        <v>15.6</v>
      </c>
      <c r="AR18" s="393"/>
      <c r="AT18" s="173">
        <v>39737</v>
      </c>
      <c r="AU18" s="417">
        <v>0</v>
      </c>
      <c r="AV18" s="117">
        <v>24.1</v>
      </c>
      <c r="AW18" s="391"/>
      <c r="AX18" s="141"/>
      <c r="AY18" s="178">
        <v>39768</v>
      </c>
      <c r="AZ18" s="436">
        <v>0</v>
      </c>
      <c r="BA18" s="244">
        <v>24.4</v>
      </c>
      <c r="BB18" s="403"/>
      <c r="BD18" s="167">
        <v>39798</v>
      </c>
      <c r="BE18" s="423">
        <v>40.200000000000003</v>
      </c>
      <c r="BF18" s="121">
        <v>20.399999999999999</v>
      </c>
      <c r="BG18" s="393"/>
    </row>
    <row r="19" spans="1:59" x14ac:dyDescent="0.2">
      <c r="A19" s="161">
        <v>39464</v>
      </c>
      <c r="B19" s="414">
        <v>0</v>
      </c>
      <c r="C19" s="119">
        <v>24.4</v>
      </c>
      <c r="D19" s="389"/>
      <c r="F19" s="164">
        <v>39495</v>
      </c>
      <c r="G19" s="417">
        <v>0.7</v>
      </c>
      <c r="H19" s="117">
        <v>25.5</v>
      </c>
      <c r="I19" s="391"/>
      <c r="K19" s="167">
        <v>39524</v>
      </c>
      <c r="L19" s="423">
        <v>16</v>
      </c>
      <c r="M19" s="121">
        <v>18.2</v>
      </c>
      <c r="N19" s="393"/>
      <c r="P19" s="170">
        <v>39555</v>
      </c>
      <c r="Q19" s="426">
        <v>0</v>
      </c>
      <c r="R19" s="248">
        <v>23.1</v>
      </c>
      <c r="S19" s="395"/>
      <c r="U19" s="167">
        <v>39585</v>
      </c>
      <c r="V19" s="423">
        <v>0</v>
      </c>
      <c r="W19" s="121">
        <v>18</v>
      </c>
      <c r="X19" s="393"/>
      <c r="Z19" s="161">
        <v>39616</v>
      </c>
      <c r="AA19" s="429">
        <v>0</v>
      </c>
      <c r="AB19" s="231">
        <v>14.8</v>
      </c>
      <c r="AC19" s="396"/>
      <c r="AD19" s="141"/>
      <c r="AE19" s="173">
        <v>39646</v>
      </c>
      <c r="AF19" s="417">
        <v>0</v>
      </c>
      <c r="AG19" s="117">
        <v>19.5</v>
      </c>
      <c r="AH19" s="391"/>
      <c r="AJ19" s="161">
        <v>39677</v>
      </c>
      <c r="AK19" s="429">
        <v>0</v>
      </c>
      <c r="AL19" s="119">
        <v>25.1</v>
      </c>
      <c r="AM19" s="389"/>
      <c r="AO19" s="167">
        <v>39708</v>
      </c>
      <c r="AP19" s="423">
        <v>0</v>
      </c>
      <c r="AQ19" s="121">
        <v>16.100000000000001</v>
      </c>
      <c r="AR19" s="393"/>
      <c r="AT19" s="173">
        <v>39738</v>
      </c>
      <c r="AU19" s="417">
        <v>0.5</v>
      </c>
      <c r="AV19" s="117">
        <v>21.3</v>
      </c>
      <c r="AW19" s="391"/>
      <c r="AX19" s="141"/>
      <c r="AY19" s="178">
        <v>39769</v>
      </c>
      <c r="AZ19" s="436">
        <v>20.2</v>
      </c>
      <c r="BA19" s="244">
        <v>19.8</v>
      </c>
      <c r="BB19" s="403"/>
      <c r="BD19" s="167">
        <v>39799</v>
      </c>
      <c r="BE19" s="423">
        <v>3.5</v>
      </c>
      <c r="BF19" s="121">
        <v>21.1</v>
      </c>
      <c r="BG19" s="393"/>
    </row>
    <row r="20" spans="1:59" x14ac:dyDescent="0.2">
      <c r="A20" s="161">
        <v>39465</v>
      </c>
      <c r="B20" s="414">
        <v>9.5</v>
      </c>
      <c r="C20" s="119">
        <v>23.6</v>
      </c>
      <c r="D20" s="389"/>
      <c r="F20" s="164">
        <v>39496</v>
      </c>
      <c r="G20" s="417">
        <v>50</v>
      </c>
      <c r="H20" s="117">
        <v>23.1</v>
      </c>
      <c r="I20" s="391"/>
      <c r="K20" s="167">
        <v>39525</v>
      </c>
      <c r="L20" s="423">
        <v>16.899999999999999</v>
      </c>
      <c r="M20" s="121">
        <v>21.9</v>
      </c>
      <c r="N20" s="393"/>
      <c r="P20" s="170">
        <v>39556</v>
      </c>
      <c r="Q20" s="426">
        <v>0</v>
      </c>
      <c r="R20" s="248">
        <v>21.4</v>
      </c>
      <c r="S20" s="395"/>
      <c r="U20" s="167">
        <v>39586</v>
      </c>
      <c r="V20" s="423">
        <v>0</v>
      </c>
      <c r="W20" s="121">
        <v>21.1</v>
      </c>
      <c r="X20" s="393"/>
      <c r="Z20" s="161">
        <v>39617</v>
      </c>
      <c r="AA20" s="429">
        <v>0</v>
      </c>
      <c r="AB20" s="231">
        <v>17.5</v>
      </c>
      <c r="AC20" s="396"/>
      <c r="AD20" s="141"/>
      <c r="AE20" s="173">
        <v>39647</v>
      </c>
      <c r="AF20" s="417">
        <v>0</v>
      </c>
      <c r="AG20" s="117">
        <v>20.3</v>
      </c>
      <c r="AH20" s="391"/>
      <c r="AJ20" s="161">
        <v>39678</v>
      </c>
      <c r="AK20" s="429">
        <v>0</v>
      </c>
      <c r="AL20" s="119">
        <v>24.9</v>
      </c>
      <c r="AM20" s="389"/>
      <c r="AO20" s="167">
        <v>39709</v>
      </c>
      <c r="AP20" s="423">
        <v>0</v>
      </c>
      <c r="AQ20" s="121">
        <v>16.100000000000001</v>
      </c>
      <c r="AR20" s="393"/>
      <c r="AT20" s="173">
        <v>39739</v>
      </c>
      <c r="AU20" s="417">
        <v>4.5999999999999996</v>
      </c>
      <c r="AV20" s="117">
        <f>(AV19+AV21)/2</f>
        <v>19.75</v>
      </c>
      <c r="AW20" s="391"/>
      <c r="AX20" s="141"/>
      <c r="AY20" s="178">
        <v>39770</v>
      </c>
      <c r="AZ20" s="436">
        <v>5</v>
      </c>
      <c r="BA20" s="244">
        <v>20.100000000000001</v>
      </c>
      <c r="BB20" s="403"/>
      <c r="BD20" s="167">
        <v>39800</v>
      </c>
      <c r="BE20" s="423">
        <v>0</v>
      </c>
      <c r="BF20" s="121">
        <v>21.4</v>
      </c>
      <c r="BG20" s="393"/>
    </row>
    <row r="21" spans="1:59" x14ac:dyDescent="0.2">
      <c r="A21" s="161">
        <v>39466</v>
      </c>
      <c r="B21" s="414">
        <v>11.4</v>
      </c>
      <c r="C21" s="119">
        <v>22.5</v>
      </c>
      <c r="D21" s="389"/>
      <c r="F21" s="164">
        <v>39497</v>
      </c>
      <c r="G21" s="417">
        <v>5.3</v>
      </c>
      <c r="H21" s="117">
        <v>23.3</v>
      </c>
      <c r="I21" s="391"/>
      <c r="K21" s="167">
        <v>39526</v>
      </c>
      <c r="L21" s="423">
        <v>0</v>
      </c>
      <c r="M21" s="121">
        <v>23.7</v>
      </c>
      <c r="N21" s="393"/>
      <c r="P21" s="170">
        <v>39557</v>
      </c>
      <c r="Q21" s="426">
        <v>0</v>
      </c>
      <c r="R21" s="248">
        <v>21.5</v>
      </c>
      <c r="S21" s="395"/>
      <c r="U21" s="167">
        <v>39587</v>
      </c>
      <c r="V21" s="423">
        <v>0</v>
      </c>
      <c r="W21" s="121">
        <v>22.7</v>
      </c>
      <c r="X21" s="393"/>
      <c r="Z21" s="161">
        <v>39618</v>
      </c>
      <c r="AA21" s="429">
        <v>0</v>
      </c>
      <c r="AB21" s="231">
        <v>19.5</v>
      </c>
      <c r="AC21" s="396"/>
      <c r="AD21" s="141"/>
      <c r="AE21" s="173">
        <v>39648</v>
      </c>
      <c r="AF21" s="417">
        <v>0</v>
      </c>
      <c r="AG21" s="117">
        <v>20.5</v>
      </c>
      <c r="AH21" s="391"/>
      <c r="AJ21" s="161">
        <v>39679</v>
      </c>
      <c r="AK21" s="429">
        <v>0</v>
      </c>
      <c r="AL21" s="119">
        <v>24.4</v>
      </c>
      <c r="AM21" s="389"/>
      <c r="AO21" s="167">
        <v>39710</v>
      </c>
      <c r="AP21" s="423">
        <v>0</v>
      </c>
      <c r="AQ21" s="121">
        <v>17</v>
      </c>
      <c r="AR21" s="393"/>
      <c r="AT21" s="173">
        <v>39740</v>
      </c>
      <c r="AU21" s="417">
        <v>18.399999999999999</v>
      </c>
      <c r="AV21" s="117">
        <v>18.2</v>
      </c>
      <c r="AW21" s="391"/>
      <c r="AX21" s="141"/>
      <c r="AY21" s="178">
        <v>39771</v>
      </c>
      <c r="AZ21" s="436">
        <v>0.1</v>
      </c>
      <c r="BA21" s="244">
        <v>18.2</v>
      </c>
      <c r="BB21" s="403"/>
      <c r="BD21" s="167">
        <v>39801</v>
      </c>
      <c r="BE21" s="423">
        <v>0</v>
      </c>
      <c r="BF21" s="121">
        <v>21.2</v>
      </c>
      <c r="BG21" s="393"/>
    </row>
    <row r="22" spans="1:59" x14ac:dyDescent="0.2">
      <c r="A22" s="161">
        <v>39467</v>
      </c>
      <c r="B22" s="414">
        <v>21.7</v>
      </c>
      <c r="C22" s="119">
        <v>20.3</v>
      </c>
      <c r="D22" s="389"/>
      <c r="F22" s="164">
        <v>39498</v>
      </c>
      <c r="G22" s="417">
        <v>8.6</v>
      </c>
      <c r="H22" s="117">
        <v>23.2</v>
      </c>
      <c r="I22" s="391"/>
      <c r="K22" s="167">
        <v>39527</v>
      </c>
      <c r="L22" s="423">
        <v>0</v>
      </c>
      <c r="M22" s="121">
        <v>24.1</v>
      </c>
      <c r="N22" s="393"/>
      <c r="P22" s="170">
        <v>39558</v>
      </c>
      <c r="Q22" s="426">
        <v>2.7</v>
      </c>
      <c r="R22" s="248">
        <v>20.100000000000001</v>
      </c>
      <c r="S22" s="395"/>
      <c r="U22" s="167">
        <v>39588</v>
      </c>
      <c r="V22" s="423">
        <v>0.1</v>
      </c>
      <c r="W22" s="121">
        <v>22.8</v>
      </c>
      <c r="X22" s="393"/>
      <c r="Z22" s="161">
        <v>39619</v>
      </c>
      <c r="AA22" s="429">
        <v>0</v>
      </c>
      <c r="AB22" s="231">
        <v>22</v>
      </c>
      <c r="AC22" s="396"/>
      <c r="AD22" s="141"/>
      <c r="AE22" s="173">
        <v>39649</v>
      </c>
      <c r="AF22" s="417">
        <v>0</v>
      </c>
      <c r="AG22" s="117">
        <v>20.5</v>
      </c>
      <c r="AH22" s="391"/>
      <c r="AJ22" s="161">
        <v>39680</v>
      </c>
      <c r="AK22" s="429">
        <v>0</v>
      </c>
      <c r="AL22" s="119">
        <v>23.6</v>
      </c>
      <c r="AM22" s="389"/>
      <c r="AO22" s="167">
        <v>39711</v>
      </c>
      <c r="AP22" s="423">
        <v>0</v>
      </c>
      <c r="AQ22" s="121">
        <v>15.8</v>
      </c>
      <c r="AR22" s="393"/>
      <c r="AT22" s="173">
        <v>39741</v>
      </c>
      <c r="AU22" s="417">
        <v>0</v>
      </c>
      <c r="AV22" s="117">
        <v>20.399999999999999</v>
      </c>
      <c r="AW22" s="391"/>
      <c r="AX22" s="141"/>
      <c r="AY22" s="178">
        <v>39772</v>
      </c>
      <c r="AZ22" s="436">
        <v>0</v>
      </c>
      <c r="BA22" s="244">
        <v>19.399999999999999</v>
      </c>
      <c r="BB22" s="403"/>
      <c r="BD22" s="167">
        <v>39802</v>
      </c>
      <c r="BE22" s="423">
        <v>0.2</v>
      </c>
      <c r="BF22" s="121">
        <v>22.1</v>
      </c>
      <c r="BG22" s="393"/>
    </row>
    <row r="23" spans="1:59" x14ac:dyDescent="0.2">
      <c r="A23" s="161">
        <v>39468</v>
      </c>
      <c r="B23" s="414">
        <v>38.6</v>
      </c>
      <c r="C23" s="119">
        <v>18.899999999999999</v>
      </c>
      <c r="D23" s="389"/>
      <c r="F23" s="164">
        <v>39499</v>
      </c>
      <c r="G23" s="417">
        <v>11.4</v>
      </c>
      <c r="H23" s="117">
        <v>23.2</v>
      </c>
      <c r="I23" s="391"/>
      <c r="K23" s="167">
        <v>39528</v>
      </c>
      <c r="L23" s="423">
        <v>0</v>
      </c>
      <c r="M23" s="121">
        <v>24.4</v>
      </c>
      <c r="N23" s="393"/>
      <c r="P23" s="170">
        <v>39559</v>
      </c>
      <c r="Q23" s="426">
        <v>2.8</v>
      </c>
      <c r="R23" s="248">
        <v>21</v>
      </c>
      <c r="S23" s="395"/>
      <c r="U23" s="167">
        <v>39589</v>
      </c>
      <c r="V23" s="423">
        <v>0</v>
      </c>
      <c r="W23" s="121">
        <v>25.6</v>
      </c>
      <c r="X23" s="393"/>
      <c r="Z23" s="161">
        <v>39620</v>
      </c>
      <c r="AA23" s="429">
        <v>0</v>
      </c>
      <c r="AB23" s="231">
        <v>19.899999999999999</v>
      </c>
      <c r="AC23" s="396"/>
      <c r="AD23" s="141"/>
      <c r="AE23" s="173">
        <v>39650</v>
      </c>
      <c r="AF23" s="417">
        <v>0</v>
      </c>
      <c r="AG23" s="117">
        <v>20.9</v>
      </c>
      <c r="AH23" s="391"/>
      <c r="AJ23" s="161">
        <v>39681</v>
      </c>
      <c r="AK23" s="429">
        <v>0</v>
      </c>
      <c r="AL23" s="119">
        <v>23.7</v>
      </c>
      <c r="AM23" s="389"/>
      <c r="AO23" s="167">
        <v>39712</v>
      </c>
      <c r="AP23" s="423">
        <v>0</v>
      </c>
      <c r="AQ23" s="121">
        <v>17.7</v>
      </c>
      <c r="AR23" s="393"/>
      <c r="AT23" s="173">
        <v>39742</v>
      </c>
      <c r="AU23" s="417">
        <v>0</v>
      </c>
      <c r="AV23" s="117">
        <v>22.4</v>
      </c>
      <c r="AW23" s="391"/>
      <c r="AX23" s="141"/>
      <c r="AY23" s="178">
        <v>39773</v>
      </c>
      <c r="AZ23" s="436">
        <v>0</v>
      </c>
      <c r="BA23" s="244">
        <v>20.399999999999999</v>
      </c>
      <c r="BB23" s="403"/>
      <c r="BD23" s="167">
        <v>39803</v>
      </c>
      <c r="BE23" s="423">
        <v>16</v>
      </c>
      <c r="BF23" s="121">
        <v>21.5</v>
      </c>
      <c r="BG23" s="393"/>
    </row>
    <row r="24" spans="1:59" x14ac:dyDescent="0.2">
      <c r="A24" s="161">
        <v>39469</v>
      </c>
      <c r="B24" s="414">
        <v>1.6</v>
      </c>
      <c r="C24" s="119">
        <v>18.7</v>
      </c>
      <c r="D24" s="389"/>
      <c r="F24" s="164">
        <v>39500</v>
      </c>
      <c r="G24" s="417">
        <v>45.6</v>
      </c>
      <c r="H24" s="117">
        <v>24.7</v>
      </c>
      <c r="I24" s="391"/>
      <c r="K24" s="167">
        <v>39529</v>
      </c>
      <c r="L24" s="423">
        <v>0</v>
      </c>
      <c r="M24" s="121">
        <v>23.6</v>
      </c>
      <c r="N24" s="393"/>
      <c r="P24" s="170">
        <v>39560</v>
      </c>
      <c r="Q24" s="426">
        <v>0.2</v>
      </c>
      <c r="R24" s="248">
        <v>21.7</v>
      </c>
      <c r="S24" s="395"/>
      <c r="U24" s="167">
        <v>39590</v>
      </c>
      <c r="V24" s="423">
        <v>0</v>
      </c>
      <c r="W24" s="121">
        <v>22.3</v>
      </c>
      <c r="X24" s="393"/>
      <c r="Z24" s="161">
        <v>39621</v>
      </c>
      <c r="AA24" s="429">
        <v>2.9</v>
      </c>
      <c r="AB24" s="231">
        <v>15.7</v>
      </c>
      <c r="AC24" s="396"/>
      <c r="AD24" s="141"/>
      <c r="AE24" s="173">
        <v>39651</v>
      </c>
      <c r="AF24" s="417">
        <v>0</v>
      </c>
      <c r="AG24" s="117">
        <v>22.4</v>
      </c>
      <c r="AH24" s="391"/>
      <c r="AJ24" s="161">
        <v>39682</v>
      </c>
      <c r="AK24" s="429">
        <v>0</v>
      </c>
      <c r="AL24" s="119">
        <v>21</v>
      </c>
      <c r="AM24" s="389"/>
      <c r="AO24" s="167">
        <v>39713</v>
      </c>
      <c r="AP24" s="423">
        <v>10</v>
      </c>
      <c r="AQ24" s="121">
        <v>16.8</v>
      </c>
      <c r="AR24" s="393"/>
      <c r="AT24" s="173">
        <v>39743</v>
      </c>
      <c r="AU24" s="417">
        <v>0.6</v>
      </c>
      <c r="AV24" s="117">
        <v>24</v>
      </c>
      <c r="AW24" s="391"/>
      <c r="AX24" s="141"/>
      <c r="AY24" s="178">
        <v>39774</v>
      </c>
      <c r="AZ24" s="436">
        <v>0</v>
      </c>
      <c r="BA24" s="244">
        <v>19.5</v>
      </c>
      <c r="BB24" s="403"/>
      <c r="BD24" s="167">
        <v>39804</v>
      </c>
      <c r="BE24" s="423">
        <v>72.400000000000006</v>
      </c>
      <c r="BF24" s="121">
        <v>21.7</v>
      </c>
      <c r="BG24" s="393"/>
    </row>
    <row r="25" spans="1:59" x14ac:dyDescent="0.2">
      <c r="A25" s="161">
        <v>39470</v>
      </c>
      <c r="B25" s="414">
        <v>0</v>
      </c>
      <c r="C25" s="119">
        <v>19.3</v>
      </c>
      <c r="D25" s="389"/>
      <c r="F25" s="164">
        <v>39501</v>
      </c>
      <c r="G25" s="417">
        <v>0</v>
      </c>
      <c r="H25" s="117">
        <v>24.2</v>
      </c>
      <c r="I25" s="391"/>
      <c r="K25" s="167">
        <v>39530</v>
      </c>
      <c r="L25" s="423">
        <v>7.2</v>
      </c>
      <c r="M25" s="121">
        <v>23.6</v>
      </c>
      <c r="N25" s="393"/>
      <c r="P25" s="170">
        <v>39561</v>
      </c>
      <c r="Q25" s="426">
        <v>3.6</v>
      </c>
      <c r="R25" s="248">
        <v>21.9</v>
      </c>
      <c r="S25" s="395"/>
      <c r="U25" s="167">
        <v>39591</v>
      </c>
      <c r="V25" s="423">
        <v>0</v>
      </c>
      <c r="W25" s="121">
        <v>22.2</v>
      </c>
      <c r="X25" s="393"/>
      <c r="Z25" s="161">
        <v>39622</v>
      </c>
      <c r="AA25" s="429">
        <v>0.9</v>
      </c>
      <c r="AB25" s="231">
        <v>13.5</v>
      </c>
      <c r="AC25" s="396"/>
      <c r="AD25" s="141"/>
      <c r="AE25" s="173">
        <v>39652</v>
      </c>
      <c r="AF25" s="417">
        <v>0</v>
      </c>
      <c r="AG25" s="117">
        <v>22.5</v>
      </c>
      <c r="AH25" s="391"/>
      <c r="AJ25" s="161">
        <v>39683</v>
      </c>
      <c r="AK25" s="429">
        <v>0</v>
      </c>
      <c r="AL25" s="119">
        <v>17.7</v>
      </c>
      <c r="AM25" s="389"/>
      <c r="AO25" s="167">
        <v>39714</v>
      </c>
      <c r="AP25" s="423">
        <v>0</v>
      </c>
      <c r="AQ25" s="121">
        <v>17.3</v>
      </c>
      <c r="AR25" s="393"/>
      <c r="AT25" s="173">
        <v>39744</v>
      </c>
      <c r="AU25" s="417">
        <v>0</v>
      </c>
      <c r="AV25" s="117">
        <v>25.7</v>
      </c>
      <c r="AW25" s="391"/>
      <c r="AX25" s="141"/>
      <c r="AY25" s="178">
        <v>39775</v>
      </c>
      <c r="AZ25" s="436">
        <v>33.200000000000003</v>
      </c>
      <c r="BA25" s="244">
        <v>19.8</v>
      </c>
      <c r="BB25" s="403"/>
      <c r="BD25" s="167">
        <v>39805</v>
      </c>
      <c r="BE25" s="423">
        <v>0</v>
      </c>
      <c r="BF25" s="121">
        <v>23.7</v>
      </c>
      <c r="BG25" s="393"/>
    </row>
    <row r="26" spans="1:59" x14ac:dyDescent="0.2">
      <c r="A26" s="161">
        <v>39471</v>
      </c>
      <c r="B26" s="414">
        <v>0.1</v>
      </c>
      <c r="C26" s="119">
        <v>21.7</v>
      </c>
      <c r="D26" s="389"/>
      <c r="F26" s="164">
        <v>39502</v>
      </c>
      <c r="G26" s="417">
        <v>0</v>
      </c>
      <c r="H26" s="117">
        <v>22</v>
      </c>
      <c r="I26" s="391"/>
      <c r="K26" s="167">
        <v>39531</v>
      </c>
      <c r="L26" s="423">
        <v>1</v>
      </c>
      <c r="M26" s="121">
        <v>23.7</v>
      </c>
      <c r="N26" s="393"/>
      <c r="P26" s="170">
        <v>39562</v>
      </c>
      <c r="Q26" s="426">
        <v>0</v>
      </c>
      <c r="R26" s="248">
        <v>22.4</v>
      </c>
      <c r="S26" s="395"/>
      <c r="U26" s="167">
        <v>39592</v>
      </c>
      <c r="V26" s="423">
        <v>0</v>
      </c>
      <c r="W26" s="121">
        <v>21.7</v>
      </c>
      <c r="X26" s="393"/>
      <c r="Z26" s="161">
        <v>39623</v>
      </c>
      <c r="AA26" s="429">
        <v>0.1</v>
      </c>
      <c r="AB26" s="231">
        <v>14</v>
      </c>
      <c r="AC26" s="396"/>
      <c r="AD26" s="141"/>
      <c r="AE26" s="173">
        <v>39653</v>
      </c>
      <c r="AF26" s="417">
        <v>0</v>
      </c>
      <c r="AG26" s="117">
        <v>20.100000000000001</v>
      </c>
      <c r="AH26" s="391"/>
      <c r="AJ26" s="161">
        <v>39684</v>
      </c>
      <c r="AK26" s="429">
        <v>0</v>
      </c>
      <c r="AL26" s="119">
        <v>20.399999999999999</v>
      </c>
      <c r="AM26" s="389"/>
      <c r="AO26" s="167">
        <v>39715</v>
      </c>
      <c r="AP26" s="423">
        <v>0.4</v>
      </c>
      <c r="AQ26" s="121">
        <v>16.399999999999999</v>
      </c>
      <c r="AR26" s="393"/>
      <c r="AT26" s="173">
        <v>39745</v>
      </c>
      <c r="AU26" s="417">
        <v>28.4</v>
      </c>
      <c r="AV26" s="117">
        <v>25.1</v>
      </c>
      <c r="AW26" s="391"/>
      <c r="AX26" s="141"/>
      <c r="AY26" s="178">
        <v>39776</v>
      </c>
      <c r="AZ26" s="436">
        <v>28.6</v>
      </c>
      <c r="BA26" s="244">
        <v>20.100000000000001</v>
      </c>
      <c r="BB26" s="403"/>
      <c r="BD26" s="167">
        <v>39806</v>
      </c>
      <c r="BE26" s="423">
        <v>12.6</v>
      </c>
      <c r="BF26" s="121">
        <v>26.1</v>
      </c>
      <c r="BG26" s="393"/>
    </row>
    <row r="27" spans="1:59" x14ac:dyDescent="0.2">
      <c r="A27" s="161">
        <v>39472</v>
      </c>
      <c r="B27" s="414">
        <v>0</v>
      </c>
      <c r="C27" s="119">
        <v>20.8</v>
      </c>
      <c r="D27" s="389"/>
      <c r="F27" s="164">
        <v>39503</v>
      </c>
      <c r="G27" s="417">
        <v>21.4</v>
      </c>
      <c r="H27" s="117">
        <v>23</v>
      </c>
      <c r="I27" s="391"/>
      <c r="K27" s="167">
        <v>39532</v>
      </c>
      <c r="L27" s="423">
        <v>0</v>
      </c>
      <c r="M27" s="121">
        <v>23.2</v>
      </c>
      <c r="N27" s="393"/>
      <c r="P27" s="170">
        <v>39563</v>
      </c>
      <c r="Q27" s="426">
        <v>0</v>
      </c>
      <c r="R27" s="248">
        <v>22.6</v>
      </c>
      <c r="S27" s="395"/>
      <c r="U27" s="167">
        <v>39593</v>
      </c>
      <c r="V27" s="423">
        <v>0</v>
      </c>
      <c r="W27" s="121">
        <v>22.3</v>
      </c>
      <c r="X27" s="393"/>
      <c r="Z27" s="161">
        <v>39624</v>
      </c>
      <c r="AA27" s="429">
        <v>0</v>
      </c>
      <c r="AB27" s="231">
        <v>14.6</v>
      </c>
      <c r="AC27" s="396"/>
      <c r="AD27" s="141"/>
      <c r="AE27" s="173">
        <v>39654</v>
      </c>
      <c r="AF27" s="417">
        <v>0</v>
      </c>
      <c r="AG27" s="117">
        <v>19.600000000000001</v>
      </c>
      <c r="AH27" s="391"/>
      <c r="AJ27" s="161">
        <v>39685</v>
      </c>
      <c r="AK27" s="429">
        <v>0</v>
      </c>
      <c r="AL27" s="119">
        <v>23</v>
      </c>
      <c r="AM27" s="389"/>
      <c r="AO27" s="167">
        <v>39716</v>
      </c>
      <c r="AP27" s="423">
        <v>0</v>
      </c>
      <c r="AQ27" s="121">
        <v>18.100000000000001</v>
      </c>
      <c r="AR27" s="393"/>
      <c r="AT27" s="173">
        <v>39746</v>
      </c>
      <c r="AU27" s="417">
        <v>0</v>
      </c>
      <c r="AV27" s="117">
        <v>25</v>
      </c>
      <c r="AW27" s="391"/>
      <c r="AX27" s="141"/>
      <c r="AY27" s="178">
        <v>39777</v>
      </c>
      <c r="AZ27" s="436">
        <v>13.1</v>
      </c>
      <c r="BA27" s="244">
        <v>20.8</v>
      </c>
      <c r="BB27" s="403"/>
      <c r="BD27" s="167">
        <v>39807</v>
      </c>
      <c r="BE27" s="423">
        <v>3.1</v>
      </c>
      <c r="BF27" s="121">
        <v>23.6</v>
      </c>
      <c r="BG27" s="393"/>
    </row>
    <row r="28" spans="1:59" x14ac:dyDescent="0.2">
      <c r="A28" s="161">
        <v>39473</v>
      </c>
      <c r="B28" s="414">
        <v>0</v>
      </c>
      <c r="C28" s="119">
        <v>21</v>
      </c>
      <c r="D28" s="389"/>
      <c r="F28" s="164">
        <v>39504</v>
      </c>
      <c r="G28" s="417">
        <v>0</v>
      </c>
      <c r="H28" s="117">
        <v>23</v>
      </c>
      <c r="I28" s="391"/>
      <c r="K28" s="167">
        <v>39533</v>
      </c>
      <c r="L28" s="423">
        <v>0</v>
      </c>
      <c r="M28" s="121">
        <v>22.5</v>
      </c>
      <c r="N28" s="393"/>
      <c r="P28" s="170">
        <v>39564</v>
      </c>
      <c r="Q28" s="426">
        <v>0</v>
      </c>
      <c r="R28" s="248">
        <v>23.1</v>
      </c>
      <c r="S28" s="395"/>
      <c r="U28" s="167">
        <v>39594</v>
      </c>
      <c r="V28" s="423">
        <v>0</v>
      </c>
      <c r="W28" s="121">
        <v>22.5</v>
      </c>
      <c r="X28" s="393"/>
      <c r="Z28" s="161">
        <v>39625</v>
      </c>
      <c r="AA28" s="429">
        <v>0</v>
      </c>
      <c r="AB28" s="231">
        <v>16.7</v>
      </c>
      <c r="AC28" s="396"/>
      <c r="AD28" s="141"/>
      <c r="AE28" s="173">
        <v>39655</v>
      </c>
      <c r="AF28" s="417">
        <v>0</v>
      </c>
      <c r="AG28" s="117">
        <v>17.100000000000001</v>
      </c>
      <c r="AH28" s="391"/>
      <c r="AJ28" s="161">
        <v>39686</v>
      </c>
      <c r="AK28" s="429">
        <v>0</v>
      </c>
      <c r="AL28" s="119">
        <v>21.8</v>
      </c>
      <c r="AM28" s="389"/>
      <c r="AO28" s="167">
        <v>39717</v>
      </c>
      <c r="AP28" s="423">
        <v>6.4</v>
      </c>
      <c r="AQ28" s="121">
        <v>17.5</v>
      </c>
      <c r="AR28" s="393"/>
      <c r="AT28" s="173">
        <v>39747</v>
      </c>
      <c r="AU28" s="417">
        <v>0</v>
      </c>
      <c r="AV28" s="117">
        <f>(AV27+AV29)/2</f>
        <v>25.6</v>
      </c>
      <c r="AW28" s="391"/>
      <c r="AX28" s="141"/>
      <c r="AY28" s="178">
        <v>39778</v>
      </c>
      <c r="AZ28" s="436">
        <v>0</v>
      </c>
      <c r="BA28" s="244">
        <v>21.8</v>
      </c>
      <c r="BB28" s="403"/>
      <c r="BD28" s="167">
        <v>39808</v>
      </c>
      <c r="BE28" s="423">
        <v>0.6</v>
      </c>
      <c r="BF28" s="121">
        <v>21</v>
      </c>
      <c r="BG28" s="393"/>
    </row>
    <row r="29" spans="1:59" x14ac:dyDescent="0.2">
      <c r="A29" s="161">
        <v>39474</v>
      </c>
      <c r="B29" s="414">
        <v>1.6</v>
      </c>
      <c r="C29" s="119">
        <v>20.100000000000001</v>
      </c>
      <c r="D29" s="389"/>
      <c r="F29" s="164">
        <v>39505</v>
      </c>
      <c r="G29" s="417">
        <v>0</v>
      </c>
      <c r="H29" s="117">
        <v>22.6</v>
      </c>
      <c r="I29" s="391"/>
      <c r="K29" s="167">
        <v>39534</v>
      </c>
      <c r="L29" s="423">
        <v>0</v>
      </c>
      <c r="M29" s="121">
        <v>22.9</v>
      </c>
      <c r="N29" s="393"/>
      <c r="P29" s="170">
        <v>39565</v>
      </c>
      <c r="Q29" s="426">
        <v>0</v>
      </c>
      <c r="R29" s="248">
        <v>24.2</v>
      </c>
      <c r="S29" s="395"/>
      <c r="U29" s="167">
        <v>39595</v>
      </c>
      <c r="V29" s="423">
        <v>0</v>
      </c>
      <c r="W29" s="121">
        <v>22.1</v>
      </c>
      <c r="X29" s="393"/>
      <c r="Z29" s="161">
        <v>39626</v>
      </c>
      <c r="AA29" s="429">
        <v>0</v>
      </c>
      <c r="AB29" s="231">
        <v>16.8</v>
      </c>
      <c r="AC29" s="396"/>
      <c r="AD29" s="141"/>
      <c r="AE29" s="173">
        <v>39656</v>
      </c>
      <c r="AF29" s="417">
        <v>0</v>
      </c>
      <c r="AG29" s="117">
        <v>18.8</v>
      </c>
      <c r="AH29" s="391"/>
      <c r="AJ29" s="161">
        <v>39687</v>
      </c>
      <c r="AK29" s="429">
        <v>0</v>
      </c>
      <c r="AL29" s="119">
        <v>20.100000000000001</v>
      </c>
      <c r="AM29" s="389"/>
      <c r="AO29" s="167">
        <v>39718</v>
      </c>
      <c r="AP29" s="423">
        <v>0.3</v>
      </c>
      <c r="AQ29" s="121">
        <v>18.100000000000001</v>
      </c>
      <c r="AR29" s="393"/>
      <c r="AT29" s="173">
        <v>39748</v>
      </c>
      <c r="AU29" s="417">
        <v>0</v>
      </c>
      <c r="AV29" s="117">
        <v>26.2</v>
      </c>
      <c r="AW29" s="391"/>
      <c r="AX29" s="141"/>
      <c r="AY29" s="178">
        <v>39779</v>
      </c>
      <c r="AZ29" s="436">
        <v>0</v>
      </c>
      <c r="BA29" s="244">
        <v>22.3</v>
      </c>
      <c r="BB29" s="403"/>
      <c r="BD29" s="167">
        <v>39809</v>
      </c>
      <c r="BE29" s="423">
        <v>0</v>
      </c>
      <c r="BF29" s="121">
        <v>19.600000000000001</v>
      </c>
      <c r="BG29" s="393"/>
    </row>
    <row r="30" spans="1:59" x14ac:dyDescent="0.2">
      <c r="A30" s="161">
        <v>39475</v>
      </c>
      <c r="B30" s="414">
        <v>0</v>
      </c>
      <c r="C30" s="119">
        <v>19.7</v>
      </c>
      <c r="D30" s="389"/>
      <c r="F30" s="164">
        <v>39506</v>
      </c>
      <c r="G30" s="418">
        <v>0</v>
      </c>
      <c r="H30" s="185">
        <v>22.9</v>
      </c>
      <c r="I30" s="391"/>
      <c r="K30" s="167">
        <v>39535</v>
      </c>
      <c r="L30" s="423">
        <v>0.7</v>
      </c>
      <c r="M30" s="121">
        <v>24</v>
      </c>
      <c r="N30" s="393"/>
      <c r="P30" s="170">
        <v>39566</v>
      </c>
      <c r="Q30" s="426">
        <v>0</v>
      </c>
      <c r="R30" s="248">
        <v>24.8</v>
      </c>
      <c r="S30" s="395"/>
      <c r="U30" s="167">
        <v>39596</v>
      </c>
      <c r="V30" s="423">
        <v>0</v>
      </c>
      <c r="W30" s="121">
        <v>22.7</v>
      </c>
      <c r="X30" s="393"/>
      <c r="Z30" s="161">
        <v>39627</v>
      </c>
      <c r="AA30" s="429">
        <v>0</v>
      </c>
      <c r="AB30" s="231">
        <v>18.600000000000001</v>
      </c>
      <c r="AC30" s="396"/>
      <c r="AD30" s="141"/>
      <c r="AE30" s="173">
        <v>39657</v>
      </c>
      <c r="AF30" s="417">
        <v>0</v>
      </c>
      <c r="AG30" s="117">
        <v>22.4</v>
      </c>
      <c r="AH30" s="391"/>
      <c r="AJ30" s="161">
        <v>39688</v>
      </c>
      <c r="AK30" s="429">
        <v>0</v>
      </c>
      <c r="AL30" s="119">
        <v>21.3</v>
      </c>
      <c r="AM30" s="389"/>
      <c r="AO30" s="167">
        <v>39719</v>
      </c>
      <c r="AP30" s="423">
        <v>0.2</v>
      </c>
      <c r="AQ30" s="121">
        <v>17.3</v>
      </c>
      <c r="AR30" s="393"/>
      <c r="AT30" s="173">
        <v>39749</v>
      </c>
      <c r="AU30" s="417">
        <v>0</v>
      </c>
      <c r="AV30" s="117">
        <v>20.6</v>
      </c>
      <c r="AW30" s="391"/>
      <c r="AX30" s="141"/>
      <c r="AY30" s="178">
        <v>39780</v>
      </c>
      <c r="AZ30" s="436">
        <v>0</v>
      </c>
      <c r="BA30" s="244">
        <v>22.3</v>
      </c>
      <c r="BB30" s="403"/>
      <c r="BD30" s="167">
        <v>39810</v>
      </c>
      <c r="BE30" s="423">
        <v>0</v>
      </c>
      <c r="BF30" s="121">
        <v>23.4</v>
      </c>
      <c r="BG30" s="393"/>
    </row>
    <row r="31" spans="1:59" ht="13.5" thickBot="1" x14ac:dyDescent="0.25">
      <c r="A31" s="161">
        <v>39476</v>
      </c>
      <c r="B31" s="414">
        <v>33.4</v>
      </c>
      <c r="C31" s="119">
        <v>18.2</v>
      </c>
      <c r="D31" s="389"/>
      <c r="F31" s="164">
        <v>39507</v>
      </c>
      <c r="G31" s="418">
        <v>0</v>
      </c>
      <c r="H31" s="185">
        <v>21.6</v>
      </c>
      <c r="I31" s="391"/>
      <c r="K31" s="167">
        <v>39536</v>
      </c>
      <c r="L31" s="423">
        <v>0</v>
      </c>
      <c r="M31" s="121">
        <v>23.3</v>
      </c>
      <c r="N31" s="393"/>
      <c r="P31" s="170">
        <v>39567</v>
      </c>
      <c r="Q31" s="426">
        <v>0</v>
      </c>
      <c r="R31" s="248">
        <v>23.1</v>
      </c>
      <c r="S31" s="395"/>
      <c r="U31" s="167">
        <v>39597</v>
      </c>
      <c r="V31" s="423">
        <v>0</v>
      </c>
      <c r="W31" s="121">
        <v>20.2</v>
      </c>
      <c r="X31" s="393"/>
      <c r="Z31" s="161">
        <v>39628</v>
      </c>
      <c r="AA31" s="429">
        <v>0</v>
      </c>
      <c r="AB31" s="231">
        <v>19.8</v>
      </c>
      <c r="AC31" s="396"/>
      <c r="AD31" s="141"/>
      <c r="AE31" s="173">
        <v>39658</v>
      </c>
      <c r="AF31" s="417">
        <v>0</v>
      </c>
      <c r="AG31" s="117">
        <v>22.2</v>
      </c>
      <c r="AH31" s="391"/>
      <c r="AJ31" s="161">
        <v>39689</v>
      </c>
      <c r="AK31" s="429">
        <v>0</v>
      </c>
      <c r="AL31" s="119">
        <v>20.7</v>
      </c>
      <c r="AM31" s="389"/>
      <c r="AO31" s="167">
        <v>39720</v>
      </c>
      <c r="AP31" s="423">
        <v>0</v>
      </c>
      <c r="AQ31" s="121">
        <v>18.600000000000001</v>
      </c>
      <c r="AR31" s="393"/>
      <c r="AT31" s="173">
        <v>39750</v>
      </c>
      <c r="AU31" s="417">
        <v>0</v>
      </c>
      <c r="AV31" s="117">
        <v>22.2</v>
      </c>
      <c r="AW31" s="391"/>
      <c r="AX31" s="141"/>
      <c r="AY31" s="178">
        <v>39781</v>
      </c>
      <c r="AZ31" s="436">
        <v>0</v>
      </c>
      <c r="BA31" s="244">
        <v>22.5</v>
      </c>
      <c r="BB31" s="403"/>
      <c r="BD31" s="167">
        <v>39811</v>
      </c>
      <c r="BE31" s="423">
        <v>0</v>
      </c>
      <c r="BF31" s="121">
        <v>25.3</v>
      </c>
      <c r="BG31" s="393"/>
    </row>
    <row r="32" spans="1:59" ht="13.5" thickBot="1" x14ac:dyDescent="0.25">
      <c r="A32" s="161">
        <v>39477</v>
      </c>
      <c r="B32" s="414">
        <v>43</v>
      </c>
      <c r="C32" s="119">
        <v>20.100000000000001</v>
      </c>
      <c r="D32" s="389"/>
      <c r="F32" s="206" t="s">
        <v>4</v>
      </c>
      <c r="G32" s="207">
        <f>AVERAGE(G3:G31)</f>
        <v>8.1482758620689655</v>
      </c>
      <c r="H32" s="207">
        <f>AVERAGE(H3:H31)</f>
        <v>23.731034482758623</v>
      </c>
      <c r="I32" s="390"/>
      <c r="K32" s="167">
        <v>39537</v>
      </c>
      <c r="L32" s="423">
        <v>1.7</v>
      </c>
      <c r="M32" s="121">
        <v>20.6</v>
      </c>
      <c r="N32" s="393"/>
      <c r="P32" s="170">
        <v>39568</v>
      </c>
      <c r="Q32" s="426">
        <v>14.6</v>
      </c>
      <c r="R32" s="248">
        <v>17.399999999999999</v>
      </c>
      <c r="S32" s="395"/>
      <c r="U32" s="167">
        <v>39598</v>
      </c>
      <c r="V32" s="423">
        <v>0</v>
      </c>
      <c r="W32" s="121">
        <v>16.399999999999999</v>
      </c>
      <c r="X32" s="393"/>
      <c r="Z32" s="161">
        <v>39629</v>
      </c>
      <c r="AA32" s="429">
        <v>0</v>
      </c>
      <c r="AB32" s="231">
        <v>19.8</v>
      </c>
      <c r="AC32" s="396"/>
      <c r="AD32" s="141"/>
      <c r="AE32" s="173">
        <v>39659</v>
      </c>
      <c r="AF32" s="417">
        <v>0</v>
      </c>
      <c r="AG32" s="117">
        <v>21.7</v>
      </c>
      <c r="AH32" s="391"/>
      <c r="AJ32" s="161">
        <v>39690</v>
      </c>
      <c r="AK32" s="429">
        <v>2.2999999999999998</v>
      </c>
      <c r="AL32" s="119">
        <v>14.3</v>
      </c>
      <c r="AM32" s="389"/>
      <c r="AO32" s="167">
        <v>39721</v>
      </c>
      <c r="AP32" s="424">
        <v>0.3</v>
      </c>
      <c r="AQ32" s="237">
        <v>18</v>
      </c>
      <c r="AR32" s="393"/>
      <c r="AT32" s="173">
        <v>39751</v>
      </c>
      <c r="AU32" s="418">
        <v>19</v>
      </c>
      <c r="AV32" s="185">
        <v>22.3</v>
      </c>
      <c r="AW32" s="391"/>
      <c r="AX32" s="141"/>
      <c r="AY32" s="178">
        <v>39782</v>
      </c>
      <c r="AZ32" s="438">
        <v>0</v>
      </c>
      <c r="BA32" s="245">
        <v>23.1</v>
      </c>
      <c r="BB32" s="403"/>
      <c r="BD32" s="167">
        <v>39812</v>
      </c>
      <c r="BE32" s="423">
        <v>0</v>
      </c>
      <c r="BF32" s="121">
        <v>25.1</v>
      </c>
      <c r="BG32" s="393"/>
    </row>
    <row r="33" spans="1:59" ht="13.5" thickBot="1" x14ac:dyDescent="0.25">
      <c r="A33" s="161">
        <v>39478</v>
      </c>
      <c r="B33" s="415">
        <v>0</v>
      </c>
      <c r="C33" s="241">
        <v>22.3</v>
      </c>
      <c r="D33" s="389"/>
      <c r="F33" s="74"/>
      <c r="G33" s="420"/>
      <c r="H33" s="75"/>
      <c r="I33" s="75"/>
      <c r="K33" s="167">
        <v>39538</v>
      </c>
      <c r="L33" s="424">
        <v>0</v>
      </c>
      <c r="M33" s="237">
        <v>21</v>
      </c>
      <c r="N33" s="393"/>
      <c r="P33" s="212" t="s">
        <v>4</v>
      </c>
      <c r="Q33" s="427"/>
      <c r="R33" s="225">
        <f>AVERAGE(R3:R32)</f>
        <v>22.183333333333334</v>
      </c>
      <c r="S33" s="394"/>
      <c r="U33" s="167">
        <v>39599</v>
      </c>
      <c r="V33" s="424">
        <v>12.3</v>
      </c>
      <c r="W33" s="237">
        <v>13.5</v>
      </c>
      <c r="X33" s="393"/>
      <c r="Z33" s="202" t="s">
        <v>4</v>
      </c>
      <c r="AA33" s="430"/>
      <c r="AB33" s="250">
        <f>AVERAGE(AB3:AB32)</f>
        <v>18.403333333333329</v>
      </c>
      <c r="AC33" s="388"/>
      <c r="AE33" s="173">
        <v>39660</v>
      </c>
      <c r="AF33" s="417">
        <v>0</v>
      </c>
      <c r="AG33" s="117">
        <v>21.6</v>
      </c>
      <c r="AH33" s="391"/>
      <c r="AJ33" s="161">
        <v>39691</v>
      </c>
      <c r="AK33" s="432">
        <v>0</v>
      </c>
      <c r="AL33" s="241">
        <v>17</v>
      </c>
      <c r="AM33" s="389"/>
      <c r="AO33" s="209" t="s">
        <v>4</v>
      </c>
      <c r="AP33" s="425"/>
      <c r="AQ33" s="210">
        <f>AVERAGE(AQ2:AQ32)</f>
        <v>19.236666666666672</v>
      </c>
      <c r="AR33" s="392"/>
      <c r="AT33" s="173">
        <v>39752</v>
      </c>
      <c r="AU33" s="418">
        <v>1.2</v>
      </c>
      <c r="AV33" s="185">
        <v>18.8</v>
      </c>
      <c r="AW33" s="391"/>
      <c r="AY33" s="202" t="s">
        <v>4</v>
      </c>
      <c r="AZ33" s="433"/>
      <c r="BA33" s="246">
        <f>AVERAGE(BA2:BA32)</f>
        <v>21.713333333333324</v>
      </c>
      <c r="BB33" s="405"/>
      <c r="BD33" s="167">
        <v>39813</v>
      </c>
      <c r="BE33" s="424"/>
      <c r="BF33" s="237">
        <v>24.8</v>
      </c>
      <c r="BG33" s="393"/>
    </row>
    <row r="34" spans="1:59" ht="13.5" thickBot="1" x14ac:dyDescent="0.25">
      <c r="A34" s="202" t="s">
        <v>4</v>
      </c>
      <c r="B34" s="367"/>
      <c r="C34" s="203">
        <f>AVERAGE(C3:C33)</f>
        <v>22.448387096774198</v>
      </c>
      <c r="D34" s="388"/>
      <c r="K34" s="209" t="s">
        <v>4</v>
      </c>
      <c r="L34" s="210">
        <f>AVERAGE(L4:L33)</f>
        <v>5.9166666666666661</v>
      </c>
      <c r="M34" s="210">
        <f>AVERAGE(M4:M33)</f>
        <v>23.216666666666672</v>
      </c>
      <c r="N34" s="392"/>
      <c r="U34" s="209" t="s">
        <v>4</v>
      </c>
      <c r="V34" s="425">
        <v>1.7</v>
      </c>
      <c r="W34" s="210">
        <f>AVERAGE(W3:W33)</f>
        <v>19.232258064516135</v>
      </c>
      <c r="X34" s="392"/>
      <c r="AE34" s="206" t="s">
        <v>4</v>
      </c>
      <c r="AF34" s="419"/>
      <c r="AG34" s="207">
        <f>AVERAGE(AG3:AG33)</f>
        <v>19.458064516129035</v>
      </c>
      <c r="AH34" s="390"/>
      <c r="AJ34" s="202" t="s">
        <v>4</v>
      </c>
      <c r="AK34" s="433"/>
      <c r="AL34" s="203">
        <f>AVERAGE(AL3:AL33)</f>
        <v>20.13548387096774</v>
      </c>
      <c r="AM34" s="388"/>
      <c r="AT34" s="206" t="s">
        <v>4</v>
      </c>
      <c r="AU34" s="419"/>
      <c r="AV34" s="242">
        <f>AVERAGE(AV2:AV33)</f>
        <v>21.753225806451614</v>
      </c>
      <c r="AW34" s="394"/>
      <c r="BD34" s="209" t="s">
        <v>4</v>
      </c>
      <c r="BE34" s="425"/>
      <c r="BF34" s="246">
        <f>AVERAGE(BF3:BF33)</f>
        <v>22.654838709677417</v>
      </c>
      <c r="BG34" s="405"/>
    </row>
    <row r="35" spans="1:59" x14ac:dyDescent="0.2">
      <c r="BD35" s="154"/>
    </row>
    <row r="36" spans="1:59" x14ac:dyDescent="0.2">
      <c r="BD36" s="154"/>
    </row>
    <row r="37" spans="1:59" x14ac:dyDescent="0.2">
      <c r="BD37" s="154"/>
    </row>
    <row r="38" spans="1:59" x14ac:dyDescent="0.2">
      <c r="BD38" s="154"/>
    </row>
    <row r="39" spans="1:59" x14ac:dyDescent="0.2">
      <c r="BD39" s="154"/>
    </row>
    <row r="40" spans="1:59" x14ac:dyDescent="0.2">
      <c r="BD40" s="154"/>
    </row>
    <row r="41" spans="1:59" x14ac:dyDescent="0.2">
      <c r="BD41" s="154"/>
    </row>
    <row r="42" spans="1:59" x14ac:dyDescent="0.2">
      <c r="BD42" s="154"/>
    </row>
    <row r="43" spans="1:59" x14ac:dyDescent="0.2">
      <c r="BD43" s="154"/>
    </row>
    <row r="44" spans="1:59" x14ac:dyDescent="0.2">
      <c r="BD44" s="154"/>
    </row>
    <row r="45" spans="1:59" x14ac:dyDescent="0.2">
      <c r="BD45" s="154"/>
    </row>
    <row r="46" spans="1:59" x14ac:dyDescent="0.2">
      <c r="BD46" s="154"/>
    </row>
    <row r="47" spans="1:59" x14ac:dyDescent="0.2">
      <c r="BD47" s="154"/>
    </row>
    <row r="48" spans="1:59" x14ac:dyDescent="0.2">
      <c r="BD48" s="154"/>
    </row>
    <row r="49" spans="56:56" x14ac:dyDescent="0.2">
      <c r="BD49" s="154"/>
    </row>
    <row r="50" spans="56:56" x14ac:dyDescent="0.2">
      <c r="BD50" s="154"/>
    </row>
    <row r="51" spans="56:56" x14ac:dyDescent="0.2">
      <c r="BD51" s="154"/>
    </row>
    <row r="52" spans="56:56" x14ac:dyDescent="0.2">
      <c r="BD52" s="154"/>
    </row>
    <row r="53" spans="56:56" x14ac:dyDescent="0.2">
      <c r="BD53" s="154"/>
    </row>
    <row r="54" spans="56:56" x14ac:dyDescent="0.2">
      <c r="BD54" s="154"/>
    </row>
    <row r="55" spans="56:56" x14ac:dyDescent="0.2">
      <c r="BD55" s="154"/>
    </row>
    <row r="56" spans="56:56" x14ac:dyDescent="0.2">
      <c r="BD56" s="154"/>
    </row>
    <row r="57" spans="56:56" x14ac:dyDescent="0.2">
      <c r="BD57" s="154"/>
    </row>
    <row r="58" spans="56:56" x14ac:dyDescent="0.2">
      <c r="BD58" s="154"/>
    </row>
    <row r="59" spans="56:56" x14ac:dyDescent="0.2">
      <c r="BD59" s="154"/>
    </row>
    <row r="60" spans="56:56" x14ac:dyDescent="0.2">
      <c r="BD60" s="154"/>
    </row>
    <row r="61" spans="56:56" x14ac:dyDescent="0.2">
      <c r="BD61" s="154"/>
    </row>
    <row r="62" spans="56:56" x14ac:dyDescent="0.2">
      <c r="BD62" s="154"/>
    </row>
    <row r="63" spans="56:56" x14ac:dyDescent="0.2">
      <c r="BD63" s="154"/>
    </row>
    <row r="64" spans="56:56" x14ac:dyDescent="0.2">
      <c r="BD64" s="154"/>
    </row>
    <row r="65" spans="56:56" x14ac:dyDescent="0.2">
      <c r="BD65" s="154"/>
    </row>
    <row r="66" spans="56:56" x14ac:dyDescent="0.2">
      <c r="BD66" s="154"/>
    </row>
    <row r="67" spans="56:56" x14ac:dyDescent="0.2">
      <c r="BD67" s="154"/>
    </row>
    <row r="68" spans="56:56" x14ac:dyDescent="0.2">
      <c r="BD68" s="154"/>
    </row>
    <row r="69" spans="56:56" x14ac:dyDescent="0.2">
      <c r="BD69" s="154"/>
    </row>
    <row r="70" spans="56:56" x14ac:dyDescent="0.2">
      <c r="BD70" s="154"/>
    </row>
    <row r="71" spans="56:56" x14ac:dyDescent="0.2">
      <c r="BD71" s="154"/>
    </row>
    <row r="72" spans="56:56" x14ac:dyDescent="0.2">
      <c r="BD72" s="154"/>
    </row>
    <row r="73" spans="56:56" x14ac:dyDescent="0.2">
      <c r="BD73" s="154"/>
    </row>
    <row r="74" spans="56:56" x14ac:dyDescent="0.2">
      <c r="BD74" s="154"/>
    </row>
    <row r="75" spans="56:56" x14ac:dyDescent="0.2">
      <c r="BD75" s="154"/>
    </row>
    <row r="76" spans="56:56" x14ac:dyDescent="0.2">
      <c r="BD76" s="154"/>
    </row>
    <row r="77" spans="56:56" x14ac:dyDescent="0.2">
      <c r="BD77" s="154"/>
    </row>
    <row r="78" spans="56:56" x14ac:dyDescent="0.2">
      <c r="BD78" s="154"/>
    </row>
    <row r="79" spans="56:56" x14ac:dyDescent="0.2">
      <c r="BD79" s="154"/>
    </row>
    <row r="80" spans="56:56" x14ac:dyDescent="0.2">
      <c r="BD80" s="154"/>
    </row>
    <row r="81" spans="56:56" x14ac:dyDescent="0.2">
      <c r="BD81" s="154"/>
    </row>
    <row r="82" spans="56:56" x14ac:dyDescent="0.2">
      <c r="BD82" s="154"/>
    </row>
    <row r="83" spans="56:56" x14ac:dyDescent="0.2">
      <c r="BD83" s="154"/>
    </row>
    <row r="84" spans="56:56" x14ac:dyDescent="0.2">
      <c r="BD84" s="154"/>
    </row>
    <row r="85" spans="56:56" x14ac:dyDescent="0.2">
      <c r="BD85" s="154"/>
    </row>
    <row r="86" spans="56:56" x14ac:dyDescent="0.2">
      <c r="BD86" s="154"/>
    </row>
    <row r="87" spans="56:56" x14ac:dyDescent="0.2">
      <c r="BD87" s="154"/>
    </row>
    <row r="88" spans="56:56" x14ac:dyDescent="0.2">
      <c r="BD88" s="154"/>
    </row>
    <row r="89" spans="56:56" x14ac:dyDescent="0.2">
      <c r="BD89" s="154"/>
    </row>
    <row r="90" spans="56:56" x14ac:dyDescent="0.2">
      <c r="BD90" s="154"/>
    </row>
    <row r="91" spans="56:56" x14ac:dyDescent="0.2">
      <c r="BD91" s="154"/>
    </row>
    <row r="92" spans="56:56" x14ac:dyDescent="0.2">
      <c r="BD92" s="154"/>
    </row>
    <row r="93" spans="56:56" x14ac:dyDescent="0.2">
      <c r="BD93" s="154"/>
    </row>
    <row r="94" spans="56:56" x14ac:dyDescent="0.2">
      <c r="BD94" s="154"/>
    </row>
    <row r="95" spans="56:56" x14ac:dyDescent="0.2">
      <c r="BD95" s="154"/>
    </row>
    <row r="96" spans="56:56" x14ac:dyDescent="0.2">
      <c r="BD96" s="154"/>
    </row>
    <row r="97" spans="56:56" x14ac:dyDescent="0.2">
      <c r="BD97" s="154"/>
    </row>
    <row r="98" spans="56:56" x14ac:dyDescent="0.2">
      <c r="BD98" s="154"/>
    </row>
    <row r="99" spans="56:56" x14ac:dyDescent="0.2">
      <c r="BD99" s="154"/>
    </row>
    <row r="100" spans="56:56" x14ac:dyDescent="0.2">
      <c r="BD100" s="154"/>
    </row>
    <row r="101" spans="56:56" x14ac:dyDescent="0.2">
      <c r="BD101" s="154"/>
    </row>
    <row r="102" spans="56:56" x14ac:dyDescent="0.2">
      <c r="BD102" s="154"/>
    </row>
    <row r="103" spans="56:56" x14ac:dyDescent="0.2">
      <c r="BD103" s="154"/>
    </row>
    <row r="104" spans="56:56" x14ac:dyDescent="0.2">
      <c r="BD104" s="154"/>
    </row>
    <row r="105" spans="56:56" x14ac:dyDescent="0.2">
      <c r="BD105" s="154"/>
    </row>
    <row r="106" spans="56:56" x14ac:dyDescent="0.2">
      <c r="BD106" s="154"/>
    </row>
    <row r="107" spans="56:56" x14ac:dyDescent="0.2">
      <c r="BD107" s="154"/>
    </row>
    <row r="108" spans="56:56" x14ac:dyDescent="0.2">
      <c r="BD108" s="154"/>
    </row>
    <row r="109" spans="56:56" x14ac:dyDescent="0.2">
      <c r="BD109" s="154"/>
    </row>
    <row r="110" spans="56:56" x14ac:dyDescent="0.2">
      <c r="BD110" s="154"/>
    </row>
    <row r="111" spans="56:56" x14ac:dyDescent="0.2">
      <c r="BD111" s="154"/>
    </row>
    <row r="112" spans="56:56" x14ac:dyDescent="0.2">
      <c r="BD112" s="154"/>
    </row>
    <row r="113" spans="56:56" x14ac:dyDescent="0.2">
      <c r="BD113" s="154"/>
    </row>
    <row r="114" spans="56:56" x14ac:dyDescent="0.2">
      <c r="BD114" s="154"/>
    </row>
    <row r="115" spans="56:56" x14ac:dyDescent="0.2">
      <c r="BD115" s="154"/>
    </row>
    <row r="116" spans="56:56" x14ac:dyDescent="0.2">
      <c r="BD116" s="154"/>
    </row>
    <row r="117" spans="56:56" x14ac:dyDescent="0.2">
      <c r="BD117" s="154"/>
    </row>
    <row r="118" spans="56:56" x14ac:dyDescent="0.2">
      <c r="BD118" s="154"/>
    </row>
    <row r="119" spans="56:56" x14ac:dyDescent="0.2">
      <c r="BD119" s="154"/>
    </row>
    <row r="120" spans="56:56" x14ac:dyDescent="0.2">
      <c r="BD120" s="154"/>
    </row>
    <row r="121" spans="56:56" x14ac:dyDescent="0.2">
      <c r="BD121" s="154"/>
    </row>
    <row r="122" spans="56:56" x14ac:dyDescent="0.2">
      <c r="BD122" s="154"/>
    </row>
    <row r="123" spans="56:56" x14ac:dyDescent="0.2">
      <c r="BD123" s="154"/>
    </row>
    <row r="124" spans="56:56" x14ac:dyDescent="0.2">
      <c r="BD124" s="154"/>
    </row>
    <row r="125" spans="56:56" x14ac:dyDescent="0.2">
      <c r="BD125" s="154"/>
    </row>
    <row r="126" spans="56:56" x14ac:dyDescent="0.2">
      <c r="BD126" s="154"/>
    </row>
    <row r="127" spans="56:56" x14ac:dyDescent="0.2">
      <c r="BD127" s="154"/>
    </row>
    <row r="128" spans="56:56" x14ac:dyDescent="0.2">
      <c r="BD128" s="154"/>
    </row>
    <row r="129" spans="56:56" x14ac:dyDescent="0.2">
      <c r="BD129" s="154"/>
    </row>
    <row r="130" spans="56:56" x14ac:dyDescent="0.2">
      <c r="BD130" s="154"/>
    </row>
    <row r="131" spans="56:56" x14ac:dyDescent="0.2">
      <c r="BD131" s="154"/>
    </row>
    <row r="132" spans="56:56" x14ac:dyDescent="0.2">
      <c r="BD132" s="154"/>
    </row>
    <row r="133" spans="56:56" x14ac:dyDescent="0.2">
      <c r="BD133" s="154"/>
    </row>
    <row r="134" spans="56:56" x14ac:dyDescent="0.2">
      <c r="BD134" s="154"/>
    </row>
    <row r="135" spans="56:56" x14ac:dyDescent="0.2">
      <c r="BD135" s="154"/>
    </row>
    <row r="136" spans="56:56" x14ac:dyDescent="0.2">
      <c r="BD136" s="154"/>
    </row>
    <row r="137" spans="56:56" x14ac:dyDescent="0.2">
      <c r="BD137" s="154"/>
    </row>
    <row r="138" spans="56:56" x14ac:dyDescent="0.2">
      <c r="BD138" s="154"/>
    </row>
    <row r="139" spans="56:56" x14ac:dyDescent="0.2">
      <c r="BD139" s="154"/>
    </row>
    <row r="140" spans="56:56" x14ac:dyDescent="0.2">
      <c r="BD140" s="154"/>
    </row>
    <row r="141" spans="56:56" x14ac:dyDescent="0.2">
      <c r="BD141" s="154"/>
    </row>
    <row r="142" spans="56:56" x14ac:dyDescent="0.2">
      <c r="BD142" s="154"/>
    </row>
    <row r="143" spans="56:56" x14ac:dyDescent="0.2">
      <c r="BD143" s="154"/>
    </row>
    <row r="144" spans="56:56" x14ac:dyDescent="0.2">
      <c r="BD144" s="154"/>
    </row>
    <row r="145" spans="56:56" x14ac:dyDescent="0.2">
      <c r="BD145" s="154"/>
    </row>
    <row r="146" spans="56:56" x14ac:dyDescent="0.2">
      <c r="BD146" s="154"/>
    </row>
    <row r="147" spans="56:56" x14ac:dyDescent="0.2">
      <c r="BD147" s="154"/>
    </row>
    <row r="148" spans="56:56" x14ac:dyDescent="0.2">
      <c r="BD148" s="154"/>
    </row>
    <row r="149" spans="56:56" x14ac:dyDescent="0.2">
      <c r="BD149" s="154"/>
    </row>
    <row r="150" spans="56:56" x14ac:dyDescent="0.2">
      <c r="BD150" s="154"/>
    </row>
    <row r="151" spans="56:56" x14ac:dyDescent="0.2">
      <c r="BD151" s="154"/>
    </row>
    <row r="152" spans="56:56" x14ac:dyDescent="0.2">
      <c r="BD152" s="154"/>
    </row>
    <row r="153" spans="56:56" x14ac:dyDescent="0.2">
      <c r="BD153" s="154"/>
    </row>
    <row r="154" spans="56:56" x14ac:dyDescent="0.2">
      <c r="BD154" s="154"/>
    </row>
    <row r="155" spans="56:56" x14ac:dyDescent="0.2">
      <c r="BD155" s="154"/>
    </row>
    <row r="156" spans="56:56" x14ac:dyDescent="0.2">
      <c r="BD156" s="154"/>
    </row>
    <row r="157" spans="56:56" x14ac:dyDescent="0.2">
      <c r="BD157" s="154"/>
    </row>
    <row r="158" spans="56:56" x14ac:dyDescent="0.2">
      <c r="BD158" s="154"/>
    </row>
    <row r="159" spans="56:56" x14ac:dyDescent="0.2">
      <c r="BD159" s="154"/>
    </row>
    <row r="160" spans="56:56" x14ac:dyDescent="0.2">
      <c r="BD160" s="154"/>
    </row>
    <row r="161" spans="56:56" x14ac:dyDescent="0.2">
      <c r="BD161" s="154"/>
    </row>
    <row r="162" spans="56:56" x14ac:dyDescent="0.2">
      <c r="BD162" s="154"/>
    </row>
    <row r="163" spans="56:56" x14ac:dyDescent="0.2">
      <c r="BD163" s="154"/>
    </row>
    <row r="164" spans="56:56" x14ac:dyDescent="0.2">
      <c r="BD164" s="154"/>
    </row>
    <row r="165" spans="56:56" x14ac:dyDescent="0.2">
      <c r="BD165" s="154"/>
    </row>
    <row r="166" spans="56:56" x14ac:dyDescent="0.2">
      <c r="BD166" s="154"/>
    </row>
    <row r="167" spans="56:56" x14ac:dyDescent="0.2">
      <c r="BD167" s="154"/>
    </row>
    <row r="168" spans="56:56" x14ac:dyDescent="0.2">
      <c r="BD168" s="154"/>
    </row>
    <row r="169" spans="56:56" x14ac:dyDescent="0.2">
      <c r="BD169" s="154"/>
    </row>
    <row r="170" spans="56:56" x14ac:dyDescent="0.2">
      <c r="BD170" s="154"/>
    </row>
    <row r="171" spans="56:56" x14ac:dyDescent="0.2">
      <c r="BD171" s="154"/>
    </row>
    <row r="172" spans="56:56" x14ac:dyDescent="0.2">
      <c r="BD172" s="154"/>
    </row>
    <row r="173" spans="56:56" x14ac:dyDescent="0.2">
      <c r="BD173" s="154"/>
    </row>
    <row r="174" spans="56:56" x14ac:dyDescent="0.2">
      <c r="BD174" s="154"/>
    </row>
    <row r="175" spans="56:56" x14ac:dyDescent="0.2">
      <c r="BD175" s="154"/>
    </row>
    <row r="176" spans="56:56" x14ac:dyDescent="0.2">
      <c r="BD176" s="154"/>
    </row>
    <row r="177" spans="56:56" x14ac:dyDescent="0.2">
      <c r="BD177" s="154"/>
    </row>
    <row r="178" spans="56:56" x14ac:dyDescent="0.2">
      <c r="BD178" s="154"/>
    </row>
    <row r="179" spans="56:56" x14ac:dyDescent="0.2">
      <c r="BD179" s="154"/>
    </row>
    <row r="180" spans="56:56" x14ac:dyDescent="0.2">
      <c r="BD180" s="154"/>
    </row>
    <row r="181" spans="56:56" x14ac:dyDescent="0.2">
      <c r="BD181" s="154"/>
    </row>
    <row r="182" spans="56:56" x14ac:dyDescent="0.2">
      <c r="BD182" s="154"/>
    </row>
    <row r="183" spans="56:56" x14ac:dyDescent="0.2">
      <c r="BD183" s="154"/>
    </row>
    <row r="184" spans="56:56" x14ac:dyDescent="0.2">
      <c r="BD184" s="154"/>
    </row>
    <row r="185" spans="56:56" x14ac:dyDescent="0.2">
      <c r="BD185" s="154"/>
    </row>
    <row r="186" spans="56:56" x14ac:dyDescent="0.2">
      <c r="BD186" s="154"/>
    </row>
    <row r="187" spans="56:56" x14ac:dyDescent="0.2">
      <c r="BD187" s="154"/>
    </row>
    <row r="188" spans="56:56" x14ac:dyDescent="0.2">
      <c r="BD188" s="154"/>
    </row>
    <row r="189" spans="56:56" x14ac:dyDescent="0.2">
      <c r="BD189" s="154"/>
    </row>
    <row r="190" spans="56:56" x14ac:dyDescent="0.2">
      <c r="BD190" s="154"/>
    </row>
    <row r="191" spans="56:56" x14ac:dyDescent="0.2">
      <c r="BD191" s="154"/>
    </row>
    <row r="192" spans="56:56" x14ac:dyDescent="0.2">
      <c r="BD192" s="154"/>
    </row>
    <row r="193" spans="56:56" x14ac:dyDescent="0.2">
      <c r="BD193" s="154"/>
    </row>
    <row r="194" spans="56:56" x14ac:dyDescent="0.2">
      <c r="BD194" s="154"/>
    </row>
    <row r="195" spans="56:56" x14ac:dyDescent="0.2">
      <c r="BD195" s="154"/>
    </row>
    <row r="196" spans="56:56" x14ac:dyDescent="0.2">
      <c r="BD196" s="154"/>
    </row>
    <row r="197" spans="56:56" x14ac:dyDescent="0.2">
      <c r="BD197" s="154"/>
    </row>
    <row r="198" spans="56:56" x14ac:dyDescent="0.2">
      <c r="BD198" s="154"/>
    </row>
    <row r="199" spans="56:56" x14ac:dyDescent="0.2">
      <c r="BD199" s="154"/>
    </row>
    <row r="200" spans="56:56" x14ac:dyDescent="0.2">
      <c r="BD200" s="154"/>
    </row>
    <row r="201" spans="56:56" x14ac:dyDescent="0.2">
      <c r="BD201" s="154"/>
    </row>
    <row r="202" spans="56:56" x14ac:dyDescent="0.2">
      <c r="BD202" s="154"/>
    </row>
    <row r="203" spans="56:56" x14ac:dyDescent="0.2">
      <c r="BD203" s="154"/>
    </row>
    <row r="204" spans="56:56" x14ac:dyDescent="0.2">
      <c r="BD204" s="154"/>
    </row>
    <row r="205" spans="56:56" x14ac:dyDescent="0.2">
      <c r="BD205" s="154"/>
    </row>
    <row r="206" spans="56:56" x14ac:dyDescent="0.2">
      <c r="BD206" s="154"/>
    </row>
    <row r="207" spans="56:56" x14ac:dyDescent="0.2">
      <c r="BD207" s="154"/>
    </row>
    <row r="208" spans="56:56" x14ac:dyDescent="0.2">
      <c r="BD208" s="154"/>
    </row>
    <row r="209" spans="56:56" x14ac:dyDescent="0.2">
      <c r="BD209" s="154"/>
    </row>
    <row r="210" spans="56:56" x14ac:dyDescent="0.2">
      <c r="BD210" s="154"/>
    </row>
    <row r="211" spans="56:56" x14ac:dyDescent="0.2">
      <c r="BD211" s="154"/>
    </row>
    <row r="212" spans="56:56" x14ac:dyDescent="0.2">
      <c r="BD212" s="154"/>
    </row>
    <row r="213" spans="56:56" x14ac:dyDescent="0.2">
      <c r="BD213" s="154"/>
    </row>
    <row r="214" spans="56:56" x14ac:dyDescent="0.2">
      <c r="BD214" s="154"/>
    </row>
    <row r="215" spans="56:56" x14ac:dyDescent="0.2">
      <c r="BD215" s="154"/>
    </row>
    <row r="216" spans="56:56" x14ac:dyDescent="0.2">
      <c r="BD216" s="154"/>
    </row>
    <row r="217" spans="56:56" x14ac:dyDescent="0.2">
      <c r="BD217" s="154"/>
    </row>
    <row r="218" spans="56:56" x14ac:dyDescent="0.2">
      <c r="BD218" s="154"/>
    </row>
    <row r="219" spans="56:56" x14ac:dyDescent="0.2">
      <c r="BD219" s="154"/>
    </row>
    <row r="220" spans="56:56" x14ac:dyDescent="0.2">
      <c r="BD220" s="154"/>
    </row>
    <row r="221" spans="56:56" x14ac:dyDescent="0.2">
      <c r="BD221" s="154"/>
    </row>
    <row r="222" spans="56:56" x14ac:dyDescent="0.2">
      <c r="BD222" s="154"/>
    </row>
    <row r="223" spans="56:56" x14ac:dyDescent="0.2">
      <c r="BD223" s="154"/>
    </row>
    <row r="224" spans="56:56" x14ac:dyDescent="0.2">
      <c r="BD224" s="154"/>
    </row>
    <row r="225" spans="56:56" x14ac:dyDescent="0.2">
      <c r="BD225" s="154"/>
    </row>
    <row r="226" spans="56:56" x14ac:dyDescent="0.2">
      <c r="BD226" s="154"/>
    </row>
    <row r="227" spans="56:56" x14ac:dyDescent="0.2">
      <c r="BD227" s="154"/>
    </row>
    <row r="228" spans="56:56" x14ac:dyDescent="0.2">
      <c r="BD228" s="154"/>
    </row>
    <row r="229" spans="56:56" x14ac:dyDescent="0.2">
      <c r="BD229" s="154"/>
    </row>
    <row r="230" spans="56:56" x14ac:dyDescent="0.2">
      <c r="BD230" s="154"/>
    </row>
    <row r="231" spans="56:56" x14ac:dyDescent="0.2">
      <c r="BD231" s="154"/>
    </row>
    <row r="232" spans="56:56" x14ac:dyDescent="0.2">
      <c r="BD232" s="154"/>
    </row>
    <row r="233" spans="56:56" x14ac:dyDescent="0.2">
      <c r="BD233" s="154"/>
    </row>
    <row r="234" spans="56:56" x14ac:dyDescent="0.2">
      <c r="BD234" s="154"/>
    </row>
    <row r="235" spans="56:56" x14ac:dyDescent="0.2">
      <c r="BD235" s="154"/>
    </row>
    <row r="236" spans="56:56" x14ac:dyDescent="0.2">
      <c r="BD236" s="154"/>
    </row>
    <row r="237" spans="56:56" x14ac:dyDescent="0.2">
      <c r="BD237" s="154"/>
    </row>
    <row r="238" spans="56:56" x14ac:dyDescent="0.2">
      <c r="BD238" s="154"/>
    </row>
    <row r="239" spans="56:56" x14ac:dyDescent="0.2">
      <c r="BD239" s="154"/>
    </row>
    <row r="240" spans="56:56" x14ac:dyDescent="0.2">
      <c r="BD240" s="154"/>
    </row>
    <row r="241" spans="56:56" x14ac:dyDescent="0.2">
      <c r="BD241" s="154"/>
    </row>
    <row r="242" spans="56:56" x14ac:dyDescent="0.2">
      <c r="BD242" s="154"/>
    </row>
    <row r="243" spans="56:56" x14ac:dyDescent="0.2">
      <c r="BD243" s="154"/>
    </row>
    <row r="244" spans="56:56" x14ac:dyDescent="0.2">
      <c r="BD244" s="154"/>
    </row>
    <row r="245" spans="56:56" x14ac:dyDescent="0.2">
      <c r="BD245" s="154"/>
    </row>
    <row r="246" spans="56:56" x14ac:dyDescent="0.2">
      <c r="BD246" s="154"/>
    </row>
    <row r="247" spans="56:56" x14ac:dyDescent="0.2">
      <c r="BD247" s="154"/>
    </row>
    <row r="248" spans="56:56" x14ac:dyDescent="0.2">
      <c r="BD248" s="154"/>
    </row>
    <row r="249" spans="56:56" x14ac:dyDescent="0.2">
      <c r="BD249" s="154"/>
    </row>
    <row r="250" spans="56:56" x14ac:dyDescent="0.2">
      <c r="BD250" s="154"/>
    </row>
    <row r="251" spans="56:56" x14ac:dyDescent="0.2">
      <c r="BD251" s="154"/>
    </row>
    <row r="252" spans="56:56" x14ac:dyDescent="0.2">
      <c r="BD252" s="154"/>
    </row>
    <row r="253" spans="56:56" x14ac:dyDescent="0.2">
      <c r="BD253" s="154"/>
    </row>
    <row r="254" spans="56:56" x14ac:dyDescent="0.2">
      <c r="BD254" s="154"/>
    </row>
    <row r="255" spans="56:56" x14ac:dyDescent="0.2">
      <c r="BD255" s="154"/>
    </row>
    <row r="256" spans="56:56" x14ac:dyDescent="0.2">
      <c r="BD256" s="154"/>
    </row>
    <row r="257" spans="56:56" x14ac:dyDescent="0.2">
      <c r="BD257" s="154"/>
    </row>
    <row r="258" spans="56:56" x14ac:dyDescent="0.2">
      <c r="BD258" s="154"/>
    </row>
    <row r="259" spans="56:56" x14ac:dyDescent="0.2">
      <c r="BD259" s="154"/>
    </row>
    <row r="260" spans="56:56" x14ac:dyDescent="0.2">
      <c r="BD260" s="154"/>
    </row>
    <row r="261" spans="56:56" x14ac:dyDescent="0.2">
      <c r="BD261" s="154"/>
    </row>
    <row r="262" spans="56:56" x14ac:dyDescent="0.2">
      <c r="BD262" s="154"/>
    </row>
    <row r="263" spans="56:56" x14ac:dyDescent="0.2">
      <c r="BD263" s="154"/>
    </row>
    <row r="264" spans="56:56" x14ac:dyDescent="0.2">
      <c r="BD264" s="154"/>
    </row>
    <row r="265" spans="56:56" x14ac:dyDescent="0.2">
      <c r="BD265" s="154"/>
    </row>
    <row r="266" spans="56:56" x14ac:dyDescent="0.2">
      <c r="BD266" s="154"/>
    </row>
    <row r="267" spans="56:56" x14ac:dyDescent="0.2">
      <c r="BD267" s="154"/>
    </row>
    <row r="268" spans="56:56" x14ac:dyDescent="0.2">
      <c r="BD268" s="154"/>
    </row>
    <row r="269" spans="56:56" x14ac:dyDescent="0.2">
      <c r="BD269" s="154"/>
    </row>
    <row r="270" spans="56:56" x14ac:dyDescent="0.2">
      <c r="BD270" s="154"/>
    </row>
    <row r="271" spans="56:56" x14ac:dyDescent="0.2">
      <c r="BD271" s="154"/>
    </row>
    <row r="272" spans="56:56" x14ac:dyDescent="0.2">
      <c r="BD272" s="154"/>
    </row>
    <row r="273" spans="56:56" x14ac:dyDescent="0.2">
      <c r="BD273" s="154"/>
    </row>
    <row r="274" spans="56:56" x14ac:dyDescent="0.2">
      <c r="BD274" s="154"/>
    </row>
    <row r="275" spans="56:56" x14ac:dyDescent="0.2">
      <c r="BD275" s="154"/>
    </row>
    <row r="276" spans="56:56" x14ac:dyDescent="0.2">
      <c r="BD276" s="154"/>
    </row>
    <row r="277" spans="56:56" x14ac:dyDescent="0.2">
      <c r="BD277" s="154"/>
    </row>
    <row r="278" spans="56:56" x14ac:dyDescent="0.2">
      <c r="BD278" s="154"/>
    </row>
    <row r="279" spans="56:56" x14ac:dyDescent="0.2">
      <c r="BD279" s="154"/>
    </row>
    <row r="280" spans="56:56" x14ac:dyDescent="0.2">
      <c r="BD280" s="154"/>
    </row>
    <row r="281" spans="56:56" x14ac:dyDescent="0.2">
      <c r="BD281" s="154"/>
    </row>
    <row r="282" spans="56:56" x14ac:dyDescent="0.2">
      <c r="BD282" s="154"/>
    </row>
    <row r="283" spans="56:56" x14ac:dyDescent="0.2">
      <c r="BD283" s="154"/>
    </row>
    <row r="284" spans="56:56" x14ac:dyDescent="0.2">
      <c r="BD284" s="154"/>
    </row>
    <row r="285" spans="56:56" x14ac:dyDescent="0.2">
      <c r="BD285" s="154"/>
    </row>
    <row r="286" spans="56:56" x14ac:dyDescent="0.2">
      <c r="BD286" s="154"/>
    </row>
    <row r="287" spans="56:56" x14ac:dyDescent="0.2">
      <c r="BD287" s="154"/>
    </row>
    <row r="288" spans="56:56" x14ac:dyDescent="0.2">
      <c r="BD288" s="154"/>
    </row>
    <row r="289" spans="56:56" x14ac:dyDescent="0.2">
      <c r="BD289" s="154"/>
    </row>
  </sheetData>
  <mergeCells count="12">
    <mergeCell ref="BD1:BF1"/>
    <mergeCell ref="U1:W1"/>
    <mergeCell ref="Z1:AB1"/>
    <mergeCell ref="AE1:AG1"/>
    <mergeCell ref="AJ1:AL1"/>
    <mergeCell ref="AO1:AQ1"/>
    <mergeCell ref="AT1:AV1"/>
    <mergeCell ref="A1:C1"/>
    <mergeCell ref="F1:H1"/>
    <mergeCell ref="K1:M1"/>
    <mergeCell ref="P1:R1"/>
    <mergeCell ref="AY1:BA1"/>
  </mergeCells>
  <phoneticPr fontId="5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9</vt:i4>
      </vt:variant>
    </vt:vector>
  </HeadingPairs>
  <TitlesOfParts>
    <vt:vector size="34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Resumo 2019-2021</vt:lpstr>
      <vt:lpstr>CSV</vt:lpstr>
      <vt:lpstr>Planilha1</vt:lpstr>
      <vt:lpstr>'2009'!Area_de_impressao</vt:lpstr>
      <vt:lpstr>'2010'!Area_de_impressao</vt:lpstr>
      <vt:lpstr>'2013'!Area_de_impressao</vt:lpstr>
      <vt:lpstr>'2016'!Area_de_impressao</vt:lpstr>
      <vt:lpstr>'2017'!Area_de_impressao</vt:lpstr>
      <vt:lpstr>'2018'!Area_de_impressao</vt:lpstr>
      <vt:lpstr>'2019'!Area_de_impressao</vt:lpstr>
      <vt:lpstr>'2020'!Area_de_impressao</vt:lpstr>
      <vt:lpstr>'2021'!Area_de_impressao</vt:lpstr>
    </vt:vector>
  </TitlesOfParts>
  <Company>SABESP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SABESP</dc:creator>
  <cp:lastModifiedBy>Marcelo Alves Machado</cp:lastModifiedBy>
  <cp:lastPrinted>2018-04-02T11:41:29Z</cp:lastPrinted>
  <dcterms:created xsi:type="dcterms:W3CDTF">1999-01-21T18:03:25Z</dcterms:created>
  <dcterms:modified xsi:type="dcterms:W3CDTF">2022-02-05T14:20:21Z</dcterms:modified>
</cp:coreProperties>
</file>