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Masters\L32 Advanced Robotics\project\"/>
    </mc:Choice>
  </mc:AlternateContent>
  <xr:revisionPtr revIDLastSave="0" documentId="13_ncr:1_{ABDDD685-E339-4082-A448-306022EDCE4A}" xr6:coauthVersionLast="47" xr6:coauthVersionMax="47" xr10:uidLastSave="{00000000-0000-0000-0000-000000000000}"/>
  <bookViews>
    <workbookView xWindow="-110" yWindow="-110" windowWidth="25820" windowHeight="15500" activeTab="2" xr2:uid="{91D129BF-8E8C-464F-91DB-D80751E31D91}"/>
  </bookViews>
  <sheets>
    <sheet name="spine_offset=-0.6(old)" sheetId="1" r:id="rId1"/>
    <sheet name="spine_offset=-0.3(old)" sheetId="3" r:id="rId2"/>
    <sheet name="spine_offset=-0.6" sheetId="4" r:id="rId3"/>
    <sheet name="spine_offset=-0.3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4" l="1"/>
  <c r="L8" i="4"/>
  <c r="N8" i="4" s="1"/>
  <c r="T5" i="4"/>
  <c r="D5" i="4"/>
  <c r="C5" i="4"/>
  <c r="F5" i="4" s="1"/>
  <c r="T4" i="4"/>
  <c r="D4" i="4"/>
  <c r="C4" i="4"/>
  <c r="T3" i="4"/>
  <c r="D3" i="4"/>
  <c r="C3" i="4"/>
  <c r="D2" i="4"/>
  <c r="C2" i="4"/>
  <c r="T5" i="2"/>
  <c r="T4" i="2"/>
  <c r="T3" i="2"/>
  <c r="U5" i="2"/>
  <c r="U4" i="2"/>
  <c r="U3" i="2"/>
  <c r="P5" i="2"/>
  <c r="P4" i="2"/>
  <c r="P3" i="2"/>
  <c r="M8" i="2"/>
  <c r="K5" i="2" s="1"/>
  <c r="L8" i="2"/>
  <c r="N8" i="2" s="1"/>
  <c r="K5" i="3"/>
  <c r="F5" i="3"/>
  <c r="P5" i="3" s="1"/>
  <c r="E5" i="3"/>
  <c r="N5" i="3" s="1"/>
  <c r="R5" i="3" s="1"/>
  <c r="D5" i="3"/>
  <c r="C5" i="3"/>
  <c r="D4" i="3"/>
  <c r="C4" i="3"/>
  <c r="F4" i="3" s="1"/>
  <c r="P3" i="3"/>
  <c r="N3" i="3"/>
  <c r="K3" i="3"/>
  <c r="R3" i="3" s="1"/>
  <c r="F3" i="3"/>
  <c r="E3" i="3"/>
  <c r="D3" i="3"/>
  <c r="C3" i="3"/>
  <c r="D2" i="3"/>
  <c r="C2" i="3"/>
  <c r="F5" i="2"/>
  <c r="F4" i="2"/>
  <c r="F3" i="2"/>
  <c r="E5" i="2"/>
  <c r="E4" i="2"/>
  <c r="E3" i="2"/>
  <c r="F4" i="4" l="1"/>
  <c r="F3" i="4"/>
  <c r="K4" i="4"/>
  <c r="K3" i="4"/>
  <c r="K5" i="4"/>
  <c r="E3" i="4"/>
  <c r="N3" i="4" s="1"/>
  <c r="E5" i="4"/>
  <c r="N5" i="4" s="1"/>
  <c r="E4" i="4"/>
  <c r="N4" i="4" s="1"/>
  <c r="K4" i="2"/>
  <c r="K3" i="2"/>
  <c r="K4" i="3"/>
  <c r="E4" i="3"/>
  <c r="N4" i="3" s="1"/>
  <c r="D5" i="2"/>
  <c r="C5" i="2"/>
  <c r="D4" i="2"/>
  <c r="C4" i="2"/>
  <c r="D3" i="2"/>
  <c r="C3" i="2"/>
  <c r="D2" i="2"/>
  <c r="C2" i="2"/>
  <c r="F5" i="1"/>
  <c r="F4" i="1"/>
  <c r="F3" i="1"/>
  <c r="E5" i="1"/>
  <c r="E4" i="1"/>
  <c r="E3" i="1"/>
  <c r="D5" i="1"/>
  <c r="D4" i="1"/>
  <c r="C5" i="1"/>
  <c r="C4" i="1"/>
  <c r="D3" i="1"/>
  <c r="C3" i="1"/>
  <c r="D2" i="1"/>
  <c r="C2" i="1"/>
  <c r="R5" i="4" l="1"/>
  <c r="U5" i="4" s="1"/>
  <c r="P5" i="4"/>
  <c r="R3" i="4"/>
  <c r="U3" i="4" s="1"/>
  <c r="P3" i="4"/>
  <c r="R4" i="4"/>
  <c r="U4" i="4" s="1"/>
  <c r="P4" i="4"/>
  <c r="P4" i="3"/>
  <c r="R4" i="3"/>
  <c r="N4" i="2"/>
  <c r="R4" i="2" s="1"/>
  <c r="N3" i="2"/>
  <c r="N5" i="2"/>
  <c r="R5" i="2" s="1"/>
  <c r="R3" i="2" l="1"/>
</calcChain>
</file>

<file path=xl/sharedStrings.xml><?xml version="1.0" encoding="utf-8"?>
<sst xmlns="http://schemas.openxmlformats.org/spreadsheetml/2006/main" count="70" uniqueCount="24">
  <si>
    <t>x</t>
    <phoneticPr fontId="1" type="noConversion"/>
  </si>
  <si>
    <t>y</t>
    <phoneticPr fontId="1" type="noConversion"/>
  </si>
  <si>
    <t>delta_x</t>
    <phoneticPr fontId="1" type="noConversion"/>
  </si>
  <si>
    <t>delta_y</t>
    <phoneticPr fontId="1" type="noConversion"/>
  </si>
  <si>
    <t>theta</t>
    <phoneticPr fontId="1" type="noConversion"/>
  </si>
  <si>
    <t>R(delta_x)</t>
    <phoneticPr fontId="1" type="noConversion"/>
  </si>
  <si>
    <t>R(delta_y)</t>
    <phoneticPr fontId="1" type="noConversion"/>
  </si>
  <si>
    <t>x_c</t>
    <phoneticPr fontId="1" type="noConversion"/>
  </si>
  <si>
    <t>y_c</t>
    <phoneticPr fontId="1" type="noConversion"/>
  </si>
  <si>
    <t>z_c</t>
    <phoneticPr fontId="1" type="noConversion"/>
  </si>
  <si>
    <t>w_c</t>
    <phoneticPr fontId="1" type="noConversion"/>
  </si>
  <si>
    <t>x_n</t>
    <phoneticPr fontId="1" type="noConversion"/>
  </si>
  <si>
    <t>M^-1</t>
    <phoneticPr fontId="1" type="noConversion"/>
  </si>
  <si>
    <t>N/A</t>
    <phoneticPr fontId="1" type="noConversion"/>
  </si>
  <si>
    <t>x_p</t>
    <phoneticPr fontId="1" type="noConversion"/>
  </si>
  <si>
    <t>fov</t>
    <phoneticPr fontId="1" type="noConversion"/>
  </si>
  <si>
    <t>vertical_fov</t>
    <phoneticPr fontId="1" type="noConversion"/>
  </si>
  <si>
    <t>r</t>
    <phoneticPr fontId="1" type="noConversion"/>
  </si>
  <si>
    <t>t</t>
    <phoneticPr fontId="1" type="noConversion"/>
  </si>
  <si>
    <t>n</t>
    <phoneticPr fontId="1" type="noConversion"/>
  </si>
  <si>
    <t>res_x</t>
    <phoneticPr fontId="1" type="noConversion"/>
  </si>
  <si>
    <t>res_y</t>
    <phoneticPr fontId="1" type="noConversion"/>
  </si>
  <si>
    <t>pixel_row</t>
    <phoneticPr fontId="1" type="noConversion"/>
  </si>
  <si>
    <t>pixel_column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</si>
</sst>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89BD-79B6-4F68-B3D3-94E38221B17E}">
  <dimension ref="A1:I5"/>
  <sheetViews>
    <sheetView workbookViewId="0">
      <selection activeCell="D29" sqref="D29"/>
    </sheetView>
  </sheetViews>
  <sheetFormatPr defaultRowHeight="14" x14ac:dyDescent="0.3"/>
  <cols>
    <col min="5" max="6" width="10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I1" s="1" t="s">
        <v>4</v>
      </c>
    </row>
    <row r="2" spans="1:9" x14ac:dyDescent="0.3">
      <c r="A2">
        <v>9.9678859819075597E-3</v>
      </c>
      <c r="B2">
        <v>-4.3678250806959999E-3</v>
      </c>
      <c r="C2">
        <f>A2-A2</f>
        <v>0</v>
      </c>
      <c r="D2">
        <f>B2-B2</f>
        <v>0</v>
      </c>
      <c r="I2">
        <v>2.3561899999999998</v>
      </c>
    </row>
    <row r="3" spans="1:9" x14ac:dyDescent="0.3">
      <c r="A3">
        <v>3.3009099591590603E-2</v>
      </c>
      <c r="B3">
        <v>-0.299335820097823</v>
      </c>
      <c r="C3">
        <f>A3-A2</f>
        <v>2.3041213609683045E-2</v>
      </c>
      <c r="D3">
        <f>B3-B2</f>
        <v>-0.294967995017127</v>
      </c>
      <c r="E3">
        <f>COS(I2)*C3+SIN(I2)*D3</f>
        <v>-0.22486733127740974</v>
      </c>
      <c r="F3">
        <f>-SIN(I2)*C3+COS(I2)*D3</f>
        <v>0.19228026142380442</v>
      </c>
    </row>
    <row r="4" spans="1:9" x14ac:dyDescent="0.3">
      <c r="A4">
        <v>-6.6767638004949795E-2</v>
      </c>
      <c r="B4">
        <v>-0.38754726105160298</v>
      </c>
      <c r="C4">
        <f>A4-A2</f>
        <v>-7.673552398685736E-2</v>
      </c>
      <c r="D4">
        <f>B4-B2</f>
        <v>-0.38317943597090698</v>
      </c>
      <c r="E4">
        <f>COS(I2)*C4+SIN(I2)*D4</f>
        <v>-0.21669002846597435</v>
      </c>
      <c r="F4">
        <f>-SIN(I2)*C4+COS(I2)*D4</f>
        <v>0.32520801397864596</v>
      </c>
    </row>
    <row r="5" spans="1:9" x14ac:dyDescent="0.3">
      <c r="A5">
        <v>-0.171234848314822</v>
      </c>
      <c r="B5">
        <v>-0.55611890010893195</v>
      </c>
      <c r="C5">
        <f>A5-A2</f>
        <v>-0.18120273429672956</v>
      </c>
      <c r="D5">
        <f>B5-B2</f>
        <v>-0.55175107502823595</v>
      </c>
      <c r="E5">
        <f>COS(I2)*C5+SIN(I2)*D5</f>
        <v>-0.26201957164769196</v>
      </c>
      <c r="F5">
        <f>-SIN(I2)*C5+COS(I2)*D5</f>
        <v>0.51827543235714468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8C90-1045-4D43-9C6B-86D514E89D53}">
  <dimension ref="A1:R10"/>
  <sheetViews>
    <sheetView workbookViewId="0">
      <selection activeCell="F38" sqref="F38"/>
    </sheetView>
  </sheetViews>
  <sheetFormatPr defaultRowHeight="14" x14ac:dyDescent="0.3"/>
  <cols>
    <col min="5" max="6" width="12.33203125" bestFit="1" customWidth="1"/>
    <col min="20" max="20" width="11.25" bestFit="1" customWidth="1"/>
  </cols>
  <sheetData>
    <row r="1" spans="1:18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I1" s="1" t="s">
        <v>4</v>
      </c>
      <c r="K1" t="s">
        <v>7</v>
      </c>
      <c r="L1" t="s">
        <v>8</v>
      </c>
      <c r="M1" t="s">
        <v>9</v>
      </c>
      <c r="N1" t="s">
        <v>10</v>
      </c>
      <c r="P1" t="s">
        <v>14</v>
      </c>
      <c r="R1" t="s">
        <v>11</v>
      </c>
    </row>
    <row r="2" spans="1:18" x14ac:dyDescent="0.3">
      <c r="A2">
        <v>-0.108274849087119</v>
      </c>
      <c r="B2">
        <v>5.4164032123006502E-2</v>
      </c>
      <c r="C2">
        <f>A2-A2</f>
        <v>0</v>
      </c>
      <c r="D2">
        <f>B2-B2</f>
        <v>0</v>
      </c>
      <c r="I2" t="s">
        <v>13</v>
      </c>
    </row>
    <row r="3" spans="1:18" x14ac:dyDescent="0.3">
      <c r="A3">
        <v>-0.34717484624323902</v>
      </c>
      <c r="B3">
        <v>5.1649872077551798E-2</v>
      </c>
      <c r="C3">
        <f>A3-A2</f>
        <v>-0.23889999715612004</v>
      </c>
      <c r="D3">
        <f>B3-B2</f>
        <v>-2.5141600454547039E-3</v>
      </c>
      <c r="E3">
        <f>G8*C3+H8*D3</f>
        <v>0.17959777495549284</v>
      </c>
      <c r="F3">
        <f>G9*C3+H9*D3</f>
        <v>0.15723300824787076</v>
      </c>
      <c r="K3">
        <f>-F3*1000/699</f>
        <v>-0.22493992596261914</v>
      </c>
      <c r="L3">
        <v>0</v>
      </c>
      <c r="N3">
        <f>E3</f>
        <v>0.17959777495549284</v>
      </c>
      <c r="P3">
        <f>-0.01*F3/-E3</f>
        <v>8.7547303014659066E-3</v>
      </c>
      <c r="R3">
        <f>K3/N3</f>
        <v>-1.2524649930566389</v>
      </c>
    </row>
    <row r="4" spans="1:18" x14ac:dyDescent="0.3">
      <c r="A4">
        <v>-0.56395205341824794</v>
      </c>
      <c r="B4">
        <v>0.110863478979932</v>
      </c>
      <c r="C4">
        <f>A4-A2</f>
        <v>-0.45567720433112896</v>
      </c>
      <c r="D4">
        <f>B4-B2</f>
        <v>5.6699446856925496E-2</v>
      </c>
      <c r="E4">
        <f>G8*C4+H8*D4</f>
        <v>0.38257483396816688</v>
      </c>
      <c r="F4">
        <f>G9*C4+H9*D4</f>
        <v>0.25361785675365867</v>
      </c>
      <c r="K4">
        <f>-F4*1000/699</f>
        <v>-0.36282955186503385</v>
      </c>
      <c r="L4">
        <v>0</v>
      </c>
      <c r="N4">
        <f t="shared" ref="N4:N5" si="0">E4</f>
        <v>0.38257483396816688</v>
      </c>
      <c r="P4">
        <f t="shared" ref="P4:P5" si="1">-0.01*F4/-E4</f>
        <v>6.6292352302180337E-3</v>
      </c>
      <c r="R4">
        <f>K4/N4</f>
        <v>-0.94838844495250829</v>
      </c>
    </row>
    <row r="5" spans="1:18" x14ac:dyDescent="0.3">
      <c r="A5">
        <v>-0.80859025481118496</v>
      </c>
      <c r="B5">
        <v>-2.7923452845359801E-2</v>
      </c>
      <c r="C5">
        <f>A5-A2</f>
        <v>-0.70031540572406592</v>
      </c>
      <c r="D5">
        <f>B5-B2</f>
        <v>-8.2087484968366306E-2</v>
      </c>
      <c r="E5">
        <f>G8*C5+H8*D5</f>
        <v>0.47786240263794033</v>
      </c>
      <c r="F5">
        <f>G9*C5+H9*D5</f>
        <v>0.51715611503208891</v>
      </c>
      <c r="K5">
        <f>-F5*1000/699</f>
        <v>-0.73985138058954059</v>
      </c>
      <c r="L5">
        <v>0</v>
      </c>
      <c r="N5">
        <f t="shared" si="0"/>
        <v>0.47786240263794033</v>
      </c>
      <c r="P5">
        <f t="shared" si="1"/>
        <v>1.0822280894609741E-2</v>
      </c>
      <c r="R5">
        <f>K5/N5</f>
        <v>-1.5482519162531816</v>
      </c>
    </row>
    <row r="7" spans="1:18" x14ac:dyDescent="0.3">
      <c r="G7" t="s">
        <v>12</v>
      </c>
    </row>
    <row r="8" spans="1:18" x14ac:dyDescent="0.3">
      <c r="G8">
        <v>-0.75861685999999995</v>
      </c>
      <c r="H8">
        <v>0.65063110999999996</v>
      </c>
      <c r="I8">
        <v>3.4345470000000003E-2</v>
      </c>
    </row>
    <row r="9" spans="1:18" x14ac:dyDescent="0.3">
      <c r="G9">
        <v>-0.65023262000000004</v>
      </c>
      <c r="H9">
        <v>-0.75271149999999998</v>
      </c>
      <c r="I9">
        <v>-0.10306769</v>
      </c>
    </row>
    <row r="10" spans="1:18" x14ac:dyDescent="0.3">
      <c r="G10">
        <v>-4.1206810000000003E-2</v>
      </c>
      <c r="H10">
        <v>-0.10052144</v>
      </c>
      <c r="I10">
        <v>0.9940812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5E11-0637-4DC7-9944-DF789B8FFB49}">
  <dimension ref="A1:U10"/>
  <sheetViews>
    <sheetView tabSelected="1" workbookViewId="0">
      <selection activeCell="O12" sqref="O12"/>
    </sheetView>
  </sheetViews>
  <sheetFormatPr defaultRowHeight="14" x14ac:dyDescent="0.3"/>
  <cols>
    <col min="5" max="6" width="12.33203125" bestFit="1" customWidth="1"/>
    <col min="12" max="12" width="12.33203125" bestFit="1" customWidth="1"/>
    <col min="20" max="20" width="11.25" bestFit="1" customWidth="1"/>
    <col min="21" max="21" width="11.6640625" bestFit="1" customWidth="1"/>
  </cols>
  <sheetData>
    <row r="1" spans="1:21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I1" s="1" t="s">
        <v>4</v>
      </c>
      <c r="K1" t="s">
        <v>7</v>
      </c>
      <c r="L1" t="s">
        <v>8</v>
      </c>
      <c r="M1" t="s">
        <v>9</v>
      </c>
      <c r="N1" t="s">
        <v>10</v>
      </c>
      <c r="P1" t="s">
        <v>14</v>
      </c>
      <c r="R1" t="s">
        <v>11</v>
      </c>
      <c r="T1" t="s">
        <v>22</v>
      </c>
      <c r="U1" t="s">
        <v>23</v>
      </c>
    </row>
    <row r="2" spans="1:21" x14ac:dyDescent="0.3">
      <c r="A2">
        <v>-0.108274849087119</v>
      </c>
      <c r="B2">
        <v>5.4164032123006502E-2</v>
      </c>
      <c r="C2">
        <f>A2-A2</f>
        <v>0</v>
      </c>
      <c r="D2">
        <f>B2-B2</f>
        <v>0</v>
      </c>
      <c r="I2" t="s">
        <v>13</v>
      </c>
    </row>
    <row r="3" spans="1:21" x14ac:dyDescent="0.3">
      <c r="A3">
        <v>-0.18846793733730599</v>
      </c>
      <c r="B3">
        <v>-0.37191828433183299</v>
      </c>
      <c r="C3">
        <f>A3-A2</f>
        <v>-8.0193088250186992E-2</v>
      </c>
      <c r="D3">
        <f>B3-B2</f>
        <v>-0.42608231645483952</v>
      </c>
      <c r="E3">
        <f>G8*C3+H8*D3</f>
        <v>-0.21638658170432373</v>
      </c>
      <c r="F3">
        <f>G9*C3+H9*D3</f>
        <v>0.37286122142100725</v>
      </c>
      <c r="K3">
        <f>-F3*J8/M8</f>
        <v>-0.37315825908762607</v>
      </c>
      <c r="L3">
        <v>0</v>
      </c>
      <c r="N3">
        <f>E3</f>
        <v>-0.21638658170432373</v>
      </c>
      <c r="P3">
        <f>-J8*F3/-E3</f>
        <v>-1.723125428962571E-2</v>
      </c>
      <c r="R3">
        <f>K3/N3</f>
        <v>1.7244981465510614</v>
      </c>
      <c r="T3">
        <f>Q8/2</f>
        <v>40</v>
      </c>
      <c r="U3">
        <f>(R3+1)*P8/2</f>
        <v>163.46988879306369</v>
      </c>
    </row>
    <row r="4" spans="1:21" x14ac:dyDescent="0.3">
      <c r="A4">
        <v>-0.30354271618795498</v>
      </c>
      <c r="B4">
        <v>-0.58922392840011195</v>
      </c>
      <c r="C4">
        <f>A4-A2</f>
        <v>-0.19526786710083599</v>
      </c>
      <c r="D4">
        <f>B4-B2</f>
        <v>-0.64338796052311842</v>
      </c>
      <c r="E4">
        <f>G8*C4+H8*D4</f>
        <v>-0.27047472671685924</v>
      </c>
      <c r="F4">
        <f>G9*C4+H9*D4</f>
        <v>0.61125505367408572</v>
      </c>
      <c r="K4">
        <f>-F4*J8/M8</f>
        <v>-0.61174200636431275</v>
      </c>
      <c r="L4">
        <v>0</v>
      </c>
      <c r="N4">
        <f t="shared" ref="N4:N5" si="0">E4</f>
        <v>-0.27047472671685924</v>
      </c>
      <c r="P4">
        <f>-J8*F4/-E4</f>
        <v>-2.2599340836527222E-2</v>
      </c>
      <c r="R4">
        <f>K4/N4</f>
        <v>2.2617344466520231</v>
      </c>
      <c r="T4">
        <f>Q8/2</f>
        <v>40</v>
      </c>
      <c r="U4">
        <f>(R4+1)*P8/2</f>
        <v>195.70406679912139</v>
      </c>
    </row>
    <row r="5" spans="1:21" x14ac:dyDescent="0.3">
      <c r="A5">
        <v>-0.146225321503236</v>
      </c>
      <c r="B5">
        <v>-0.801401607864761</v>
      </c>
      <c r="C5">
        <f>A5-A2</f>
        <v>-3.7950472416117001E-2</v>
      </c>
      <c r="D5">
        <f>B5-B2</f>
        <v>-0.85556563998776747</v>
      </c>
      <c r="E5">
        <f>G8*C5+H8*D5</f>
        <v>-0.52786775380327022</v>
      </c>
      <c r="F5">
        <f>G9*C5+H9*D5</f>
        <v>0.66867073133302191</v>
      </c>
      <c r="K5">
        <f>-F5*J8/M8</f>
        <v>-0.66920342388016996</v>
      </c>
      <c r="L5">
        <v>0</v>
      </c>
      <c r="N5">
        <f t="shared" si="0"/>
        <v>-0.52786775380327022</v>
      </c>
      <c r="P5">
        <f>-J8*F5/-E5</f>
        <v>-1.2667391150818946E-2</v>
      </c>
      <c r="R5">
        <f>K5/N5</f>
        <v>1.2677482552373787</v>
      </c>
      <c r="T5">
        <f>Q8/2</f>
        <v>40</v>
      </c>
      <c r="U5">
        <f>(R5+1)*P8/2</f>
        <v>136.06489531424273</v>
      </c>
    </row>
    <row r="7" spans="1:21" x14ac:dyDescent="0.3">
      <c r="G7" t="s">
        <v>12</v>
      </c>
      <c r="J7" t="s">
        <v>19</v>
      </c>
      <c r="K7" t="s">
        <v>15</v>
      </c>
      <c r="L7" t="s">
        <v>16</v>
      </c>
      <c r="M7" t="s">
        <v>17</v>
      </c>
      <c r="N7" t="s">
        <v>18</v>
      </c>
      <c r="P7" t="s">
        <v>20</v>
      </c>
      <c r="Q7" t="s">
        <v>21</v>
      </c>
    </row>
    <row r="8" spans="1:21" x14ac:dyDescent="0.3">
      <c r="G8">
        <v>-0.75861685999999995</v>
      </c>
      <c r="H8">
        <v>0.65063110999999996</v>
      </c>
      <c r="I8">
        <v>3.4345470000000003E-2</v>
      </c>
      <c r="J8">
        <v>0.01</v>
      </c>
      <c r="K8">
        <v>1.57</v>
      </c>
      <c r="L8">
        <f>2*ATAN(TAN(0.5*K8)*80/120)</f>
        <v>1.1752702487531381</v>
      </c>
      <c r="M8">
        <f>J8*TAN(K8/2)</f>
        <v>9.9920399010504264E-3</v>
      </c>
      <c r="N8">
        <f>J8*TAN(L8/2)</f>
        <v>6.6613599340336199E-3</v>
      </c>
      <c r="P8">
        <v>120</v>
      </c>
      <c r="Q8">
        <v>80</v>
      </c>
    </row>
    <row r="9" spans="1:21" x14ac:dyDescent="0.3">
      <c r="G9">
        <v>-0.65023262000000004</v>
      </c>
      <c r="H9">
        <v>-0.75271149999999998</v>
      </c>
      <c r="I9">
        <v>-0.10306769</v>
      </c>
    </row>
    <row r="10" spans="1:21" x14ac:dyDescent="0.3">
      <c r="G10">
        <v>-4.1206810000000003E-2</v>
      </c>
      <c r="H10">
        <v>-0.10052144</v>
      </c>
      <c r="I10">
        <v>0.9940812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F185-33B7-4AB7-8458-C3B6566E9391}">
  <dimension ref="A1:U10"/>
  <sheetViews>
    <sheetView workbookViewId="0">
      <selection activeCell="U7" sqref="U7"/>
    </sheetView>
  </sheetViews>
  <sheetFormatPr defaultRowHeight="14" x14ac:dyDescent="0.3"/>
  <cols>
    <col min="5" max="6" width="12.33203125" bestFit="1" customWidth="1"/>
    <col min="12" max="12" width="12.33203125" bestFit="1" customWidth="1"/>
    <col min="20" max="20" width="11.25" bestFit="1" customWidth="1"/>
    <col min="21" max="21" width="11.6640625" bestFit="1" customWidth="1"/>
  </cols>
  <sheetData>
    <row r="1" spans="1:21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I1" s="1" t="s">
        <v>4</v>
      </c>
      <c r="K1" t="s">
        <v>7</v>
      </c>
      <c r="L1" t="s">
        <v>8</v>
      </c>
      <c r="M1" t="s">
        <v>9</v>
      </c>
      <c r="N1" t="s">
        <v>10</v>
      </c>
      <c r="P1" t="s">
        <v>14</v>
      </c>
      <c r="R1" t="s">
        <v>11</v>
      </c>
      <c r="T1" t="s">
        <v>22</v>
      </c>
      <c r="U1" t="s">
        <v>23</v>
      </c>
    </row>
    <row r="2" spans="1:21" x14ac:dyDescent="0.3">
      <c r="A2">
        <v>-0.108274849087119</v>
      </c>
      <c r="B2">
        <v>5.4164032123006502E-2</v>
      </c>
      <c r="C2">
        <f>A2-A2</f>
        <v>0</v>
      </c>
      <c r="D2">
        <f>B2-B2</f>
        <v>0</v>
      </c>
      <c r="I2" t="s">
        <v>13</v>
      </c>
    </row>
    <row r="3" spans="1:21" x14ac:dyDescent="0.3">
      <c r="A3">
        <v>-0.34717484624323902</v>
      </c>
      <c r="B3">
        <v>5.1649872077551798E-2</v>
      </c>
      <c r="C3">
        <f>A3-A2</f>
        <v>-0.23889999715612004</v>
      </c>
      <c r="D3">
        <f>B3-B2</f>
        <v>-2.5141600454547039E-3</v>
      </c>
      <c r="E3">
        <f>G8*C3+H8*D3</f>
        <v>0.17959777495549284</v>
      </c>
      <c r="F3">
        <f>G9*C3+H9*D3</f>
        <v>0.15723300824787076</v>
      </c>
      <c r="K3">
        <f>-F3*J8/M8</f>
        <v>-0.15735826698544453</v>
      </c>
      <c r="L3">
        <v>0</v>
      </c>
      <c r="N3">
        <f>E3</f>
        <v>0.17959777495549284</v>
      </c>
      <c r="P3">
        <f>-J8*F3/-E3</f>
        <v>8.7547303014659066E-3</v>
      </c>
      <c r="R3">
        <f>K3/N3</f>
        <v>-0.87617047051078656</v>
      </c>
      <c r="T3">
        <f>Q8/2</f>
        <v>40</v>
      </c>
      <c r="U3">
        <f>(R3+1)*P8/2</f>
        <v>7.429771769352806</v>
      </c>
    </row>
    <row r="4" spans="1:21" x14ac:dyDescent="0.3">
      <c r="A4">
        <v>-0.56395205341824794</v>
      </c>
      <c r="B4">
        <v>0.110863478979932</v>
      </c>
      <c r="C4">
        <f>A4-A2</f>
        <v>-0.45567720433112896</v>
      </c>
      <c r="D4">
        <f>B4-B2</f>
        <v>5.6699446856925496E-2</v>
      </c>
      <c r="E4">
        <f>G8*C4+H8*D4</f>
        <v>0.38257483396816688</v>
      </c>
      <c r="F4">
        <f>G9*C4+H9*D4</f>
        <v>0.25361785675365867</v>
      </c>
      <c r="K4">
        <f>-F4*J8/M8</f>
        <v>-0.25381989990552056</v>
      </c>
      <c r="L4">
        <v>0</v>
      </c>
      <c r="N4">
        <f t="shared" ref="N4:N5" si="0">E4</f>
        <v>0.38257483396816688</v>
      </c>
      <c r="P4">
        <f>-J8*F4/-E4</f>
        <v>6.6292352302180337E-3</v>
      </c>
      <c r="R4">
        <f>K4/N4</f>
        <v>-0.66345163708975252</v>
      </c>
      <c r="T4">
        <f>Q8/2</f>
        <v>40</v>
      </c>
      <c r="U4">
        <f>(R4+1)*P8/2</f>
        <v>20.19290177461485</v>
      </c>
    </row>
    <row r="5" spans="1:21" x14ac:dyDescent="0.3">
      <c r="A5">
        <v>-0.80859025481118496</v>
      </c>
      <c r="B5">
        <v>-2.7923452845359801E-2</v>
      </c>
      <c r="C5">
        <f>A5-A2</f>
        <v>-0.70031540572406592</v>
      </c>
      <c r="D5">
        <f>B5-B2</f>
        <v>-8.2087484968366306E-2</v>
      </c>
      <c r="E5">
        <f>G8*C5+H8*D5</f>
        <v>0.47786240263794033</v>
      </c>
      <c r="F5">
        <f>G9*C5+H9*D5</f>
        <v>0.51715611503208891</v>
      </c>
      <c r="K5">
        <f>-F5*J8/M8</f>
        <v>-0.51756810436447742</v>
      </c>
      <c r="L5">
        <v>0</v>
      </c>
      <c r="N5">
        <f t="shared" si="0"/>
        <v>0.47786240263794033</v>
      </c>
      <c r="P5">
        <f>-J8*F5/-E5</f>
        <v>1.0822280894609741E-2</v>
      </c>
      <c r="R5">
        <f>K5/N5</f>
        <v>-1.0830902400091533</v>
      </c>
      <c r="T5">
        <f>Q8/2</f>
        <v>40</v>
      </c>
      <c r="U5">
        <f>(R5+1)*P8/2</f>
        <v>-4.9854144005491996</v>
      </c>
    </row>
    <row r="7" spans="1:21" x14ac:dyDescent="0.3">
      <c r="G7" t="s">
        <v>12</v>
      </c>
      <c r="J7" t="s">
        <v>19</v>
      </c>
      <c r="K7" t="s">
        <v>15</v>
      </c>
      <c r="L7" t="s">
        <v>16</v>
      </c>
      <c r="M7" t="s">
        <v>17</v>
      </c>
      <c r="N7" t="s">
        <v>18</v>
      </c>
      <c r="P7" t="s">
        <v>20</v>
      </c>
      <c r="Q7" t="s">
        <v>21</v>
      </c>
    </row>
    <row r="8" spans="1:21" x14ac:dyDescent="0.3">
      <c r="G8">
        <v>-0.75861685999999995</v>
      </c>
      <c r="H8">
        <v>0.65063110999999996</v>
      </c>
      <c r="I8">
        <v>3.4345470000000003E-2</v>
      </c>
      <c r="J8">
        <v>0.01</v>
      </c>
      <c r="K8">
        <v>1.57</v>
      </c>
      <c r="L8">
        <f>2*ATAN(TAN(0.5*K8)*80/120)</f>
        <v>1.1752702487531381</v>
      </c>
      <c r="M8">
        <f>J8*TAN(K8/2)</f>
        <v>9.9920399010504264E-3</v>
      </c>
      <c r="N8">
        <f>J8*TAN(L8/2)</f>
        <v>6.6613599340336199E-3</v>
      </c>
      <c r="P8">
        <v>120</v>
      </c>
      <c r="Q8">
        <v>80</v>
      </c>
    </row>
    <row r="9" spans="1:21" x14ac:dyDescent="0.3">
      <c r="G9">
        <v>-0.65023262000000004</v>
      </c>
      <c r="H9">
        <v>-0.75271149999999998</v>
      </c>
      <c r="I9">
        <v>-0.10306769</v>
      </c>
    </row>
    <row r="10" spans="1:21" x14ac:dyDescent="0.3">
      <c r="G10">
        <v>-4.1206810000000003E-2</v>
      </c>
      <c r="H10">
        <v>-0.10052144</v>
      </c>
      <c r="I10">
        <v>0.9940812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spine_offset=-0.6(old)</vt:lpstr>
      <vt:lpstr>spine_offset=-0.3(old)</vt:lpstr>
      <vt:lpstr>spine_offset=-0.6</vt:lpstr>
      <vt:lpstr>spine_offset=-0.3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Kai</dc:creator>
  <cp:lastModifiedBy>Cao Kai</cp:lastModifiedBy>
  <dcterms:created xsi:type="dcterms:W3CDTF">2023-03-01T17:22:41Z</dcterms:created>
  <dcterms:modified xsi:type="dcterms:W3CDTF">2023-03-02T05:34:19Z</dcterms:modified>
</cp:coreProperties>
</file>