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90CF0C29-F6CE-40E3-845A-74BBF0A8F2D2}"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69" i="6"/>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E15" i="4"/>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10" i="9" l="1"/>
  <c r="CM10"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Q26" i="9" l="1"/>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Q27" i="9" l="1"/>
  <c r="CM27" i="8" s="1"/>
  <c r="E72" i="4"/>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Q32" i="9" l="1"/>
  <c r="CM32" i="8" s="1"/>
  <c r="AO5" i="5"/>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Q33" i="9" l="1"/>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Q34" i="9" l="1"/>
  <c r="CM34" i="8" s="1"/>
  <c r="AO7" i="5"/>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Q35" i="9" l="1"/>
  <c r="CM35" i="8" s="1"/>
  <c r="AO8" i="5"/>
  <c r="AM8" i="5"/>
  <c r="AN8" i="5"/>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R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Q36" i="9" l="1"/>
  <c r="CM36" i="8" s="1"/>
  <c r="AO9" i="5"/>
  <c r="AM9" i="5"/>
  <c r="AN9" i="5"/>
  <c r="J12" i="2"/>
  <c r="BF13" i="5" a="1"/>
  <c r="BF13" i="5" s="1"/>
  <c r="AE12" i="1" s="1"/>
  <c r="AV10" i="5"/>
  <c r="AW10" i="5"/>
  <c r="AF8" i="7"/>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Q37" i="9" l="1"/>
  <c r="CM37" i="8" s="1"/>
  <c r="AO10" i="5"/>
  <c r="AM10" i="5"/>
  <c r="AN10" i="5"/>
  <c r="J13" i="2"/>
  <c r="BF14" i="5" a="1"/>
  <c r="BF14" i="5" s="1"/>
  <c r="AE13" i="1" s="1"/>
  <c r="AV11" i="5"/>
  <c r="AW11" i="5"/>
  <c r="E17"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Q38" i="9" l="1"/>
  <c r="CM38" i="8" s="1"/>
  <c r="AO11" i="5"/>
  <c r="AM11" i="5"/>
  <c r="AN11" i="5"/>
  <c r="AR11" i="5" s="1"/>
  <c r="J14" i="2"/>
  <c r="BF15" i="5" a="1"/>
  <c r="BF15" i="5" s="1"/>
  <c r="BF16" i="5" s="1" a="1"/>
  <c r="BF16" i="5" s="1"/>
  <c r="AE15" i="1" s="1"/>
  <c r="AV12" i="5"/>
  <c r="AW12" i="5"/>
  <c r="E18" i="8"/>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Q39" i="9" l="1"/>
  <c r="CM39" i="8" s="1"/>
  <c r="AO12" i="5"/>
  <c r="AM12" i="5"/>
  <c r="AN12" i="5"/>
  <c r="AE14" i="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R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Q40" i="9" l="1"/>
  <c r="CM40" i="8" s="1"/>
  <c r="AO13" i="5"/>
  <c r="AM13" i="5"/>
  <c r="AN13" i="5"/>
  <c r="AR13" i="5" s="1"/>
  <c r="AV14" i="5"/>
  <c r="AW14" i="5"/>
  <c r="E20" i="8"/>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Q41" i="9" l="1"/>
  <c r="CM41" i="8" s="1"/>
  <c r="AO14" i="5"/>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Q42" i="9" l="1"/>
  <c r="CM42" i="8" s="1"/>
  <c r="AO15" i="5"/>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Q43" i="9" l="1"/>
  <c r="CM43" i="8" s="1"/>
  <c r="AO16" i="5"/>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Q44" i="9" l="1"/>
  <c r="CM44" i="8" s="1"/>
  <c r="AO17" i="5"/>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Q45" i="9" l="1"/>
  <c r="CM45" i="8" s="1"/>
  <c r="AO18" i="5"/>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Q46" i="9" l="1"/>
  <c r="CM46" i="8" s="1"/>
  <c r="AO19" i="5"/>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Q47" i="9" l="1"/>
  <c r="CM47" i="8" s="1"/>
  <c r="AO20" i="5"/>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Q48" i="9" l="1"/>
  <c r="CM48" i="8" s="1"/>
  <c r="AO21" i="5"/>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Q49" i="9" l="1"/>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Q50" i="9" l="1"/>
  <c r="CM50" i="8" s="1"/>
  <c r="AO23" i="5"/>
  <c r="AM23" i="5"/>
  <c r="AN23" i="5"/>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AR23" i="5"/>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Q51" i="9" l="1"/>
  <c r="CM51" i="8" s="1"/>
  <c r="AO24" i="5"/>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Q52" i="9" l="1"/>
  <c r="CM52" i="8" s="1"/>
  <c r="AO25" i="5"/>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Q53" i="9" l="1"/>
  <c r="CM53" i="8" s="1"/>
  <c r="AO26" i="5"/>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Q54" i="9" l="1"/>
  <c r="CM54" i="8" s="1"/>
  <c r="AO27" i="5"/>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Q55" i="9" l="1"/>
  <c r="CM55" i="8" s="1"/>
  <c r="AO28" i="5"/>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Q56" i="9" l="1"/>
  <c r="CM56" i="8" s="1"/>
  <c r="AO29" i="5"/>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Q57" i="9" l="1"/>
  <c r="CM57" i="8" s="1"/>
  <c r="AO30" i="5"/>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Q58" i="9" l="1"/>
  <c r="CM58" i="8" s="1"/>
  <c r="AO31" i="5"/>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Q59" i="9" l="1"/>
  <c r="CM59" i="8" s="1"/>
  <c r="AO32" i="5"/>
  <c r="AM32" i="5"/>
  <c r="AN32" i="5"/>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P36" i="5" a="1"/>
  <c r="BP36" i="5" s="1"/>
  <c r="J36" i="2" s="1"/>
  <c r="BT32" i="8"/>
  <c r="BX32" i="8"/>
  <c r="CD32" i="8" s="1"/>
  <c r="D33" i="9"/>
  <c r="O41" i="1"/>
  <c r="CE31" i="8"/>
  <c r="CX31" i="8" s="1"/>
  <c r="CY31" i="8" s="1"/>
  <c r="BO32" i="8"/>
  <c r="BP32" i="8"/>
  <c r="BM32" i="8"/>
  <c r="BN32" i="8"/>
  <c r="BK32" i="8"/>
  <c r="BL32" i="8"/>
  <c r="BJ32" i="8"/>
  <c r="AC32" i="10"/>
  <c r="X32" i="10" s="1"/>
  <c r="AR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Q60" i="9" l="1"/>
  <c r="CM60" i="8" s="1"/>
  <c r="AO33" i="5"/>
  <c r="AM33" i="5"/>
  <c r="AN33" i="5"/>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R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Q61" i="9" l="1"/>
  <c r="CM61" i="8" s="1"/>
  <c r="AO34" i="5"/>
  <c r="AM34" i="5"/>
  <c r="AN34" i="5"/>
  <c r="AI56" i="9"/>
  <c r="AO56" i="8" s="1"/>
  <c r="AV35" i="5"/>
  <c r="AW35" i="5"/>
  <c r="AF33" i="7"/>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Q62" i="9" l="1"/>
  <c r="CM62" i="8" s="1"/>
  <c r="AO35" i="5"/>
  <c r="AM35" i="5"/>
  <c r="AN35" i="5"/>
  <c r="AR35" i="5" s="1"/>
  <c r="AI57" i="9"/>
  <c r="AO57" i="8" s="1"/>
  <c r="AV36" i="5"/>
  <c r="AW36" i="5"/>
  <c r="AF35" i="7"/>
  <c r="AG35" i="7"/>
  <c r="AF34"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Q63" i="9" l="1"/>
  <c r="CM63" i="8" s="1"/>
  <c r="AO36" i="5"/>
  <c r="AM36" i="5"/>
  <c r="AN36" i="5"/>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J40" i="2" s="1"/>
  <c r="A37" i="11"/>
  <c r="AD36" i="11" s="1"/>
  <c r="AI36" i="1" s="1"/>
  <c r="O45" i="1"/>
  <c r="BX36" i="8"/>
  <c r="CD36" i="8" s="1"/>
  <c r="BT36" i="8"/>
  <c r="BO36" i="8"/>
  <c r="BP36" i="8"/>
  <c r="BM36" i="8"/>
  <c r="BN36" i="8"/>
  <c r="AR36" i="5"/>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Q64" i="9" l="1"/>
  <c r="CM64" i="8" s="1"/>
  <c r="AO37" i="5"/>
  <c r="AM37" i="5"/>
  <c r="AN37" i="5"/>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R37" i="5"/>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Q65" i="9" l="1"/>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AQ66" i="9" l="1"/>
  <c r="CM66" i="8" s="1"/>
  <c r="AO39" i="5"/>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Q67" i="9" l="1"/>
  <c r="CM67" i="8" s="1"/>
  <c r="AO40" i="5"/>
  <c r="AM40" i="5"/>
  <c r="AN40" i="5"/>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R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Q68" i="9" l="1"/>
  <c r="CM68" i="8" s="1"/>
  <c r="AO41" i="5"/>
  <c r="AM41" i="5"/>
  <c r="AN41" i="5"/>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R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Q69" i="9" l="1"/>
  <c r="CM69" i="8" s="1"/>
  <c r="AO42" i="5"/>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Q70" i="9" l="1"/>
  <c r="CM70" i="8" s="1"/>
  <c r="AO43" i="5"/>
  <c r="AM43" i="5"/>
  <c r="AN43" i="5"/>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R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Q71" i="9" l="1"/>
  <c r="CM71" i="8" s="1"/>
  <c r="AO44" i="5"/>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Q72" i="9" l="1"/>
  <c r="CM72" i="8" s="1"/>
  <c r="AO45" i="5"/>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Q73" i="9" l="1"/>
  <c r="CM73" i="8" s="1"/>
  <c r="AO46" i="5"/>
  <c r="AM46" i="5"/>
  <c r="AN46" i="5"/>
  <c r="AV47" i="5"/>
  <c r="AW47" i="5"/>
  <c r="AF45" i="7"/>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Q74" i="9" l="1"/>
  <c r="CM74" i="8" s="1"/>
  <c r="AO47" i="5"/>
  <c r="AM47" i="5"/>
  <c r="AN47" i="5"/>
  <c r="AV48" i="5"/>
  <c r="AW48" i="5"/>
  <c r="AF46" i="7"/>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Q75" i="9" l="1"/>
  <c r="CM75" i="8" s="1"/>
  <c r="AO48" i="5"/>
  <c r="AM48" i="5"/>
  <c r="AN48" i="5"/>
  <c r="AV49" i="5"/>
  <c r="AW49" i="5"/>
  <c r="AF47" i="7"/>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Q76" i="9" l="1"/>
  <c r="CM76" i="8" s="1"/>
  <c r="AO49" i="5"/>
  <c r="AM49" i="5"/>
  <c r="AN49" i="5"/>
  <c r="AR49" i="5" s="1"/>
  <c r="AV50" i="5"/>
  <c r="AW50" i="5"/>
  <c r="AF48" i="7"/>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AG61" i="9"/>
  <c r="AK61" i="9"/>
  <c r="AE123" i="9"/>
  <c r="N37" i="1"/>
  <c r="S54" i="2"/>
  <c r="N55" i="2"/>
  <c r="R55" i="2"/>
  <c r="Q54" i="2"/>
  <c r="J56" i="10"/>
  <c r="N56" i="5" s="1"/>
  <c r="P56" i="2"/>
  <c r="AQ77" i="9" l="1"/>
  <c r="CM77" i="8" s="1"/>
  <c r="AO50" i="5"/>
  <c r="AM50" i="5"/>
  <c r="AN50" i="5"/>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R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Q78" i="9" l="1"/>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Q79" i="9" l="1"/>
  <c r="CM79" i="8" s="1"/>
  <c r="AO52" i="5"/>
  <c r="AM52" i="5"/>
  <c r="AN52" i="5"/>
  <c r="AR52" i="5" s="1"/>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Q80" i="9" l="1"/>
  <c r="CM80" i="8" s="1"/>
  <c r="AO53" i="5"/>
  <c r="AM53" i="5"/>
  <c r="AN53" i="5"/>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R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4" i="4" s="1"/>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Q81" i="9" l="1"/>
  <c r="CM81" i="8" s="1"/>
  <c r="AO54" i="5"/>
  <c r="AM54" i="5"/>
  <c r="AN54" i="5"/>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R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Q82" i="9" l="1"/>
  <c r="CM82" i="8" s="1"/>
  <c r="AO55" i="5"/>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Q83" i="9" l="1"/>
  <c r="CM83" i="8" s="1"/>
  <c r="AO56" i="5"/>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Q84" i="9" l="1"/>
  <c r="CM84" i="8" s="1"/>
  <c r="AO57" i="5"/>
  <c r="AM57" i="5"/>
  <c r="AN57" i="5"/>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AR57" i="5"/>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Q85" i="9" l="1"/>
  <c r="CM85" i="8" s="1"/>
  <c r="AO58" i="5"/>
  <c r="AM58" i="5"/>
  <c r="AN58" i="5"/>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R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Q86" i="9" l="1"/>
  <c r="CM86" i="8" s="1"/>
  <c r="AO59" i="5"/>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Q87" i="9" l="1"/>
  <c r="CM87" i="8" s="1"/>
  <c r="AO60" i="5"/>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Q88" i="9" l="1"/>
  <c r="CM88" i="8" s="1"/>
  <c r="AO61" i="5"/>
  <c r="AM61" i="5"/>
  <c r="AN61" i="5"/>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R61" i="5"/>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Q89" i="9" l="1"/>
  <c r="CM89" i="8" s="1"/>
  <c r="AO62" i="5"/>
  <c r="AM62" i="5"/>
  <c r="AN62" i="5"/>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R62" i="5"/>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Q90" i="9" l="1"/>
  <c r="CM90" i="8" s="1"/>
  <c r="AO63" i="5"/>
  <c r="AM63" i="5"/>
  <c r="AN63" i="5"/>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R63" i="5"/>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Q91" i="9" l="1"/>
  <c r="CM91" i="8" s="1"/>
  <c r="AO64" i="5"/>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Q92" i="9" l="1"/>
  <c r="CM92" i="8" s="1"/>
  <c r="AO65" i="5"/>
  <c r="AM65" i="5"/>
  <c r="AN65" i="5"/>
  <c r="AV66" i="5"/>
  <c r="AW66" i="5"/>
  <c r="AF64" i="7"/>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R65" i="5"/>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Q93" i="9" l="1"/>
  <c r="CM93" i="8" s="1"/>
  <c r="AO66" i="5"/>
  <c r="AM66" i="5"/>
  <c r="AN66" i="5"/>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R66" i="5"/>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Q94" i="9" l="1"/>
  <c r="CM94" i="8" s="1"/>
  <c r="AO67" i="5"/>
  <c r="AM67" i="5"/>
  <c r="AN67" i="5"/>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R67" i="5"/>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Q95" i="9" l="1"/>
  <c r="CM95" i="8" s="1"/>
  <c r="AO68" i="5"/>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Q96" i="9" l="1"/>
  <c r="CM96" i="8" s="1"/>
  <c r="AO69" i="5"/>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Q97" i="9" l="1"/>
  <c r="CM97" i="8" s="1"/>
  <c r="AO70" i="5"/>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Q98" i="9" l="1"/>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Q99" i="9" l="1"/>
  <c r="CM99" i="8" s="1"/>
  <c r="AO72" i="5"/>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Q100" i="9" l="1"/>
  <c r="CM100" i="8" s="1"/>
  <c r="AO73" i="5"/>
  <c r="AM73" i="5"/>
  <c r="AN73" i="5"/>
  <c r="AR73" i="5" s="1"/>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Q101" i="9" l="1"/>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Q102" i="9" l="1"/>
  <c r="CM102" i="8" s="1"/>
  <c r="AO75" i="5"/>
  <c r="AM75" i="5"/>
  <c r="AN75" i="5"/>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Q103" i="9" l="1"/>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Q104" i="9" l="1"/>
  <c r="CM104" i="8" s="1"/>
  <c r="AO77" i="5"/>
  <c r="AM77" i="5"/>
  <c r="AN77" i="5"/>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AR77" i="5"/>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Q105" i="9" l="1"/>
  <c r="CM105" i="8" s="1"/>
  <c r="AO78" i="5"/>
  <c r="AM78" i="5"/>
  <c r="AN78" i="5"/>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R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Q106" i="9" l="1"/>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Q107" i="9" l="1"/>
  <c r="CM107" i="8" s="1"/>
  <c r="AO80" i="5"/>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Q108" i="9" l="1"/>
  <c r="CM108" i="8" s="1"/>
  <c r="AO81" i="5"/>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Q109" i="9" l="1"/>
  <c r="CM109" i="8" s="1"/>
  <c r="AO82" i="5"/>
  <c r="AM82" i="5"/>
  <c r="AN82" i="5"/>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R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Q110" i="9" l="1"/>
  <c r="CM110" i="8" s="1"/>
  <c r="AO83" i="5"/>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Q111" i="9" l="1"/>
  <c r="CM111" i="8" s="1"/>
  <c r="AO84" i="5"/>
  <c r="AM84" i="5"/>
  <c r="AN84" i="5"/>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R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Q112" i="9" l="1"/>
  <c r="CM112" i="8" s="1"/>
  <c r="AO85" i="5"/>
  <c r="AM85" i="5"/>
  <c r="AN85" i="5"/>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R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I85" i="7" l="1"/>
  <c r="AQ113" i="9"/>
  <c r="CM113" i="8" s="1"/>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Q114" i="9" l="1"/>
  <c r="CM114" i="8" s="1"/>
  <c r="AO87" i="5"/>
  <c r="AM87" i="5"/>
  <c r="AN87" i="5"/>
  <c r="AR87" i="5" s="1"/>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Q115" i="9" l="1"/>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Q116" i="9" l="1"/>
  <c r="CM116" i="8" s="1"/>
  <c r="AO89" i="5"/>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Q117" i="9" l="1"/>
  <c r="CM117" i="8" s="1"/>
  <c r="AO90" i="5"/>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Q118" i="9" l="1"/>
  <c r="CM118" i="8" s="1"/>
  <c r="AO91" i="5"/>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Q119" i="9" l="1"/>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Q120" i="9" l="1"/>
  <c r="CM120" i="8" s="1"/>
  <c r="AO93" i="5"/>
  <c r="AM93" i="5"/>
  <c r="AN93" i="5"/>
  <c r="AR93" i="5" s="1"/>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Q121" i="9" l="1"/>
  <c r="CM121" i="8" s="1"/>
  <c r="AO94" i="5"/>
  <c r="AM94" i="5"/>
  <c r="AN94" i="5"/>
  <c r="AR94" i="5" s="1"/>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Q122" i="9" l="1"/>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Q123" i="9" l="1"/>
  <c r="CM123" i="8" s="1"/>
  <c r="AO96" i="5"/>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Q124" i="9" l="1"/>
  <c r="CM124" i="8" s="1"/>
  <c r="AO97" i="5"/>
  <c r="AM97" i="5"/>
  <c r="AN97" i="5"/>
  <c r="AR97" i="5" s="1"/>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Q125" i="9" l="1"/>
  <c r="CM125" i="8" s="1"/>
  <c r="AO98" i="5"/>
  <c r="AM98" i="5"/>
  <c r="AN98" i="5"/>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R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Q126" i="9" l="1"/>
  <c r="CM126" i="8" s="1"/>
  <c r="AO99" i="5"/>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Q127" i="9" l="1"/>
  <c r="CM127" i="8" s="1"/>
  <c r="AO100" i="5"/>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Q128" i="9" l="1"/>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Q129" i="9" l="1"/>
  <c r="CM129" i="8" s="1"/>
  <c r="AO102" i="5"/>
  <c r="AM102" i="5"/>
  <c r="AN102" i="5"/>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R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Q130" i="9" l="1"/>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Q131" i="9" l="1"/>
  <c r="CM131" i="8" s="1"/>
  <c r="AO104" i="5"/>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Q132" i="9" l="1"/>
  <c r="CM132" i="8" s="1"/>
  <c r="AO105" i="5"/>
  <c r="AM105" i="5"/>
  <c r="AN105" i="5"/>
  <c r="AR105" i="5" s="1"/>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Q133" i="9" l="1"/>
  <c r="CM133" i="8" s="1"/>
  <c r="AO106" i="5"/>
  <c r="AM106" i="5"/>
  <c r="AN106" i="5"/>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R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Q134" i="9" l="1"/>
  <c r="CM134" i="8" s="1"/>
  <c r="AO107" i="5"/>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Q135" i="9" l="1"/>
  <c r="CM135" i="8" s="1"/>
  <c r="AO108" i="5"/>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Q136" i="9" l="1"/>
  <c r="CM136" i="8" s="1"/>
  <c r="AO109" i="5"/>
  <c r="AM109" i="5"/>
  <c r="AN109" i="5"/>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R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R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R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O113" i="5" l="1"/>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I115" i="7" l="1"/>
  <c r="AO116" i="5"/>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R127" i="5"/>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R128" i="5" s="1"/>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V135" i="5"/>
  <c r="AW135" i="5"/>
  <c r="AI133" i="7"/>
  <c r="CL135" i="8"/>
  <c r="CC134" i="8"/>
  <c r="CV134" i="8" s="1"/>
  <c r="CW134" i="8" s="1"/>
  <c r="AC134" i="1"/>
  <c r="DG136" i="5" a="1"/>
  <c r="DG136" i="5" s="1"/>
  <c r="BR134" i="8"/>
  <c r="BS134" i="8"/>
  <c r="CX132" i="8"/>
  <c r="CY132" i="8" s="1"/>
  <c r="AR134" i="5"/>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AR135" i="5"/>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AR136" i="5"/>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I136" i="7" l="1"/>
  <c r="I65" i="4"/>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AQ4" i="1" l="1"/>
  <c r="I67" i="4"/>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6" i="4" s="1"/>
  <c r="AT52" i="8"/>
  <c r="AW52" i="1" s="1"/>
  <c r="L51" i="1" l="1"/>
  <c r="E51" i="11" s="1"/>
  <c r="BM50" i="1"/>
  <c r="M52" i="1"/>
  <c r="AT52" i="1"/>
  <c r="AU52" i="1"/>
  <c r="AS53" i="8"/>
  <c r="AT53" i="8"/>
  <c r="AW53" i="1" s="1"/>
  <c r="F52" i="11" l="1"/>
  <c r="B68" i="4"/>
  <c r="L52" i="1"/>
  <c r="BM51" i="1"/>
  <c r="M53" i="1"/>
  <c r="F53" i="11" s="1"/>
  <c r="AU53" i="1"/>
  <c r="AT53" i="1"/>
  <c r="AT54" i="8"/>
  <c r="AW54" i="1" s="1"/>
  <c r="AS54" i="8"/>
  <c r="E52" i="11" l="1"/>
  <c r="B67"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AP4" i="1"/>
  <c r="T4" i="1" s="1"/>
  <c r="I5" i="1" s="1"/>
  <c r="BJ5" i="1" s="1"/>
  <c r="T4" i="8"/>
  <c r="W4" i="8" s="1"/>
  <c r="O4" i="7"/>
  <c r="I4" i="11"/>
  <c r="AQ5" i="8"/>
  <c r="AC5" i="7"/>
  <c r="BI5" i="1"/>
  <c r="C5" i="11"/>
  <c r="V5" i="10"/>
  <c r="Z4" i="2"/>
  <c r="C4" i="8"/>
  <c r="C5" i="9"/>
  <c r="BL5" i="1"/>
  <c r="L24" i="11"/>
  <c r="AV24" i="8"/>
  <c r="L25" i="11"/>
  <c r="AV25" i="8"/>
  <c r="L27" i="11"/>
  <c r="AV27" i="8"/>
  <c r="L26" i="11"/>
  <c r="AV26" i="8"/>
  <c r="BL6" i="1"/>
  <c r="V6" i="1"/>
  <c r="K7" i="1" s="1"/>
  <c r="AR7" i="1" s="1"/>
  <c r="C6" i="9"/>
  <c r="E18" i="4"/>
  <c r="AO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C98" i="4" s="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l="1"/>
  <c r="W77" i="2" s="1"/>
  <c r="P99" i="8"/>
  <c r="R99" i="8" s="1"/>
  <c r="M100" i="2"/>
  <c r="DF100" i="8"/>
  <c r="G100" i="1" s="1"/>
  <c r="N100" i="8" s="1"/>
  <c r="E101" i="8"/>
  <c r="CG100" i="8"/>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<sst xmlns="http://schemas.openxmlformats.org/spreadsheetml/2006/main" count="3095" uniqueCount="1167">
  <si>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</si>
  <si>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</si>
  <si>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</si>
  <si>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</si>
  <si>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</si>
  <si>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</si>
  <si>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</si>
  <si>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</si>
  <si>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</si>
  <si>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</si>
  <si>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</si>
  <si>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</si>
  <si>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</si>
  <si>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</si>
  <si>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</si>
  <si>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</si>
  <si>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</si>
  <si>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</si>
  <si>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</si>
  <si>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</si>
  <si>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</si>
  <si>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</si>
  <si>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</si>
  <si>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</si>
  <si>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</si>
  <si>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</si>
  <si>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</si>
  <si>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</si>
  <si>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</si>
  <si>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</si>
  <si>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</si>
  <si>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</si>
  <si>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</si>
  <si>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</si>
  <si>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</si>
  <si>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</si>
  <si>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</si>
  <si>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</si>
  <si>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</si>
  <si>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</si>
  <si>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</si>
  <si>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</si>
  <si>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</si>
  <si>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</si>
  <si>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</si>
  <si>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</si>
  <si>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</si>
  <si>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</si>
  <si>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</si>
  <si>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</si>
  <si>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</si>
  <si>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</si>
  <si>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</si>
  <si>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</si>
  <si>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</si>
  <si>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</si>
  <si>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</si>
  <si>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</si>
  <si>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</si>
  <si>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</si>
  <si>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</si>
  <si>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</si>
  <si>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</si>
  <si>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</si>
  <si>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</si>
  <si>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</si>
  <si>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</si>
  <si>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</si>
  <si>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</si>
  <si>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</si>
  <si>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</si>
  <si>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</si>
  <si>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</si>
  <si>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</si>
  <si>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</si>
  <si>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</si>
  <si>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</si>
  <si>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</si>
  <si>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</si>
  <si>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</si>
  <si>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</si>
  <si>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</si>
  <si>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</si>
  <si>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</si>
  <si>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</si>
  <si>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</si>
  <si>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</si>
  <si>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</si>
  <si>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</si>
  <si>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</si>
  <si>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</si>
  <si>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</si>
  <si>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</si>
  <si>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</si>
  <si>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</si>
  <si>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</si>
  <si>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</si>
  <si>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</si>
  <si>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</si>
  <si>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</si>
  <si>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</si>
  <si>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</si>
  <si>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</si>
  <si>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</si>
  <si>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</si>
  <si>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</si>
  <si>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</si>
  <si>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</si>
  <si>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</si>
  <si>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</si>
  <si>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</si>
  <si>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</si>
  <si>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</si>
  <si>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</si>
  <si>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</si>
  <si>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</si>
  <si>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</si>
  <si>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</si>
  <si>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</si>
  <si>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</si>
  <si>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</si>
  <si>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</si>
  <si>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</si>
  <si>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</si>
  <si>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</si>
  <si>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</si>
  <si>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</si>
  <si>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</si>
  <si>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</si>
  <si>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</si>
  <si>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</si>
  <si>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</si>
  <si>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</si>
  <si>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</si>
  <si>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</si>
  <si>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</si>
  <si>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</si>
  <si>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</si>
  <si>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</si>
  <si>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</si>
  <si>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</si>
  <si>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</si>
  <si>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</si>
  <si>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</si>
  <si>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</si>
  <si>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</si>
  <si>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</si>
  <si>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</si>
  <si>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</si>
  <si>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</si>
  <si>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</si>
  <si>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</si>
  <si>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</si>
  <si>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</si>
  <si>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</si>
  <si>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</si>
  <si>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</si>
  <si>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</si>
  <si>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</si>
  <si>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</si>
  <si>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</si>
  <si>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</si>
  <si>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</si>
  <si>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</si>
  <si>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</si>
  <si>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</si>
  <si>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</si>
  <si>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</si>
  <si>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</si>
  <si>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</si>
  <si>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</si>
  <si>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</si>
  <si>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</si>
  <si>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</si>
  <si>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</si>
  <si>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</si>
  <si>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</si>
  <si>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</si>
  <si>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</si>
  <si>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</si>
  <si>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</si>
  <si>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</si>
  <si>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</si>
  <si>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</si>
  <si>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</si>
  <si>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</si>
  <si>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</si>
  <si>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</si>
  <si>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</si>
  <si>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</si>
  <si>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</si>
  <si>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</si>
  <si>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</si>
  <si>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</si>
  <si>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</si>
  <si>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</si>
  <si>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</si>
  <si>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</si>
  <si>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</si>
  <si>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</si>
  <si>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</si>
  <si>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</si>
  <si>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</si>
  <si>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</si>
  <si>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</si>
  <si>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</si>
  <si>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</si>
  <si>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</si>
  <si>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</si>
  <si>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</si>
  <si>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</si>
  <si>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</si>
  <si>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</si>
  <si>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</si>
  <si>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</si>
  <si>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</si>
  <si>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</si>
  <si>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</si>
  <si>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</si>
  <si>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</si>
  <si>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</si>
  <si>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</si>
  <si>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</si>
  <si>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</si>
  <si>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</si>
  <si>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</si>
  <si>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</si>
  <si>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</si>
  <si>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</si>
  <si>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</si>
  <si>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</si>
  <si>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</si>
  <si>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</si>
  <si>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</si>
  <si>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</si>
  <si>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</si>
  <si>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</si>
  <si>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</si>
  <si>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</si>
  <si>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</si>
  <si>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</si>
  <si>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</si>
  <si>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</si>
  <si>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</si>
  <si>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</si>
  <si>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</si>
  <si>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</si>
  <si>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</si>
  <si>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</si>
  <si>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</si>
  <si>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</si>
  <si>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</si>
  <si>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</si>
  <si>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</si>
  <si>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</si>
  <si>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</si>
  <si>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</si>
  <si>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</si>
  <si>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</si>
  <si>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</si>
  <si>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</si>
  <si>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</si>
  <si>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</si>
  <si>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</si>
  <si>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</si>
  <si>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</si>
  <si>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</si>
  <si>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</si>
  <si>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</si>
  <si>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</si>
  <si>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</si>
  <si>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</si>
  <si>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</si>
  <si>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</si>
  <si>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</si>
  <si>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</si>
  <si>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</si>
  <si>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</si>
  <si>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</si>
  <si>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</si>
  <si>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</si>
  <si>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</si>
  <si>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</si>
  <si>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</si>
  <si>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</si>
  <si>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</si>
  <si>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</si>
  <si>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</si>
  <si>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</si>
  <si>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</si>
  <si>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</si>
  <si>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</si>
  <si>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</si>
  <si>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</si>
  <si>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</si>
  <si>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</si>
  <si>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</si>
  <si>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</si>
  <si>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</si>
  <si>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</si>
  <si>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</si>
  <si>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</si>
  <si>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</si>
  <si>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</si>
  <si>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</si>
  <si>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</si>
  <si>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</si>
  <si>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</si>
  <si>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</si>
  <si>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</si>
  <si>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</si>
  <si>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</si>
  <si>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</si>
  <si>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</si>
  <si>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</si>
  <si>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</si>
  <si>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</si>
  <si>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</si>
  <si>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</si>
  <si>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</si>
  <si>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</si>
  <si>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</si>
  <si>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</si>
  <si>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</si>
  <si>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</si>
  <si>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</si>
  <si>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</si>
  <si>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</si>
  <si>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</si>
  <si>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</si>
  <si>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</si>
  <si>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</si>
  <si>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</si>
  <si>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</si>
  <si>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</si>
  <si>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</si>
  <si>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</si>
  <si>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</si>
  <si>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</si>
  <si>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</si>
  <si>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</si>
  <si>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</si>
  <si>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</si>
  <si>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</si>
  <si>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</si>
  <si>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</si>
  <si>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</si>
  <si>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</si>
  <si>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</si>
  <si>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</si>
  <si>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</si>
  <si>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</si>
  <si>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</si>
  <si>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</si>
  <si>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</si>
  <si>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</si>
  <si>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</si>
  <si>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</si>
  <si>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</si>
  <si>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</si>
  <si>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</si>
  <si>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</si>
  <si>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</si>
  <si>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</si>
  <si>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</si>
  <si>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</si>
  <si>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</si>
  <si>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</si>
  <si>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</si>
  <si>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</si>
  <si>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</si>
  <si>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</si>
  <si>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</si>
  <si>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</si>
  <si>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</si>
  <si>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</si>
  <si>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</si>
  <si>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</si>
  <si>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</si>
  <si>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</si>
  <si>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</si>
  <si>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</si>
  <si>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</si>
  <si>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</si>
  <si>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</si>
  <si>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</si>
  <si>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</si>
  <si>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</si>
  <si>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</si>
  <si>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</si>
  <si>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</si>
  <si>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</si>
  <si>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</si>
  <si>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</si>
  <si>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</si>
  <si>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</si>
  <si>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</si>
  <si>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</si>
  <si>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</si>
  <si>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</si>
  <si>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</si>
  <si>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</si>
  <si>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</si>
  <si>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</si>
  <si>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</si>
  <si>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</si>
  <si>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</si>
  <si>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</si>
  <si>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</si>
  <si>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</si>
  <si>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</si>
  <si>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</si>
  <si>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</si>
  <si>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</si>
  <si>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</si>
  <si>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</si>
  <si>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</si>
  <si>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</si>
  <si>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</si>
  <si>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</si>
  <si>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</si>
  <si>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</si>
  <si>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</si>
  <si>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</si>
  <si>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</si>
  <si>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</si>
  <si>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</si>
  <si>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</si>
  <si>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</si>
  <si>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</si>
  <si>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</si>
  <si>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</si>
  <si>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</si>
  <si>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</si>
  <si>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</si>
  <si>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</si>
  <si>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</si>
  <si>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</si>
  <si>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</si>
  <si>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</si>
  <si>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</si>
  <si>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</si>
  <si>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</si>
  <si>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</si>
  <si>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</si>
  <si>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</si>
  <si>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</si>
  <si>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</si>
  <si>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</si>
  <si>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</si>
  <si>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</si>
  <si>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</si>
  <si>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</si>
  <si>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</si>
  <si>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</si>
  <si>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</si>
  <si>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</si>
  <si>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</si>
  <si>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</si>
  <si>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</si>
  <si>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</si>
  <si>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</si>
  <si>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</si>
  <si>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</si>
  <si>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</si>
  <si>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</si>
  <si>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</si>
  <si>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</si>
  <si>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</si>
  <si>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</si>
  <si>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</si>
  <si>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</si>
  <si>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</si>
  <si>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</si>
  <si>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</si>
  <si>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</si>
  <si>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</si>
  <si>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</si>
  <si>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</si>
  <si>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</si>
  <si>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</si>
  <si>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</si>
  <si>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</si>
  <si>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</si>
  <si>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</si>
  <si>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</si>
  <si>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</si>
  <si>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</si>
  <si>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</si>
  <si>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</si>
  <si>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</si>
  <si>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</si>
  <si>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</si>
  <si>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</si>
  <si>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</si>
  <si>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</si>
  <si>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</si>
  <si>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</si>
  <si>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</si>
  <si>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</si>
  <si>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</si>
  <si>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</si>
  <si>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</si>
  <si>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</si>
  <si>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</si>
  <si>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</si>
  <si>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</si>
  <si>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</si>
  <si>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</si>
  <si>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</si>
  <si>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</si>
  <si>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</si>
  <si>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</si>
  <si>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</si>
  <si>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</si>
  <si>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</si>
  <si>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</si>
  <si>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</si>
  <si>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</si>
  <si>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</si>
  <si>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</si>
  <si>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</si>
  <si>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</si>
  <si>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</si>
  <si>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</si>
  <si>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</si>
  <si>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</si>
  <si>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</si>
  <si>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</si>
  <si>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</si>
  <si>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</si>
  <si>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</si>
  <si>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</si>
  <si>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</si>
  <si>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</si>
  <si>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</si>
  <si>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</si>
  <si>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</si>
  <si>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</si>
  <si>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</si>
  <si>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</si>
  <si>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</si>
  <si>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</si>
  <si>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</si>
  <si>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</si>
  <si>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</si>
  <si>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</si>
  <si>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</si>
  <si>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</si>
  <si>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</si>
  <si>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</si>
  <si>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</si>
  <si>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</si>
  <si>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</si>
  <si>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</si>
  <si>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</si>
  <si>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</si>
  <si>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</si>
  <si>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</si>
  <si>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</si>
  <si>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</si>
  <si>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</si>
  <si>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</si>
  <si>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</si>
  <si>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</si>
  <si>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</si>
  <si>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</si>
  <si>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</si>
  <si>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</si>
  <si>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</si>
  <si>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</si>
  <si>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</si>
  <si>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</si>
  <si>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</si>
  <si>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</si>
  <si>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</si>
  <si>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</si>
  <si>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</si>
  <si>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</si>
  <si>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</si>
  <si>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</si>
  <si>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</si>
  <si>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</si>
  <si>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</si>
  <si>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</si>
  <si>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</si>
  <si>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</si>
  <si>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</si>
  <si>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</si>
  <si>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</si>
  <si>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</si>
  <si>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</si>
  <si>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</si>
  <si>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</si>
  <si>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</si>
  <si>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</si>
  <si>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</si>
  <si>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</si>
  <si>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</si>
  <si>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</si>
  <si>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</si>
  <si>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</si>
  <si>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</si>
  <si>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</si>
  <si>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</si>
  <si>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</si>
  <si>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</si>
  <si>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</si>
  <si>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</si>
  <si>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</si>
  <si>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</si>
  <si>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</si>
  <si>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</si>
  <si>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</si>
  <si>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</si>
  <si>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</si>
  <si>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</si>
  <si>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</si>
  <si>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</si>
  <si>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</si>
  <si>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</si>
  <si>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</si>
  <si>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</si>
  <si>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</si>
  <si>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</si>
  <si>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</si>
  <si>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</si>
  <si>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</si>
  <si>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</si>
  <si>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</si>
  <si>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</si>
  <si>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</si>
  <si>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</si>
  <si>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</si>
  <si>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</si>
  <si>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</si>
  <si>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</si>
  <si>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</si>
  <si>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</si>
  <si>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</si>
  <si>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</si>
  <si>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</si>
  <si>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</si>
  <si>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</si>
  <si>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</si>
  <si>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</si>
  <si>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</si>
  <si>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</si>
  <si>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</si>
  <si>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</si>
  <si>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</si>
  <si>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</si>
  <si>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</si>
  <si>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</si>
  <si>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</si>
  <si>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</si>
  <si>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</si>
  <si>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</si>
  <si>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</si>
  <si>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</si>
  <si>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</si>
  <si>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</si>
  <si>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</si>
  <si>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</si>
  <si>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</si>
  <si>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</si>
  <si>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</si>
  <si>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</si>
  <si>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</si>
  <si>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</si>
  <si>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</si>
  <si>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</si>
  <si>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</si>
  <si>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</si>
  <si>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</si>
  <si>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</si>
  <si>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</si>
  <si>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</si>
  <si>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</si>
  <si>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</si>
  <si>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</si>
  <si>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</si>
  <si>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</si>
  <si>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</si>
  <si>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</si>
  <si>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</si>
  <si>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</si>
  <si>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</si>
  <si>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</si>
  <si>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</si>
  <si>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</si>
  <si>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</si>
  <si>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</si>
  <si>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</si>
  <si>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</si>
  <si>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</si>
  <si>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</si>
  <si>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</si>
  <si>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</si>
  <si>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</si>
  <si>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</si>
  <si>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</si>
  <si>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</si>
  <si>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</si>
  <si>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</si>
  <si>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</si>
  <si>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</si>
  <si>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</si>
  <si>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</si>
  <si>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</si>
  <si>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</si>
  <si>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</si>
  <si>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</si>
  <si>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</si>
  <si>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</si>
  <si>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</si>
  <si>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</si>
  <si>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</si>
  <si>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</si>
  <si>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</si>
  <si>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</si>
  <si>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</si>
  <si>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</si>
  <si>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</si>
  <si>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</si>
  <si>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</si>
  <si>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</si>
  <si>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</si>
  <si>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</si>
  <si>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</si>
  <si>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</si>
  <si>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</si>
  <si>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</si>
  <si>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</si>
  <si>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</si>
  <si>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</si>
  <si>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</si>
  <si>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</si>
  <si>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</si>
  <si>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</si>
  <si>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</si>
  <si>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</si>
  <si>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</si>
  <si>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</si>
  <si>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</si>
  <si>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</si>
  <si>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</si>
  <si>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</si>
  <si>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</si>
  <si>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</si>
  <si>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</si>
  <si>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</si>
  <si>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</si>
  <si>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</si>
  <si>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</si>
  <si>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</si>
  <si>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</si>
  <si>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</si>
  <si>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</si>
  <si>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</si>
  <si>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</si>
  <si>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</si>
  <si>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</si>
  <si>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</si>
  <si>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</si>
  <si>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</si>
  <si>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</si>
  <si>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</si>
  <si>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</si>
  <si>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</si>
  <si>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</si>
  <si>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</si>
  <si>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</si>
  <si>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</si>
  <si>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</si>
  <si>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</si>
  <si>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</si>
  <si>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</si>
  <si>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</si>
  <si>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</si>
  <si>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</si>
  <si>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</si>
  <si>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</si>
  <si>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</si>
  <si>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</si>
  <si>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</si>
  <si>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</si>
  <si>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</si>
  <si>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</si>
  <si>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</si>
  <si>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</si>
  <si>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</si>
  <si>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</si>
  <si>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</si>
  <si>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</si>
  <si>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</si>
  <si>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</si>
  <si>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</si>
  <si>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</si>
  <si>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</si>
  <si>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</si>
  <si>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</si>
  <si>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</si>
  <si>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</si>
  <si>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</si>
  <si>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</si>
  <si>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</si>
  <si>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</si>
  <si>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</si>
  <si>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</si>
  <si>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</si>
  <si>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</si>
  <si>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</si>
  <si>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</si>
  <si>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</si>
  <si>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</si>
  <si>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</si>
  <si>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</si>
  <si>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</si>
  <si>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</si>
  <si>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</si>
  <si>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</si>
  <si>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</si>
  <si>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</si>
  <si>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</si>
  <si>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</si>
  <si>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</si>
  <si>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</si>
  <si>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</si>
  <si>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</si>
  <si>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</si>
  <si>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</si>
  <si>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</si>
  <si>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</si>
  <si>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</si>
  <si>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</si>
  <si>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</si>
  <si>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</si>
  <si>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</si>
  <si>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</si>
  <si>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</si>
  <si>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</si>
  <si>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</si>
  <si>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</si>
  <si>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</si>
  <si>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</si>
  <si>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</si>
  <si>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</si>
  <si>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</si>
  <si>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</si>
  <si>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</si>
  <si>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</si>
  <si>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</si>
  <si>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</si>
  <si>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</si>
  <si>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</si>
  <si>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</si>
  <si>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</si>
  <si>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</si>
  <si>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</si>
  <si>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</si>
  <si>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</si>
  <si>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</si>
  <si>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</si>
  <si>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</si>
  <si>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</si>
  <si>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</si>
  <si>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</si>
  <si>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</si>
  <si>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</si>
  <si>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</si>
  <si>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</si>
  <si>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</si>
  <si>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</si>
  <si>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</si>
  <si>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</si>
  <si>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</si>
  <si>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</si>
  <si>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</si>
  <si>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</si>
  <si>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</si>
  <si>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</si>
  <si>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</si>
  <si>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</si>
  <si>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</si>
  <si>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</si>
  <si>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</si>
  <si>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</si>
  <si>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</si>
  <si>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</si>
  <si>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</si>
  <si>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</si>
  <si>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</si>
  <si>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</si>
  <si>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</si>
  <si>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</si>
  <si>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</si>
  <si>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</si>
  <si>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</si>
  <si>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</si>
  <si>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</si>
  <si>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</si>
  <si>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</si>
  <si>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</si>
  <si>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</si>
  <si>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</si>
  <si>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</si>
  <si>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</si>
  <si>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</si>
  <si>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</si>
  <si>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</si>
  <si>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</si>
  <si>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</si>
  <si>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</si>
  <si>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</si>
  <si>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</si>
  <si>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</si>
  <si>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</si>
  <si>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</si>
  <si>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</si>
  <si>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</si>
  <si>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</si>
  <si>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</si>
  <si>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</si>
  <si>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</si>
  <si>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</si>
  <si>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</si>
  <si>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</si>
  <si>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</si>
  <si>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</si>
  <si>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</si>
  <si>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</si>
  <si>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</si>
  <si>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</si>
  <si>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</si>
  <si>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</si>
  <si>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</si>
  <si>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</si>
  <si>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</si>
  <si>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</si>
  <si>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</si>
  <si>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</si>
  <si>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</si>
  <si>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</si>
  <si>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</si>
  <si>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</si>
  <si>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</si>
  <si>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</si>
  <si>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</si>
  <si>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</si>
  <si>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</si>
  <si>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</si>
  <si>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</si>
  <si>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</si>
  <si>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</si>
  <si>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</si>
  <si>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</si>
  <si>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</si>
  <si>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</si>
  <si>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</si>
  <si>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</si>
  <si>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</si>
  <si>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</si>
  <si>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</si>
  <si>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</si>
  <si>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</si>
  <si>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</si>
  <si>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</si>
  <si>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</si>
  <si>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</si>
  <si>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</si>
  <si>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</si>
  <si>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</si>
  <si>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</si>
  <si>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</si>
  <si>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</si>
  <si>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</si>
  <si>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</si>
  <si>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</si>
  <si>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</si>
  <si>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</si>
  <si>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</si>
  <si>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</si>
  <si>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</si>
  <si>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</si>
  <si>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</si>
  <si>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</si>
  <si>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</si>
  <si>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</si>
  <si>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</si>
  <si>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</si>
  <si>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</si>
  <si>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</si>
  <si>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</si>
  <si>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</si>
  <si>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</si>
  <si>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</si>
  <si>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</si>
  <si>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</si>
  <si>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</si>
  <si>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</si>
  <si>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</si>
  <si>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</si>
  <si>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</si>
  <si>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</si>
  <si>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</si>
  <si>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</si>
  <si>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</si>
  <si>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</si>
  <si>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</si>
  <si>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</si>
  <si>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</si>
  <si>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</si>
  <si>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</si>
  <si>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</si>
  <si>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</si>
  <si>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</si>
  <si>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</si>
  <si>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</si>
  <si>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</si>
  <si>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</si>
  <si>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</si>
  <si>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</si>
  <si>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</si>
  <si>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</si>
  <si>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</si>
  <si>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</si>
  <si>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</si>
  <si>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</si>
  <si>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</si>
  <si>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</si>
  <si>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</si>
  <si>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</si>
  <si>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</si>
  <si>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</si>
  <si>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</si>
  <si>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</si>
  <si>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</si>
  <si>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</si>
  <si>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</si>
  <si>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</si>
  <si>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</si>
  <si>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</si>
  <si>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</si>
  <si>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</si>
  <si>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</si>
  <si>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</si>
  <si>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</si>
  <si>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</si>
  <si>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</si>
  <si>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</si>
  <si>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</si>
  <si>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</si>
  <si>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</si>
  <si>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</si>
  <si>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</si>
  <si>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</si>
  <si>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</si>
  <si>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</si>
  <si>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</si>
  <si>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</si>
  <si>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</si>
  <si>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</si>
  <si>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</si>
  <si>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</si>
  <si>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</si>
  <si>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</si>
  <si>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</si>
  <si>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</si>
  <si>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</si>
  <si>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</si>
  <si>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</si>
  <si>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</si>
  <si>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</si>
  <si>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</si>
  <si>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</si>
  <si>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</si>
  <si>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</si>
  <si>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</si>
  <si>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</si>
  <si>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</si>
  <si>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</si>
  <si>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</si>
  <si>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</si>
  <si>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</si>
  <si>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</si>
  <si>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</si>
  <si>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</si>
  <si>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</si>
  <si>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</si>
  <si>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</si>
  <si>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</si>
  <si>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</si>
  <si>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</si>
  <si>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</si>
  <si>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</si>
  <si>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</si>
  <si>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</si>
  <si>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</si>
  <si>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</si>
  <si>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</si>
  <si>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</si>
  <si>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</si>
  <si>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</si>
  <si>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</si>
  <si>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</si>
  <si>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</si>
  <si>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</si>
  <si>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</si>
  <si>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</si>
  <si>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</si>
  <si>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</si>
  <si>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</si>
  <si>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</si>
  <si>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</si>
  <si>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</si>
  <si>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</si>
  <si>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</si>
  <si>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</si>
  <si>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</si>
  <si>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</si>
  <si>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</si>
  <si>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</si>
  <si>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</si>
  <si>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</si>
  <si>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</si>
  <si>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</si>
  <si>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</si>
  <si>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</si>
  <si>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</si>
  <si>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</si>
  <si>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</si>
  <si>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OD Round 46</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</si>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</sst>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MAX(_xlfn.CEILING.MATH(TblProd[[#This Row],[Land]]*2.5+IFERROR(OFFSET(TblTech[[#This Row],[Sum of tech]],-1,0)*50,0)),3750)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Infernal Command OP" dataDxfId="292">
      <calculatedColumnFormula>IF(TblMagic[[#This Row],[Active Infernal Command]]&gt;0,TblMili[[#This Row],[Unit 1]]*infernal_cmd_op,0)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Infernal Command"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1095</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1132</v>
      </c>
      <c r="K8" s="500"/>
      <c r="L8" s="501"/>
      <c r="M8" s="516"/>
      <c r="N8" s="517"/>
      <c r="O8" s="518"/>
    </row>
    <row r="9" spans="1:15" s="44" customFormat="1" ht="12.75" customHeight="1" x14ac:dyDescent="0.2">
      <c r="A9" s="494" t="s">
        <v>1148</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1146</v>
      </c>
      <c r="L14" s="44"/>
      <c r="M14" s="44"/>
      <c r="O14" s="79"/>
    </row>
    <row r="15" spans="1:15" s="44" customFormat="1" ht="12.75" customHeight="1" x14ac:dyDescent="0.2">
      <c r="A15" s="45" t="s">
        <v>446</v>
      </c>
      <c r="B15" s="131">
        <v>45907</v>
      </c>
      <c r="D15" s="45" t="s">
        <v>322</v>
      </c>
      <c r="E15" s="53">
        <f>B15+(1+B16-1)/24+B18-0/24</f>
        <v>45907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45898.391180092593</v>
      </c>
      <c r="H16" s="45" t="s">
        <v>163</v>
      </c>
      <c r="I16" s="54">
        <f>INDEX(TblRaces[[Max population]:[Explore Cost]],MATCH(race,TblRaces[Race],0),MATCH(Table4[[#This Row],[Race Bonuses]],TblRaces[[#Headers],[Max population]:[Explore Cost]],0))</f>
        <v>0</v>
      </c>
      <c r="K16" s="45" t="s">
        <v>170</v>
      </c>
      <c r="L16" s="478">
        <v>0</v>
      </c>
      <c r="M16" s="482" t="s">
        <v>1149</v>
      </c>
      <c r="O16" s="51"/>
    </row>
    <row r="17" spans="1:15" s="44" customFormat="1" ht="12.75" customHeight="1" thickBot="1" x14ac:dyDescent="0.25">
      <c r="A17" s="45" t="s">
        <v>319</v>
      </c>
      <c r="B17" s="55">
        <f ca="1">TODAY()</f>
        <v>45898</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1150</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1151</v>
      </c>
      <c r="O18" s="51"/>
    </row>
    <row r="19" spans="1:15" s="44" customFormat="1" x14ac:dyDescent="0.2">
      <c r="H19" s="45" t="s">
        <v>107</v>
      </c>
      <c r="I19" s="54">
        <f>INDEX(TblRaces[[Max population]:[Explore Cost]],MATCH(race,TblRaces[Race],0),MATCH(Table4[[#This Row],[Race Bonuses]],TblRaces[[#Headers],[Max population]:[Explore Cost]],0))</f>
        <v>0.05</v>
      </c>
      <c r="J19" s="49"/>
      <c r="K19" s="45" t="s">
        <v>1143</v>
      </c>
      <c r="L19" s="476">
        <v>0</v>
      </c>
      <c r="M19" s="481" t="s">
        <v>1152</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1139</v>
      </c>
      <c r="L20" s="476">
        <v>0</v>
      </c>
      <c r="M20" s="481" t="s">
        <v>1153</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1140</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1137</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1136</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1138</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1142</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1144</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1145</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1135</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1141</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1134</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1120</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1123</v>
      </c>
      <c r="B89" s="124" t="s">
        <v>1130</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1123</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45907</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45907.041666666664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45907.083333333328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45907.124999999993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45907.166666666657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45907.208333333321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45907.249999999985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45907.29166666665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45907.333333333314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45907.374999999978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45907.416666666642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45907.458333333307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45907.499999999971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45907.541666666635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45907.583333333299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45907.624999999964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45907.666666666628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45907.708333333292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45907.749999999956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45907.791666666621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45907.833333333285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45907.874999999949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45907.916666666613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45907.958333333278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45907.999999999942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45908.041666666606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45908.08333333327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45908.124999999935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45908.166666666599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45908.208333333263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45908.249999999927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45908.291666666591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45908.333333333256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45908.37499999992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45908.416666666584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45908.458333333248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45908.499999999913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45908.541666666577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45908.583333333241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45908.624999999905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45908.66666666657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45908.708333333234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45908.749999999898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45908.791666666562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45908.833333333227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45908.874999999891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45908.916666666555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45908.958333333219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45908.999999999884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45909.041666666548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45909.083333333212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45909.124999999876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45909.166666666541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45909.208333333205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45909.249999999869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45909.291666666533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45909.333333333198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45909.374999999862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45909.416666666526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45909.45833333319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45909.499999999854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45909.541666666519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45909.583333333183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45909.624999999847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45909.666666666511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45909.708333333176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45909.74999999984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45909.791666666504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45909.833333333168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45909.874999999833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45909.916666666497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45909.958333333161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45909.999999999825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45910.04166666649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45910.083333333154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45910.124999999818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45910.166666666482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45910.208333333147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45910.249999999811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45910.291666666475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45910.333333333139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45910.374999999804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45910.416666666468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45910.458333333132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45910.499999999796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45910.541666666461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45910.583333333125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45910.624999999789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45910.666666666453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45910.708333333117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45910.749999999782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45910.791666666446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45910.83333333311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45910.874999999774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45910.916666666439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45910.958333333103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45910.999999999767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45911.041666666431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45911.083333333096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45911.12499999976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45911.166666666424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45911.208333333088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45911.249999999753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45911.291666666417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45911.333333333081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45911.374999999745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45911.41666666641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45911.458333333074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45911.499999999738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45911.541666666402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45911.583333333067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45911.624999999731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45911.666666666395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45911.708333333059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45911.749999999724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45911.791666666388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45911.833333333052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45911.874999999716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45911.91666666638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45911.958333333045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45911.999999999709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45912.041666666373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45912.083333333037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45912.124999999702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45912.166666666366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45912.20833333303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45912.249999999694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45912.291666666359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45912.333333333023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45912.374999999687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45912.416666666351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45912.458333333016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45912.49999999968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45907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45907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45907.041666666664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45907.041666666664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45907.083333333328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45907.083333333328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45907.124999999993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45907.124999999993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45907.166666666657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45907.166666666657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45907.208333333321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45907.208333333321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45907.249999999985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45907.249999999985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45907.29166666665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45907.29166666665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45907.333333333314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45907.333333333314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45907.374999999978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45907.374999999978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45907.416666666642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45907.416666666642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45907.458333333307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45907.458333333307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45907.499999999971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45907.499999999971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45907.541666666635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45907.541666666635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45907.583333333299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45907.583333333299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45907.624999999964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45907.624999999964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45907.666666666628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45907.666666666628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45907.708333333292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45907.708333333292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45907.749999999956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45907.749999999956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45907.791666666621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45907.791666666621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45907.833333333285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45907.833333333285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45907.874999999949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45907.874999999949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45907.916666666613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45907.916666666613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45907.958333333278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45907.958333333278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45907.999999999942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45907.999999999942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45908.041666666606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45908.041666666606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45908.08333333327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45908.08333333327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45908.124999999935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45908.124999999935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45908.166666666599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45908.166666666599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45908.208333333263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45908.208333333263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45908.249999999927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45908.249999999927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45908.291666666591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45908.291666666591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45908.333333333256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45908.333333333256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45908.37499999992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45908.37499999992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45908.416666666584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45908.416666666584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45908.458333333248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45908.458333333248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45908.499999999913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45908.499999999913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45908.541666666577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45908.541666666577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45908.583333333241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45908.583333333241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45908.624999999905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45908.624999999905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45908.66666666657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45908.66666666657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45908.708333333234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45908.708333333234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45908.749999999898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45908.749999999898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45908.791666666562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45908.791666666562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45908.833333333227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45908.833333333227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45908.874999999891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45908.874999999891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45908.916666666555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45908.916666666555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45908.958333333219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45908.958333333219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45908.999999999884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45908.999999999884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45909.041666666548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45909.041666666548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45909.083333333212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45909.083333333212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45909.124999999876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45909.124999999876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45909.166666666541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45909.166666666541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45909.208333333205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45909.208333333205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45909.249999999869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45909.249999999869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45909.291666666533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45909.291666666533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45909.333333333198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45909.333333333198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45909.374999999862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45909.374999999862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45909.416666666526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45909.416666666526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45909.45833333319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45909.45833333319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45909.499999999854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45909.499999999854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45909.541666666519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45909.541666666519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45909.583333333183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45909.583333333183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45909.624999999847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45909.624999999847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45909.666666666511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45909.666666666511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45909.708333333176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45909.708333333176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45909.74999999984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45909.74999999984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45909.791666666504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45909.791666666504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45909.833333333168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45909.833333333168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45909.874999999833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45909.874999999833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45909.916666666497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45909.916666666497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45909.958333333161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45909.958333333161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45909.999999999825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45909.999999999825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45910.04166666649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45910.04166666649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45910.083333333154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45910.083333333154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45910.124999999818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45910.124999999818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45910.166666666482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45910.166666666482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45910.208333333147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45910.208333333147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45910.249999999811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45910.249999999811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45910.291666666475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45910.291666666475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45910.333333333139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45910.333333333139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45910.374999999804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45910.374999999804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45910.416666666468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45910.416666666468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45910.458333333132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45910.458333333132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45910.499999999796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45910.499999999796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45910.541666666461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45910.541666666461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45910.583333333125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45910.583333333125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45910.624999999789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45910.624999999789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45910.666666666453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45910.666666666453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45910.708333333117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45910.708333333117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45910.749999999782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45910.749999999782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45910.791666666446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45910.791666666446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45910.83333333311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45910.83333333311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45910.874999999774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45910.874999999774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45910.916666666439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45910.916666666439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45910.958333333103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45910.958333333103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45910.999999999767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45910.999999999767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45911.041666666431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45911.041666666431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45911.083333333096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45911.083333333096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45911.12499999976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45911.12499999976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45911.166666666424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45911.166666666424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45911.208333333088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45911.208333333088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45911.249999999753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45911.249999999753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45911.291666666417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45911.291666666417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45911.333333333081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45911.333333333081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45911.374999999745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45911.374999999745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45911.41666666641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45911.41666666641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45911.458333333074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45911.458333333074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45911.499999999738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45911.499999999738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45911.541666666402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45911.541666666402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45911.583333333067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45911.583333333067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45911.624999999731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45911.624999999731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45911.666666666395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45911.666666666395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45911.708333333059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45911.708333333059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45911.749999999724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45911.749999999724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45911.791666666388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45911.791666666388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45911.833333333052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45911.833333333052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45911.874999999716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45911.874999999716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45911.91666666638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45911.91666666638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45911.958333333045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45911.958333333045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45911.999999999709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45911.999999999709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45912.041666666373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45912.041666666373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45912.083333333037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45912.083333333037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45912.124999999702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45912.124999999702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45912.166666666366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45912.166666666366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45912.20833333303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45912.20833333303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45912.249999999694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45912.249999999694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45912.291666666359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45912.291666666359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45912.333333333023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45912.333333333023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45912.374999999687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45912.374999999687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45912.416666666351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45912.416666666351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45912.458333333016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45912.458333333016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45912.49999999968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45912.49999999968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45907</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45907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45907.041666666664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45907.041666666664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45907.083333333328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45907.083333333328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45907.124999999993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45907.124999999993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45907.166666666657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45907.166666666657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45907.208333333321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45907.208333333321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45907.249999999985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45907.249999999985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45907.29166666665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45907.29166666665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45907.333333333314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45907.333333333314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45907.374999999978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45907.374999999978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45907.416666666642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45907.416666666642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45907.458333333307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45907.458333333307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45907.499999999971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45907.499999999971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45907.541666666635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45907.541666666635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45907.583333333299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45907.583333333299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45907.624999999964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45907.624999999964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45907.666666666628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45907.666666666628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45907.708333333292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45907.708333333292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45907.749999999956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45907.749999999956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45907.791666666621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45907.791666666621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45907.833333333285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45907.833333333285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45907.874999999949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45907.874999999949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45907.916666666613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45907.916666666613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45907.958333333278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45907.958333333278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45907.999999999942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45907.999999999942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45908.041666666606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45908.041666666606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45908.08333333327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45908.08333333327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45908.124999999935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45908.124999999935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45908.166666666599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45908.166666666599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45908.208333333263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45908.208333333263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45908.249999999927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45908.249999999927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45908.291666666591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45908.291666666591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45908.333333333256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45908.333333333256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45908.37499999992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45908.37499999992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45908.416666666584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45908.416666666584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45908.458333333248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45908.458333333248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45908.499999999913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45908.499999999913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45908.541666666577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45908.541666666577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45908.583333333241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45908.583333333241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45908.624999999905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45908.624999999905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45908.66666666657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45908.66666666657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45908.708333333234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45908.708333333234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45908.749999999898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45908.749999999898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45908.791666666562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45908.791666666562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45908.833333333227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45908.833333333227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45908.874999999891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45908.874999999891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45908.916666666555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45908.916666666555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45908.958333333219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45908.958333333219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45908.999999999884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45908.999999999884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45909.041666666548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45909.041666666548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45909.083333333212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45909.083333333212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45909.124999999876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45909.124999999876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45909.166666666541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45909.166666666541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45909.208333333205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45909.208333333205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45909.249999999869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45909.249999999869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45909.291666666533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45909.291666666533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45909.333333333198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45909.333333333198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45909.374999999862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45909.374999999862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45909.416666666526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45909.416666666526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45909.45833333319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45909.45833333319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45909.499999999854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45909.499999999854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45909.541666666519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45909.541666666519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45909.583333333183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45909.583333333183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45909.624999999847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45909.624999999847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45909.666666666511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45909.666666666511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45909.708333333176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45909.708333333176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45909.74999999984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45909.74999999984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45909.791666666504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45909.791666666504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45909.833333333168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45909.833333333168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45909.874999999833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45909.874999999833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45909.916666666497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45909.916666666497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45909.958333333161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45909.958333333161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45909.999999999825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45909.999999999825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45910.04166666649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45910.04166666649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45910.083333333154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45910.083333333154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45910.124999999818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45910.124999999818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45910.166666666482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45910.166666666482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45910.208333333147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45910.208333333147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45910.249999999811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45910.249999999811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45910.291666666475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45910.291666666475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45910.333333333139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45910.333333333139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45910.374999999804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45910.374999999804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45910.416666666468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45910.416666666468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45910.458333333132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45910.458333333132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45910.499999999796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45910.499999999796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45910.541666666461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45910.541666666461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45910.583333333125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45910.583333333125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45910.624999999789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45910.624999999789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45910.666666666453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45910.666666666453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45910.708333333117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45910.708333333117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45910.749999999782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45910.749999999782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45910.791666666446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45910.791666666446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45910.83333333311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45910.83333333311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45910.874999999774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45910.874999999774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45910.916666666439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45910.916666666439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45910.958333333103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45910.958333333103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45910.999999999767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45910.999999999767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45911.041666666431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45911.041666666431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45911.083333333096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45911.083333333096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45911.12499999976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45911.12499999976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45911.166666666424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45911.166666666424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45911.208333333088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45911.208333333088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45911.249999999753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45911.249999999753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45911.291666666417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45911.291666666417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45911.333333333081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45911.333333333081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45911.374999999745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45911.374999999745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45911.41666666641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45911.41666666641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45911.458333333074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45911.458333333074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45911.499999999738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45911.499999999738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45911.541666666402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45911.541666666402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45911.583333333067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45911.583333333067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45911.624999999731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45911.624999999731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45911.666666666395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45911.666666666395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45911.708333333059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45911.708333333059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45911.749999999724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45911.749999999724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45911.791666666388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45911.791666666388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45911.833333333052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45911.833333333052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45911.874999999716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45911.874999999716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45911.91666666638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45911.91666666638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45911.958333333045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45911.958333333045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45911.999999999709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45911.999999999709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45912.041666666373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45912.041666666373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45912.083333333037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45912.083333333037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45912.124999999702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45912.124999999702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45912.166666666366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45912.166666666366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45912.20833333303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45912.20833333303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45912.249999999694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45912.249999999694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45912.291666666359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45912.291666666359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45912.333333333023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45912.333333333023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45912.374999999687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45912.374999999687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45912.416666666351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45912.416666666351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45912.458333333016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45912.458333333016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45912.49999999968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45912.49999999968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45907</v>
      </c>
      <c r="AB4" s="94">
        <f ca="1">TblMili[[#This Row],[Draftees]]</f>
        <v>300</v>
      </c>
      <c r="AC4" s="94">
        <f ca="1">TblProd[[#This Row],[Platinum]]</f>
        <v>120000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100</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45907.041666666664</v>
      </c>
      <c r="AB5" s="94">
        <f ca="1">TblMili[[#This Row],[Draftees]]</f>
        <v>305</v>
      </c>
      <c r="AC5" s="94">
        <f ca="1">TblProd[[#This Row],[Platinum]]</f>
        <v>121266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45907.083333333328</v>
      </c>
      <c r="AB6" s="94">
        <f ca="1">TblMili[[#This Row],[Draftees]]</f>
        <v>310</v>
      </c>
      <c r="AC6" s="94">
        <f ca="1">TblProd[[#This Row],[Platinum]]</f>
        <v>122518</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103</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45907.124999999993</v>
      </c>
      <c r="AB7" s="94">
        <f ca="1">TblMili[[#This Row],[Draftees]]</f>
        <v>315</v>
      </c>
      <c r="AC7" s="94">
        <f ca="1">TblProd[[#This Row],[Platinum]]</f>
        <v>123757</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105</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45907.166666666657</v>
      </c>
      <c r="AB8" s="94">
        <f ca="1">TblMili[[#This Row],[Draftees]]</f>
        <v>320</v>
      </c>
      <c r="AC8" s="94">
        <f ca="1">TblProd[[#This Row],[Platinum]]</f>
        <v>124982</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45907.208333333321</v>
      </c>
      <c r="AB9" s="94">
        <f ca="1">TblMili[[#This Row],[Draftees]]</f>
        <v>324</v>
      </c>
      <c r="AC9" s="94">
        <f ca="1">TblProd[[#This Row],[Platinum]]</f>
        <v>126194</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108</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45907.249999999985</v>
      </c>
      <c r="AB10" s="94">
        <f ca="1">TblMili[[#This Row],[Draftees]]</f>
        <v>328</v>
      </c>
      <c r="AC10" s="94">
        <f ca="1">TblProd[[#This Row],[Platinum]]</f>
        <v>127395</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109</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45907.29166666665</v>
      </c>
      <c r="AB11" s="94">
        <f ca="1">TblMili[[#This Row],[Draftees]]</f>
        <v>332</v>
      </c>
      <c r="AC11" s="94">
        <f ca="1">TblProd[[#This Row],[Platinum]]</f>
        <v>128585</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110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45907.333333333314</v>
      </c>
      <c r="AB12" s="94">
        <f ca="1">TblMili[[#This Row],[Draftees]]</f>
        <v>336</v>
      </c>
      <c r="AC12" s="94">
        <f ca="1">TblProd[[#This Row],[Platinum]]</f>
        <v>129764</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112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45907.374999999978</v>
      </c>
      <c r="AB13" s="94">
        <f ca="1">TblMili[[#This Row],[Draftees]]</f>
        <v>340</v>
      </c>
      <c r="AC13" s="94">
        <f ca="1">TblProd[[#This Row],[Platinum]]</f>
        <v>130933</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113</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45907.416666666642</v>
      </c>
      <c r="AB14" s="94">
        <f ca="1">TblMili[[#This Row],[Draftees]]</f>
        <v>344</v>
      </c>
      <c r="AC14" s="94">
        <f ca="1">TblProd[[#This Row],[Platinum]]</f>
        <v>132091</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114</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45907.458333333307</v>
      </c>
      <c r="AB15" s="94">
        <f ca="1">TblMili[[#This Row],[Draftees]]</f>
        <v>348</v>
      </c>
      <c r="AC15" s="94">
        <f ca="1">TblProd[[#This Row],[Platinum]]</f>
        <v>133238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116</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45907.499999999971</v>
      </c>
      <c r="AB16" s="94">
        <f ca="1">TblMili[[#This Row],[Draftees]]</f>
        <v>352</v>
      </c>
      <c r="AC16" s="94">
        <f ca="1">TblProd[[#This Row],[Platinum]]</f>
        <v>134374</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117</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45907.541666666635</v>
      </c>
      <c r="AB17" s="94">
        <f ca="1">TblMili[[#This Row],[Draftees]]</f>
        <v>356</v>
      </c>
      <c r="AC17" s="94">
        <f ca="1">TblProd[[#This Row],[Platinum]]</f>
        <v>135499</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118</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45907.583333333299</v>
      </c>
      <c r="AB18" s="94">
        <f ca="1">TblMili[[#This Row],[Draftees]]</f>
        <v>360</v>
      </c>
      <c r="AC18" s="94">
        <f ca="1">TblProd[[#This Row],[Platinum]]</f>
        <v>136614</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120</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45907.624999999964</v>
      </c>
      <c r="AB19" s="94">
        <f ca="1">TblMili[[#This Row],[Draftees]]</f>
        <v>364</v>
      </c>
      <c r="AC19" s="94">
        <f ca="1">TblProd[[#This Row],[Platinum]]</f>
        <v>137718</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121</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45907.666666666628</v>
      </c>
      <c r="AB20" s="94">
        <f ca="1">TblMili[[#This Row],[Draftees]]</f>
        <v>368</v>
      </c>
      <c r="AC20" s="94">
        <f ca="1">TblProd[[#This Row],[Platinum]]</f>
        <v>138811</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45907.708333333292</v>
      </c>
      <c r="AB21" s="94">
        <f ca="1">TblMili[[#This Row],[Draftees]]</f>
        <v>372</v>
      </c>
      <c r="AC21" s="94">
        <f ca="1">TblProd[[#This Row],[Platinum]]</f>
        <v>139893</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124</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45907.749999999956</v>
      </c>
      <c r="AB22" s="94">
        <f ca="1">TblMili[[#This Row],[Draftees]]</f>
        <v>376</v>
      </c>
      <c r="AC22" s="94">
        <f ca="1">TblProd[[#This Row],[Platinum]]</f>
        <v>140964</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125</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45907.791666666621</v>
      </c>
      <c r="AB23" s="94">
        <f ca="1">TblMili[[#This Row],[Draftees]]</f>
        <v>380</v>
      </c>
      <c r="AC23" s="94">
        <f ca="1">TblProd[[#This Row],[Platinum]]</f>
        <v>142025</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126</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45907.833333333285</v>
      </c>
      <c r="AB24" s="94">
        <f ca="1">TblMili[[#This Row],[Draftees]]</f>
        <v>384</v>
      </c>
      <c r="AC24" s="94">
        <f ca="1">TblProd[[#This Row],[Platinum]]</f>
        <v>143075</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128</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45907.874999999949</v>
      </c>
      <c r="AB25" s="94">
        <f ca="1">TblMili[[#This Row],[Draftees]]</f>
        <v>388</v>
      </c>
      <c r="AC25" s="94">
        <f ca="1">TblProd[[#This Row],[Platinum]]</f>
        <v>144114</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129</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45907.916666666613</v>
      </c>
      <c r="AB26" s="94">
        <f ca="1">TblMili[[#This Row],[Draftees]]</f>
        <v>392</v>
      </c>
      <c r="AC26" s="94">
        <f ca="1">TblProd[[#This Row],[Platinum]]</f>
        <v>145142</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130</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45907.958333333278</v>
      </c>
      <c r="AB27" s="94">
        <f ca="1">TblMili[[#This Row],[Draftees]]</f>
        <v>396</v>
      </c>
      <c r="AC27" s="94">
        <f ca="1">TblProd[[#This Row],[Platinum]]</f>
        <v>146159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132</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45907.999999999942</v>
      </c>
      <c r="AB28" s="94">
        <f ca="1">TblMili[[#This Row],[Draftees]]</f>
        <v>400</v>
      </c>
      <c r="AC28" s="94">
        <f ca="1">TblProd[[#This Row],[Platinum]]</f>
        <v>147166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133</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45908.041666666606</v>
      </c>
      <c r="AB29" s="94">
        <f ca="1">TblMili[[#This Row],[Draftees]]</f>
        <v>404</v>
      </c>
      <c r="AC29" s="94">
        <f ca="1">TblProd[[#This Row],[Platinum]]</f>
        <v>148162</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134</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45908.08333333327</v>
      </c>
      <c r="AB30" s="94">
        <f ca="1">TblMili[[#This Row],[Draftees]]</f>
        <v>408</v>
      </c>
      <c r="AC30" s="94">
        <f ca="1">TblProd[[#This Row],[Platinum]]</f>
        <v>149147</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136</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45908.124999999935</v>
      </c>
      <c r="AB31" s="94">
        <f ca="1">TblMili[[#This Row],[Draftees]]</f>
        <v>412</v>
      </c>
      <c r="AC31" s="94">
        <f ca="1">TblProd[[#This Row],[Platinum]]</f>
        <v>150121</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137</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45908.166666666599</v>
      </c>
      <c r="AB32" s="94">
        <f ca="1">TblMili[[#This Row],[Draftees]]</f>
        <v>416</v>
      </c>
      <c r="AC32" s="94">
        <f ca="1">TblProd[[#This Row],[Platinum]]</f>
        <v>151084</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138</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45908.208333333263</v>
      </c>
      <c r="AB33" s="94">
        <f ca="1">TblMili[[#This Row],[Draftees]]</f>
        <v>420</v>
      </c>
      <c r="AC33" s="94">
        <f ca="1">TblProd[[#This Row],[Platinum]]</f>
        <v>152037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45908.249999999927</v>
      </c>
      <c r="AB34" s="94">
        <f ca="1">TblMili[[#This Row],[Draftees]]</f>
        <v>423</v>
      </c>
      <c r="AC34" s="94">
        <f ca="1">TblProd[[#This Row],[Platinum]]</f>
        <v>152979</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141</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45908.291666666591</v>
      </c>
      <c r="AB35" s="94">
        <f ca="1">TblMili[[#This Row],[Draftees]]</f>
        <v>426</v>
      </c>
      <c r="AC35" s="94">
        <f ca="1">TblProd[[#This Row],[Platinum]]</f>
        <v>153913</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142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45908.333333333256</v>
      </c>
      <c r="AB36" s="94">
        <f ca="1">TblMili[[#This Row],[Draftees]]</f>
        <v>429</v>
      </c>
      <c r="AC36" s="94">
        <f ca="1">TblProd[[#This Row],[Platinum]]</f>
        <v>154839</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143</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45908.37499999992</v>
      </c>
      <c r="AB37" s="94">
        <f ca="1">TblMili[[#This Row],[Draftees]]</f>
        <v>432</v>
      </c>
      <c r="AC37" s="94">
        <f ca="1">TblProd[[#This Row],[Platinum]]</f>
        <v>155757</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144</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45908.416666666584</v>
      </c>
      <c r="AB38" s="94">
        <f ca="1">TblMili[[#This Row],[Draftees]]</f>
        <v>435</v>
      </c>
      <c r="AC38" s="94">
        <f ca="1">TblProd[[#This Row],[Platinum]]</f>
        <v>156666</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145</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45908.458333333248</v>
      </c>
      <c r="AB39" s="94">
        <f ca="1">TblMili[[#This Row],[Draftees]]</f>
        <v>438</v>
      </c>
      <c r="AC39" s="94">
        <f ca="1">TblProd[[#This Row],[Platinum]]</f>
        <v>157567</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146</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45908.499999999913</v>
      </c>
      <c r="AB40" s="94">
        <f ca="1">TblMili[[#This Row],[Draftees]]</f>
        <v>441</v>
      </c>
      <c r="AC40" s="94">
        <f ca="1">TblProd[[#This Row],[Platinum]]</f>
        <v>158460</v>
      </c>
      <c r="AD40" s="215"/>
      <c r="AE40" s="45">
        <f ca="1">TblExplore[[#This Row],[Land]]-TblExplore[[#This Row],[Land Bonus]]*20</f>
        <v>50</v>
      </c>
      <c r="AF40" s="94">
        <f ca="1">ROUND(MAX(0.6*TblExplore[[#This Row],[Land-DB]]^1.299,850)*(1+ tech_2_6*Techs!AC40 + tech_2_9*Techs!AF40 + tech_3_7*Techs!AN40 + Overview!$I$33),0)</f>
        <v>850</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147</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45908.541666666577</v>
      </c>
      <c r="AB41" s="94">
        <f ca="1">TblMili[[#This Row],[Draftees]]</f>
        <v>444</v>
      </c>
      <c r="AC41" s="94">
        <f ca="1">TblProd[[#This Row],[Platinum]]</f>
        <v>159345</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148</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45908.583333333241</v>
      </c>
      <c r="AB42" s="94">
        <f ca="1">TblMili[[#This Row],[Draftees]]</f>
        <v>447</v>
      </c>
      <c r="AC42" s="94">
        <f ca="1">TblProd[[#This Row],[Platinum]]</f>
        <v>160222</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149</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45908.624999999905</v>
      </c>
      <c r="AB43" s="94">
        <f ca="1">TblMili[[#This Row],[Draftees]]</f>
        <v>450</v>
      </c>
      <c r="AC43" s="94">
        <f ca="1">TblProd[[#This Row],[Platinum]]</f>
        <v>161091</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150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45908.66666666657</v>
      </c>
      <c r="AB44" s="94">
        <f ca="1">TblMili[[#This Row],[Draftees]]</f>
        <v>453</v>
      </c>
      <c r="AC44" s="94">
        <f ca="1">TblProd[[#This Row],[Platinum]]</f>
        <v>161952</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151</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45908.708333333234</v>
      </c>
      <c r="AB45" s="94">
        <f ca="1">TblMili[[#This Row],[Draftees]]</f>
        <v>456</v>
      </c>
      <c r="AC45" s="94">
        <f ca="1">TblProd[[#This Row],[Platinum]]</f>
        <v>162805</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152</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45908.749999999898</v>
      </c>
      <c r="AB46" s="94">
        <f ca="1">TblMili[[#This Row],[Draftees]]</f>
        <v>459</v>
      </c>
      <c r="AC46" s="94">
        <f ca="1">TblProd[[#This Row],[Platinum]]</f>
        <v>163650</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153</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45908.791666666562</v>
      </c>
      <c r="AB47" s="94">
        <f ca="1">TblMili[[#This Row],[Draftees]]</f>
        <v>462</v>
      </c>
      <c r="AC47" s="94">
        <f ca="1">TblProd[[#This Row],[Platinum]]</f>
        <v>164487</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154</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45908.833333333227</v>
      </c>
      <c r="AB48" s="94">
        <f ca="1">TblMili[[#This Row],[Draftees]]</f>
        <v>465</v>
      </c>
      <c r="AC48" s="94">
        <f ca="1">TblProd[[#This Row],[Platinum]]</f>
        <v>165315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155</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45908.874999999891</v>
      </c>
      <c r="AB49" s="94">
        <f ca="1">TblMili[[#This Row],[Draftees]]</f>
        <v>468</v>
      </c>
      <c r="AC49" s="94">
        <f ca="1">TblProd[[#This Row],[Platinum]]</f>
        <v>166135</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45908.916666666555</v>
      </c>
      <c r="AB50" s="94">
        <f ca="1">TblMili[[#This Row],[Draftees]]</f>
        <v>471</v>
      </c>
      <c r="AC50" s="94">
        <f ca="1">TblProd[[#This Row],[Platinum]]</f>
        <v>166947</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157</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45908.958333333219</v>
      </c>
      <c r="AB51" s="94">
        <f ca="1">TblMili[[#This Row],[Draftees]]</f>
        <v>474</v>
      </c>
      <c r="AC51" s="94">
        <f ca="1">TblProd[[#This Row],[Platinum]]</f>
        <v>167751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158</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45908.999999999884</v>
      </c>
      <c r="AB52" s="35">
        <f ca="1">TblMili[[#This Row],[Draftees]]</f>
        <v>477</v>
      </c>
      <c r="AC52" s="35">
        <f ca="1">TblProd[[#This Row],[Platinum]]</f>
        <v>168547</v>
      </c>
      <c r="AD52" s="231"/>
      <c r="AE52" s="5">
        <f ca="1">TblExplore[[#This Row],[Land]]-TblExplore[[#This Row],[Land Bonus]]*20</f>
        <v>50</v>
      </c>
      <c r="AF52" s="35">
        <f ca="1">ROUND(MAX(0.6*TblExplore[[#This Row],[Land-DB]]^1.299,850)*(1+ tech_2_6*Techs!AC52 + tech_2_9*Techs!AF52 + tech_3_7*Techs!AN52 + Overview!$I$33),0)</f>
        <v>850</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159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45909.041666666548</v>
      </c>
      <c r="AB53" s="94">
        <f ca="1">TblMili[[#This Row],[Draftees]]</f>
        <v>480</v>
      </c>
      <c r="AC53" s="94">
        <f ca="1">TblProd[[#This Row],[Platinum]]</f>
        <v>169335</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160</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45909.083333333212</v>
      </c>
      <c r="AB54" s="94">
        <f ca="1">TblMili[[#This Row],[Draftees]]</f>
        <v>483</v>
      </c>
      <c r="AC54" s="94">
        <f ca="1">TblProd[[#This Row],[Platinum]]</f>
        <v>170115</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161</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45909.124999999876</v>
      </c>
      <c r="AB55" s="94">
        <f ca="1">TblMili[[#This Row],[Draftees]]</f>
        <v>486</v>
      </c>
      <c r="AC55" s="94">
        <f ca="1">TblProd[[#This Row],[Platinum]]</f>
        <v>170887</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162</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45909.166666666541</v>
      </c>
      <c r="AB56" s="94">
        <f ca="1">TblMili[[#This Row],[Draftees]]</f>
        <v>489</v>
      </c>
      <c r="AC56" s="94">
        <f ca="1">TblProd[[#This Row],[Platinum]]</f>
        <v>171651</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163</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45909.208333333205</v>
      </c>
      <c r="AB57" s="94">
        <f ca="1">TblMili[[#This Row],[Draftees]]</f>
        <v>492</v>
      </c>
      <c r="AC57" s="94">
        <f ca="1">TblProd[[#This Row],[Platinum]]</f>
        <v>172407</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164</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45909.249999999869</v>
      </c>
      <c r="AB58" s="94">
        <f ca="1">TblMili[[#This Row],[Draftees]]</f>
        <v>495</v>
      </c>
      <c r="AC58" s="94">
        <f ca="1">TblProd[[#This Row],[Platinum]]</f>
        <v>173154</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165</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45909.291666666533</v>
      </c>
      <c r="AB59" s="94">
        <f ca="1">TblMili[[#This Row],[Draftees]]</f>
        <v>498</v>
      </c>
      <c r="AC59" s="94">
        <f ca="1">TblProd[[#This Row],[Platinum]]</f>
        <v>173893</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45909.333333333198</v>
      </c>
      <c r="AB60" s="94">
        <f ca="1">TblMili[[#This Row],[Draftees]]</f>
        <v>501</v>
      </c>
      <c r="AC60" s="94">
        <f ca="1">TblProd[[#This Row],[Platinum]]</f>
        <v>174624</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167</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45909.374999999862</v>
      </c>
      <c r="AB61" s="94">
        <f ca="1">TblMili[[#This Row],[Draftees]]</f>
        <v>504</v>
      </c>
      <c r="AC61" s="94">
        <f ca="1">TblProd[[#This Row],[Platinum]]</f>
        <v>175347</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168</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45909.416666666526</v>
      </c>
      <c r="AB62" s="94">
        <f ca="1">TblMili[[#This Row],[Draftees]]</f>
        <v>507</v>
      </c>
      <c r="AC62" s="94">
        <f ca="1">TblProd[[#This Row],[Platinum]]</f>
        <v>176062</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169</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45909.45833333319</v>
      </c>
      <c r="AB63" s="94">
        <f ca="1">TblMili[[#This Row],[Draftees]]</f>
        <v>510</v>
      </c>
      <c r="AC63" s="94">
        <f ca="1">TblProd[[#This Row],[Platinum]]</f>
        <v>176769</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170</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45909.499999999854</v>
      </c>
      <c r="AB64" s="94">
        <f ca="1">TblMili[[#This Row],[Draftees]]</f>
        <v>513</v>
      </c>
      <c r="AC64" s="94">
        <f ca="1">TblProd[[#This Row],[Platinum]]</f>
        <v>177468</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45909.541666666519</v>
      </c>
      <c r="AB65" s="94">
        <f ca="1">TblMili[[#This Row],[Draftees]]</f>
        <v>516</v>
      </c>
      <c r="AC65" s="94">
        <f ca="1">TblProd[[#This Row],[Platinum]]</f>
        <v>178159</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172</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45909.583333333183</v>
      </c>
      <c r="AB66" s="94">
        <f ca="1">TblMili[[#This Row],[Draftees]]</f>
        <v>519</v>
      </c>
      <c r="AC66" s="94">
        <f ca="1">TblProd[[#This Row],[Platinum]]</f>
        <v>178842</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173</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45909.624999999847</v>
      </c>
      <c r="AB67" s="94">
        <f ca="1">TblMili[[#This Row],[Draftees]]</f>
        <v>522</v>
      </c>
      <c r="AC67" s="94">
        <f ca="1">TblProd[[#This Row],[Platinum]]</f>
        <v>179517</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174</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45909.666666666511</v>
      </c>
      <c r="AB68" s="94">
        <f ca="1">TblMili[[#This Row],[Draftees]]</f>
        <v>524</v>
      </c>
      <c r="AC68" s="94">
        <f ca="1">TblProd[[#This Row],[Platinum]]</f>
        <v>180183</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174</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45909.708333333176</v>
      </c>
      <c r="AB69" s="94">
        <f ca="1">TblMili[[#This Row],[Draftees]]</f>
        <v>526</v>
      </c>
      <c r="AC69" s="94">
        <f ca="1">TblProd[[#This Row],[Platinum]]</f>
        <v>180844</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175</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45909.74999999984</v>
      </c>
      <c r="AB70" s="94">
        <f ca="1">TblMili[[#This Row],[Draftees]]</f>
        <v>528</v>
      </c>
      <c r="AC70" s="94">
        <f ca="1">TblProd[[#This Row],[Platinum]]</f>
        <v>181500</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176</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45909.791666666504</v>
      </c>
      <c r="AB71" s="94">
        <f ca="1">TblMili[[#This Row],[Draftees]]</f>
        <v>530</v>
      </c>
      <c r="AC71" s="94">
        <f ca="1">TblProd[[#This Row],[Platinum]]</f>
        <v>182150</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176</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45909.833333333168</v>
      </c>
      <c r="AB72" s="94">
        <f ca="1">TblMili[[#This Row],[Draftees]]</f>
        <v>532</v>
      </c>
      <c r="AC72" s="94">
        <f ca="1">TblProd[[#This Row],[Platinum]]</f>
        <v>182795</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177</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45909.874999999833</v>
      </c>
      <c r="AB73" s="94">
        <f ca="1">TblMili[[#This Row],[Draftees]]</f>
        <v>534</v>
      </c>
      <c r="AC73" s="94">
        <f ca="1">TblProd[[#This Row],[Platinum]]</f>
        <v>183434</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178</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45909.916666666497</v>
      </c>
      <c r="AB74" s="94">
        <f ca="1">TblMili[[#This Row],[Draftees]]</f>
        <v>536</v>
      </c>
      <c r="AC74" s="94">
        <f ca="1">TblProd[[#This Row],[Platinum]]</f>
        <v>184068</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178</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45909.958333333161</v>
      </c>
      <c r="AB75" s="94">
        <f ca="1">TblMili[[#This Row],[Draftees]]</f>
        <v>538</v>
      </c>
      <c r="AC75" s="94">
        <f ca="1">TblProd[[#This Row],[Platinum]]</f>
        <v>184697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179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45909.999999999825</v>
      </c>
      <c r="AB76" s="430">
        <f ca="1">TblMili[[#This Row],[Draftees]]</f>
        <v>540</v>
      </c>
      <c r="AC76" s="430">
        <f ca="1">TblProd[[#This Row],[Platinum]]</f>
        <v>185320</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180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45910.04166666649</v>
      </c>
      <c r="AB77" s="94">
        <f ca="1">TblMili[[#This Row],[Draftees]]</f>
        <v>542</v>
      </c>
      <c r="AC77" s="94">
        <f ca="1">TblProd[[#This Row],[Platinum]]</f>
        <v>185938</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180</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45910.083333333154</v>
      </c>
      <c r="AB78" s="94">
        <f ca="1">TblMili[[#This Row],[Draftees]]</f>
        <v>544</v>
      </c>
      <c r="AC78" s="94">
        <f ca="1">TblProd[[#This Row],[Platinum]]</f>
        <v>186550</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181</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45910.124999999818</v>
      </c>
      <c r="AB79" s="94">
        <f ca="1">TblMili[[#This Row],[Draftees]]</f>
        <v>546</v>
      </c>
      <c r="AC79" s="94">
        <f ca="1">TblProd[[#This Row],[Platinum]]</f>
        <v>187157</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182</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45910.166666666482</v>
      </c>
      <c r="AB80" s="94">
        <f ca="1">TblMili[[#This Row],[Draftees]]</f>
        <v>548</v>
      </c>
      <c r="AC80" s="94">
        <f ca="1">TblProd[[#This Row],[Platinum]]</f>
        <v>187759</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182</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45910.208333333147</v>
      </c>
      <c r="AB81" s="94">
        <f ca="1">TblMili[[#This Row],[Draftees]]</f>
        <v>550</v>
      </c>
      <c r="AC81" s="94">
        <f ca="1">TblProd[[#This Row],[Platinum]]</f>
        <v>188355</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183</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45910.249999999811</v>
      </c>
      <c r="AB82" s="94">
        <f ca="1">TblMili[[#This Row],[Draftees]]</f>
        <v>552</v>
      </c>
      <c r="AC82" s="94">
        <f ca="1">TblProd[[#This Row],[Platinum]]</f>
        <v>188946</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184</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45910.291666666475</v>
      </c>
      <c r="AB83" s="94">
        <f ca="1">TblMili[[#This Row],[Draftees]]</f>
        <v>554</v>
      </c>
      <c r="AC83" s="94">
        <f ca="1">TblProd[[#This Row],[Platinum]]</f>
        <v>189531</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184</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45910.333333333139</v>
      </c>
      <c r="AB84" s="94">
        <f ca="1">TblMili[[#This Row],[Draftees]]</f>
        <v>556</v>
      </c>
      <c r="AC84" s="94">
        <f ca="1">TblProd[[#This Row],[Platinum]]</f>
        <v>190111</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185</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45910.374999999804</v>
      </c>
      <c r="AB85" s="94">
        <f ca="1">TblMili[[#This Row],[Draftees]]</f>
        <v>558</v>
      </c>
      <c r="AC85" s="94">
        <f ca="1">TblProd[[#This Row],[Platinum]]</f>
        <v>190686</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186</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45910.416666666468</v>
      </c>
      <c r="AB86" s="94">
        <f ca="1">TblMili[[#This Row],[Draftees]]</f>
        <v>560</v>
      </c>
      <c r="AC86" s="94">
        <f ca="1">TblProd[[#This Row],[Platinum]]</f>
        <v>191255</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186</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45910.458333333132</v>
      </c>
      <c r="AB87" s="94">
        <f ca="1">TblMili[[#This Row],[Draftees]]</f>
        <v>562</v>
      </c>
      <c r="AC87" s="94">
        <f ca="1">TblProd[[#This Row],[Platinum]]</f>
        <v>191819</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187</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45910.499999999796</v>
      </c>
      <c r="AB88" s="94">
        <f ca="1">TblMili[[#This Row],[Draftees]]</f>
        <v>564</v>
      </c>
      <c r="AC88" s="94">
        <f ca="1">TblProd[[#This Row],[Platinum]]</f>
        <v>192377</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188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45910.541666666461</v>
      </c>
      <c r="AB89" s="94">
        <f ca="1">TblMili[[#This Row],[Draftees]]</f>
        <v>566</v>
      </c>
      <c r="AC89" s="94">
        <f ca="1">TblProd[[#This Row],[Platinum]]</f>
        <v>192930</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188</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45910.583333333125</v>
      </c>
      <c r="AB90" s="94">
        <f ca="1">TblMili[[#This Row],[Draftees]]</f>
        <v>568</v>
      </c>
      <c r="AC90" s="94">
        <f ca="1">TblProd[[#This Row],[Platinum]]</f>
        <v>193478</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189</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45910.624999999789</v>
      </c>
      <c r="AB91" s="94">
        <f ca="1">TblMili[[#This Row],[Draftees]]</f>
        <v>570</v>
      </c>
      <c r="AC91" s="94">
        <f ca="1">TblProd[[#This Row],[Platinum]]</f>
        <v>194020</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190</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45910.666666666453</v>
      </c>
      <c r="AB92" s="94">
        <f ca="1">TblMili[[#This Row],[Draftees]]</f>
        <v>572</v>
      </c>
      <c r="AC92" s="94">
        <f ca="1">TblProd[[#This Row],[Platinum]]</f>
        <v>194557</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190</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45910.708333333117</v>
      </c>
      <c r="AB93" s="94">
        <f ca="1">TblMili[[#This Row],[Draftees]]</f>
        <v>574</v>
      </c>
      <c r="AC93" s="94">
        <f ca="1">TblProd[[#This Row],[Platinum]]</f>
        <v>195088</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191</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45910.749999999782</v>
      </c>
      <c r="AB94" s="94">
        <f ca="1">TblMili[[#This Row],[Draftees]]</f>
        <v>576</v>
      </c>
      <c r="AC94" s="94">
        <f ca="1">TblProd[[#This Row],[Platinum]]</f>
        <v>195614</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192</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45910.791666666446</v>
      </c>
      <c r="AB95" s="94">
        <f ca="1">TblMili[[#This Row],[Draftees]]</f>
        <v>578</v>
      </c>
      <c r="AC95" s="94">
        <f ca="1">TblProd[[#This Row],[Platinum]]</f>
        <v>196135</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192</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45910.83333333311</v>
      </c>
      <c r="AB96" s="94">
        <f ca="1">TblMili[[#This Row],[Draftees]]</f>
        <v>580</v>
      </c>
      <c r="AC96" s="94">
        <f ca="1">TblProd[[#This Row],[Platinum]]</f>
        <v>196650</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193</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45910.874999999774</v>
      </c>
      <c r="AB97" s="94">
        <f ca="1">TblMili[[#This Row],[Draftees]]</f>
        <v>582</v>
      </c>
      <c r="AC97" s="94">
        <f ca="1">TblProd[[#This Row],[Platinum]]</f>
        <v>197160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45910.916666666439</v>
      </c>
      <c r="AB98" s="94">
        <f ca="1">TblMili[[#This Row],[Draftees]]</f>
        <v>584</v>
      </c>
      <c r="AC98" s="94">
        <f ca="1">TblProd[[#This Row],[Platinum]]</f>
        <v>197664</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45910.958333333103</v>
      </c>
      <c r="AB99" s="94">
        <f ca="1">TblMili[[#This Row],[Draftees]]</f>
        <v>586</v>
      </c>
      <c r="AC99" s="94">
        <f ca="1">TblProd[[#This Row],[Platinum]]</f>
        <v>198163</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195</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45910.999999999767</v>
      </c>
      <c r="AB100" s="94">
        <f ca="1">TblMili[[#This Row],[Draftees]]</f>
        <v>588</v>
      </c>
      <c r="AC100" s="94">
        <f ca="1">TblProd[[#This Row],[Platinum]]</f>
        <v>198657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196</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45911.041666666431</v>
      </c>
      <c r="AB101" s="94">
        <f ca="1">TblMili[[#This Row],[Draftees]]</f>
        <v>590</v>
      </c>
      <c r="AC101" s="94">
        <f ca="1">TblProd[[#This Row],[Platinum]]</f>
        <v>199145</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196</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45911.083333333096</v>
      </c>
      <c r="AB102" s="94">
        <f ca="1">TblMili[[#This Row],[Draftees]]</f>
        <v>592</v>
      </c>
      <c r="AC102" s="94">
        <f ca="1">TblProd[[#This Row],[Platinum]]</f>
        <v>199628</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197</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45911.12499999976</v>
      </c>
      <c r="AB103" s="94">
        <f ca="1">TblMili[[#This Row],[Draftees]]</f>
        <v>594</v>
      </c>
      <c r="AC103" s="94">
        <f ca="1">TblProd[[#This Row],[Platinum]]</f>
        <v>200105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198</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45911.166666666424</v>
      </c>
      <c r="AB104" s="94">
        <f ca="1">TblMili[[#This Row],[Draftees]]</f>
        <v>596</v>
      </c>
      <c r="AC104" s="94">
        <f ca="1">TblProd[[#This Row],[Platinum]]</f>
        <v>200577</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45911.208333333088</v>
      </c>
      <c r="AB105" s="94">
        <f ca="1">TblMili[[#This Row],[Draftees]]</f>
        <v>598</v>
      </c>
      <c r="AC105" s="94">
        <f ca="1">TblProd[[#This Row],[Platinum]]</f>
        <v>201044</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45911.249999999753</v>
      </c>
      <c r="AB106" s="94">
        <f ca="1">TblMili[[#This Row],[Draftees]]</f>
        <v>600</v>
      </c>
      <c r="AC106" s="94">
        <f ca="1">TblProd[[#This Row],[Platinum]]</f>
        <v>201505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200</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45911.291666666417</v>
      </c>
      <c r="AB107" s="94">
        <f ca="1">TblMili[[#This Row],[Draftees]]</f>
        <v>602</v>
      </c>
      <c r="AC107" s="94">
        <f ca="1">TblProd[[#This Row],[Platinum]]</f>
        <v>201961</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200</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45911.333333333081</v>
      </c>
      <c r="AB108" s="94">
        <f ca="1">TblMili[[#This Row],[Draftees]]</f>
        <v>604</v>
      </c>
      <c r="AC108" s="94">
        <f ca="1">TblProd[[#This Row],[Platinum]]</f>
        <v>202411</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201</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45911.374999999745</v>
      </c>
      <c r="AB109" s="94">
        <f ca="1">TblMili[[#This Row],[Draftees]]</f>
        <v>606</v>
      </c>
      <c r="AC109" s="94">
        <f ca="1">TblProd[[#This Row],[Platinum]]</f>
        <v>202856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202</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45911.41666666641</v>
      </c>
      <c r="AB110" s="94">
        <f ca="1">TblMili[[#This Row],[Draftees]]</f>
        <v>608</v>
      </c>
      <c r="AC110" s="94">
        <f ca="1">TblProd[[#This Row],[Platinum]]</f>
        <v>203296</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202</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45911.458333333074</v>
      </c>
      <c r="AB111" s="94">
        <f ca="1">TblMili[[#This Row],[Draftees]]</f>
        <v>610</v>
      </c>
      <c r="AC111" s="94">
        <f ca="1">TblProd[[#This Row],[Platinum]]</f>
        <v>203730</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203</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45911.499999999738</v>
      </c>
      <c r="AB112" s="94">
        <f ca="1">TblMili[[#This Row],[Draftees]]</f>
        <v>612</v>
      </c>
      <c r="AC112" s="94">
        <f ca="1">TblProd[[#This Row],[Platinum]]</f>
        <v>204159</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204</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45911.541666666402</v>
      </c>
      <c r="AB113" s="94">
        <f ca="1">TblMili[[#This Row],[Draftees]]</f>
        <v>614</v>
      </c>
      <c r="AC113" s="94">
        <f ca="1">TblProd[[#This Row],[Platinum]]</f>
        <v>204582</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204</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45911.583333333067</v>
      </c>
      <c r="AB114" s="94">
        <f ca="1">TblMili[[#This Row],[Draftees]]</f>
        <v>616</v>
      </c>
      <c r="AC114" s="94">
        <f ca="1">TblProd[[#This Row],[Platinum]]</f>
        <v>205000</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205</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45911.624999999731</v>
      </c>
      <c r="AB115" s="94">
        <f ca="1">TblMili[[#This Row],[Draftees]]</f>
        <v>618</v>
      </c>
      <c r="AC115" s="94">
        <f ca="1">TblProd[[#This Row],[Platinum]]</f>
        <v>205413</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206</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45911.666666666395</v>
      </c>
      <c r="AB116" s="94">
        <f ca="1">TblMili[[#This Row],[Draftees]]</f>
        <v>620</v>
      </c>
      <c r="AC116" s="94">
        <f ca="1">TblProd[[#This Row],[Platinum]]</f>
        <v>205820</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206</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45911.708333333059</v>
      </c>
      <c r="AB117" s="94">
        <f ca="1">TblMili[[#This Row],[Draftees]]</f>
        <v>621</v>
      </c>
      <c r="AC117" s="94">
        <f ca="1">TblProd[[#This Row],[Platinum]]</f>
        <v>206222</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207</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45911.749999999724</v>
      </c>
      <c r="AB118" s="94">
        <f ca="1">TblMili[[#This Row],[Draftees]]</f>
        <v>622</v>
      </c>
      <c r="AC118" s="94">
        <f ca="1">TblProd[[#This Row],[Platinum]]</f>
        <v>206621</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207</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45911.791666666388</v>
      </c>
      <c r="AB119" s="94">
        <f ca="1">TblMili[[#This Row],[Draftees]]</f>
        <v>623</v>
      </c>
      <c r="AC119" s="94">
        <f ca="1">TblProd[[#This Row],[Platinum]]</f>
        <v>207017</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207</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45911.833333333052</v>
      </c>
      <c r="AB120" s="94">
        <f ca="1">TblMili[[#This Row],[Draftees]]</f>
        <v>624</v>
      </c>
      <c r="AC120" s="94">
        <f ca="1">TblProd[[#This Row],[Platinum]]</f>
        <v>207411</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208</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45911.874999999716</v>
      </c>
      <c r="AB121" s="94">
        <f ca="1">TblMili[[#This Row],[Draftees]]</f>
        <v>625</v>
      </c>
      <c r="AC121" s="94">
        <f ca="1">TblProd[[#This Row],[Platinum]]</f>
        <v>207802</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208</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45911.91666666638</v>
      </c>
      <c r="AB122" s="94">
        <f ca="1">TblMili[[#This Row],[Draftees]]</f>
        <v>626</v>
      </c>
      <c r="AC122" s="94">
        <f ca="1">TblProd[[#This Row],[Platinum]]</f>
        <v>208190</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208</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45911.958333333045</v>
      </c>
      <c r="AB123" s="94">
        <f ca="1">TblMili[[#This Row],[Draftees]]</f>
        <v>627</v>
      </c>
      <c r="AC123" s="94">
        <f ca="1">TblProd[[#This Row],[Platinum]]</f>
        <v>208576</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209</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45911.999999999709</v>
      </c>
      <c r="AB124" s="94">
        <f ca="1">TblMili[[#This Row],[Draftees]]</f>
        <v>628</v>
      </c>
      <c r="AC124" s="94">
        <f ca="1">TblProd[[#This Row],[Platinum]]</f>
        <v>208959</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209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45912.041666666373</v>
      </c>
      <c r="AB125" s="94">
        <f ca="1">TblMili[[#This Row],[Draftees]]</f>
        <v>629</v>
      </c>
      <c r="AC125" s="94">
        <f ca="1">TblProd[[#This Row],[Platinum]]</f>
        <v>209339</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209</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45912.083333333037</v>
      </c>
      <c r="AB126" s="94">
        <f ca="1">TblMili[[#This Row],[Draftees]]</f>
        <v>630</v>
      </c>
      <c r="AC126" s="94">
        <f ca="1">TblProd[[#This Row],[Platinum]]</f>
        <v>209717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210</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45912.124999999702</v>
      </c>
      <c r="AB127" s="94">
        <f ca="1">TblMili[[#This Row],[Draftees]]</f>
        <v>631</v>
      </c>
      <c r="AC127" s="94">
        <f ca="1">TblProd[[#This Row],[Platinum]]</f>
        <v>210092</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210</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45912.166666666366</v>
      </c>
      <c r="AB128" s="94">
        <f ca="1">TblMili[[#This Row],[Draftees]]</f>
        <v>632</v>
      </c>
      <c r="AC128" s="94">
        <f ca="1">TblProd[[#This Row],[Platinum]]</f>
        <v>210464</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210</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45912.20833333303</v>
      </c>
      <c r="AB129" s="94">
        <f ca="1">TblMili[[#This Row],[Draftees]]</f>
        <v>633</v>
      </c>
      <c r="AC129" s="94">
        <f ca="1">TblProd[[#This Row],[Platinum]]</f>
        <v>210833</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211</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45912.249999999694</v>
      </c>
      <c r="AB130" s="94">
        <f ca="1">TblMili[[#This Row],[Draftees]]</f>
        <v>634</v>
      </c>
      <c r="AC130" s="94">
        <f ca="1">TblProd[[#This Row],[Platinum]]</f>
        <v>211200</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211</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45912.291666666359</v>
      </c>
      <c r="AB131" s="94">
        <f ca="1">TblMili[[#This Row],[Draftees]]</f>
        <v>635</v>
      </c>
      <c r="AC131" s="94">
        <f ca="1">TblProd[[#This Row],[Platinum]]</f>
        <v>211564</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211</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45912.333333333023</v>
      </c>
      <c r="AB132" s="94">
        <f ca="1">TblMili[[#This Row],[Draftees]]</f>
        <v>636</v>
      </c>
      <c r="AC132" s="94">
        <f ca="1">TblProd[[#This Row],[Platinum]]</f>
        <v>211925</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212</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45912.374999999687</v>
      </c>
      <c r="AB133" s="94">
        <f ca="1">TblMili[[#This Row],[Draftees]]</f>
        <v>637</v>
      </c>
      <c r="AC133" s="94">
        <f ca="1">TblProd[[#This Row],[Platinum]]</f>
        <v>212284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212</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45912.416666666351</v>
      </c>
      <c r="AB134" s="94">
        <f ca="1">TblMili[[#This Row],[Draftees]]</f>
        <v>638</v>
      </c>
      <c r="AC134" s="94">
        <f ca="1">TblProd[[#This Row],[Platinum]]</f>
        <v>212640</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212</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45912.458333333016</v>
      </c>
      <c r="AB135" s="94">
        <f ca="1">TblMili[[#This Row],[Draftees]]</f>
        <v>639</v>
      </c>
      <c r="AC135" s="94">
        <f ca="1">TblProd[[#This Row],[Platinum]]</f>
        <v>212993</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213</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45912.49999999968</v>
      </c>
      <c r="AB136" s="94">
        <f ca="1">TblMili[[#This Row],[Draftees]]</f>
        <v>640</v>
      </c>
      <c r="AC136" s="94">
        <f ca="1">TblProd[[#This Row],[Platinum]]</f>
        <v>213344</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213</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45907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45907.041666666664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45907.083333333328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45907.124999999993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45907.166666666657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45907.208333333321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45907.249999999985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45907.29166666665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45907.333333333314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45907.374999999978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45907.416666666642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45907.458333333307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45907.499999999971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45907.541666666635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45907.583333333299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45907.624999999964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45907.666666666628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45907.708333333292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45907.749999999956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45907.791666666621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45907.833333333285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45907.874999999949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45907.916666666613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45907.958333333278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45907.999999999942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45908.041666666606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45908.08333333327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45908.124999999935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45908.166666666599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45908.208333333263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45908.249999999927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45908.291666666591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45908.333333333256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45908.37499999992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45908.416666666584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45908.458333333248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45908.499999999913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45908.541666666577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45908.583333333241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45908.624999999905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45908.66666666657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45908.708333333234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45908.749999999898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45908.791666666562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45908.833333333227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45908.874999999891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45908.916666666555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45908.958333333219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45908.999999999884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45909.041666666548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45909.083333333212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45909.124999999876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45909.166666666541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45909.208333333205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45909.249999999869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45909.291666666533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45909.333333333198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45909.374999999862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45909.416666666526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45909.45833333319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45909.499999999854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45909.541666666519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45909.583333333183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45909.624999999847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45909.666666666511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45909.708333333176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45909.74999999984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45909.791666666504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45909.833333333168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45909.874999999833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45909.916666666497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45909.958333333161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45909.999999999825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45910.04166666649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45910.083333333154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45910.124999999818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45910.166666666482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45910.208333333147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45910.249999999811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45910.291666666475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45910.333333333139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45910.374999999804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45910.416666666468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45910.458333333132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45910.499999999796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45910.541666666461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45910.583333333125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45910.624999999789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45910.666666666453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45910.708333333117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45910.749999999782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45910.791666666446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45910.83333333311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45910.874999999774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45910.916666666439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45910.958333333103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45910.999999999767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45911.041666666431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45911.083333333096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45911.12499999976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45911.166666666424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45911.208333333088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45911.249999999753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45911.291666666417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45911.333333333081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45911.374999999745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45911.41666666641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45911.458333333074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45911.499999999738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45911.541666666402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45911.583333333067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45911.624999999731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45911.666666666395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45911.708333333059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45911.749999999724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45911.791666666388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45911.833333333052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45911.874999999716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45911.91666666638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45911.958333333045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45911.999999999709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45912.041666666373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45912.083333333037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45912.124999999702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45912.166666666366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45912.20833333303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45912.249999999694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45912.291666666359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45912.333333333023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45912.374999999687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45912.416666666351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45912.458333333016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45912.49999999968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$J4=49</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1106</v>
      </c>
      <c r="AP3" s="135" t="s">
        <v>1037</v>
      </c>
      <c r="AQ3" s="135" t="s">
        <v>2</v>
      </c>
      <c r="AR3" s="243" t="s">
        <v>997</v>
      </c>
      <c r="AS3" s="135" t="s">
        <v>792</v>
      </c>
      <c r="AT3" s="243" t="s">
        <v>998</v>
      </c>
      <c r="AU3" s="135" t="s">
        <v>1034</v>
      </c>
      <c r="AV3" s="135" t="s">
        <v>1036</v>
      </c>
      <c r="AW3" s="135" t="s">
        <v>1133</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1122</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1130</v>
      </c>
      <c r="CM3" s="135" t="s">
        <v>1156</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1115</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45907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45907</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45907.041666666664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45907.041666666664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45907.083333333328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45907.083333333328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45907.124999999993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45907.124999999993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45907.166666666657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45907.166666666657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45907.208333333321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45907.208333333321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45907.249999999985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45907.249999999985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45907.29166666665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45907.29166666665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45907.333333333314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45907.333333333314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45907.374999999978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45907.374999999978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1123</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45907.416666666642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45907.416666666642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45907.458333333307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45907.458333333307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45907.499999999971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45907.499999999971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45907.541666666635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45907.541666666635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45907.583333333299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45907.583333333299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45907.624999999964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45907.624999999964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45907.666666666628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45907.666666666628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45907.708333333292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45907.708333333292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45907.749999999956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45907.749999999956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45907.791666666621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45907.791666666621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45907.833333333285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45907.833333333285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45907.874999999949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45907.874999999949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45907.916666666613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45907.916666666613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45907.958333333278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45907.958333333278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45907.999999999942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45907.999999999942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45908.041666666606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45908.041666666606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45908.08333333327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45908.08333333327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45908.124999999935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45908.124999999935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45908.166666666599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45908.166666666599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45908.208333333263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45908.208333333263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45908.249999999927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45908.249999999927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45908.291666666591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45908.291666666591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45908.333333333256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45908.333333333256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45908.37499999992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45908.37499999992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45908.416666666584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45908.416666666584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45908.458333333248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45908.458333333248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45908.499999999913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45908.499999999913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275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MIN(6,TblMili[[#This Row],[Mystic]]+Races!$F$19)*1.8 +  IF(TblMili[[#This Row],[Mystic]]+Races!$F$19&gt;6,(TblMili[[#This Row],[Mystic]]+Races!$F$19-6)*0.2,0) - Races!$I$19</f>
        <v>1</v>
      </c>
      <c r="CR4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4">
        <f ca="1">TblMili[[#This Row],[Mystic bonus]]*TblMili[[#This Row],[Unit 3]]+TblMili[[#This Row],[Druid bonus]]*TblMili[[#This Row],[Unit 4]]</f>
        <v>0</v>
      </c>
      <c r="CT40" s="155">
        <f ca="1">MIN(6,TblMili[[#This Row],[Dryad]]+Races!$F$35)*1.8 +  IF(TblMili[[#This Row],[Dryad]]+Races!$F$35&gt;6,(TblMili[[#This Row],[Dryad]]+Races!$F$35-6)*0.2,0) - Races!$I$19</f>
        <v>0.80000000000000071</v>
      </c>
      <c r="CU40" s="94">
        <f ca="1">sylvan*(TblMili[[#This Row],[Mystic bonus]]*TblMili[[#This Row],[Unit 3]])</f>
        <v>0</v>
      </c>
      <c r="CV40" s="155">
        <f ca="1">1.8 * MIN(MAX(Races!$E$27,TblMili[[#This Row],[Rockapult]]+Races!$F$27),6)  +  0.45 * MIN(MIN(Races!$E$27,TblMili[[#This Row],[Rockapult]]+Races!$F$27),6)  +  0.2 * ( MAX(Races!$E$27-6,0) + MAX(TblMili[[#This Row],[Rockapult]]+Races!$F$27-6,0) )  -  Races!$I$20</f>
        <v>3.7000000000000011</v>
      </c>
      <c r="CW40" s="94">
        <f ca="1">gnome*(TblMili[[#This Row],[Rockapult bonus]]*TblMili[[#This Row],[Unit 3]])</f>
        <v>0</v>
      </c>
      <c r="CX4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4">
        <f ca="1">dark_elf*(TblMili[[#This Row],[Adept bonus]]*TblMili[[#This Row],[Unit 3]])</f>
        <v>0</v>
      </c>
      <c r="CZ40" s="155">
        <f ca="1">1.8 * MIN(MAX(TblMili[[#This Row],[Frost Mage]]+Races!$F$71,Races!$E$71),6)  +  0.45 * MIN(MIN(TblMili[[#This Row],[Frost Mage]]+Races!$F$71,Races!$E$71),6)  +  0.2 * ( MAX(TblMili[[#This Row],[Frost Mage]]+Races!$F$71-6,0) + MAX(Races!$E$71-6,0) )  -  Races!$I$71</f>
        <v>6.15</v>
      </c>
      <c r="DA40" s="155">
        <f ca="1">1.8 * MIN(MAX(TblMili[[#This Row],[Ice Elemental]]+Races!$E$71,Races!$F$71),6)  +  0.45 * MIN(MIN(TblMili[[#This Row],[Ice Elemental]]+Races!$E$71,Races!$F$71),6)  +  0.2 * ( MAX(TblMili[[#This Row],[Ice Elemental]]+Races!$E$71-6,0) + MAX(Races!$F$71-6,0) )  -  Races!$I$71</f>
        <v>0.75</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45908.541666666577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45908.541666666577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45908.583333333241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45908.583333333241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45908.624999999905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45908.624999999905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45908.66666666657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45908.66666666657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45908.708333333234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45908.708333333234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45908.749999999898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45908.749999999898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45908.791666666562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45908.791666666562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45908.833333333227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45908.833333333227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45908.874999999891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45908.874999999891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45908.916666666555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45908.916666666555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45908.958333333219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45908.958333333219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45908.999999999884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45908.999999999884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MIN(6,TblMili[[#This Row],[Mystic]]+Races!$F$19)*1.8 +  IF(TblMili[[#This Row],[Mystic]]+Races!$F$19&gt;6,(TblMili[[#This Row],[Mystic]]+Races!$F$19-6)*0.2,0) - Races!$I$19</f>
        <v>1</v>
      </c>
      <c r="CR52" s="456">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3">
        <f ca="1">MIN(6,TblMili[[#This Row],[Dryad]]+Races!$F$35)*1.8 +  IF(TblMili[[#This Row],[Dryad]]+Races!$F$35&gt;6,(TblMili[[#This Row],[Dryad]]+Races!$F$35-6)*0.2,0) - Races!$I$19</f>
        <v>0.80000000000000071</v>
      </c>
      <c r="CU52" s="35">
        <f ca="1">sylvan*(TblMili[[#This Row],[Mystic bonus]]*TblMili[[#This Row],[Unit 3]])</f>
        <v>0</v>
      </c>
      <c r="CV52" s="163">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3">
        <f ca="1">1.8 * MIN(MAX(TblMili[[#This Row],[Frost Mage]]+Races!$F$71,Races!$E$71),6)  +  0.45 * MIN(MIN(TblMili[[#This Row],[Frost Mage]]+Races!$F$71,Races!$E$71),6)  +  0.2 * ( MAX(TblMili[[#This Row],[Frost Mage]]+Races!$F$71-6,0) + MAX(Races!$E$71-6,0) )  -  Races!$I$71</f>
        <v>6.15</v>
      </c>
      <c r="DA52" s="163">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45909.041666666548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45909.041666666548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45909.083333333212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45909.083333333212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45909.124999999876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45909.124999999876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45909.166666666541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45909.166666666541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45909.208333333205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45909.208333333205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45909.249999999869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45909.249999999869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45909.291666666533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45909.291666666533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45909.333333333198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45909.333333333198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45909.374999999862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45909.374999999862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45909.416666666526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45909.416666666526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45909.45833333319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45909.45833333319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45909.499999999854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45909.499999999854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45909.541666666519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45909.541666666519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45909.583333333183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45909.583333333183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45909.624999999847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45909.624999999847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45909.666666666511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45909.666666666511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45909.708333333176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45909.708333333176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45909.74999999984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45909.74999999984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45909.791666666504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45909.791666666504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45909.833333333168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45909.833333333168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45909.874999999833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45909.874999999833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45909.916666666497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45909.916666666497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45909.958333333161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45909.958333333161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45909.999999999825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45909.999999999825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MIN(6,TblMili[[#This Row],[Mystic]]+Races!$F$19)*1.8 +  IF(TblMili[[#This Row],[Mystic]]+Races!$F$19&gt;6,(TblMili[[#This Row],[Mystic]]+Races!$F$19-6)*0.2,0) - Races!$I$19</f>
        <v>1</v>
      </c>
      <c r="CR76" s="447">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8">
        <f ca="1">MIN(6,TblMili[[#This Row],[Dryad]]+Races!$F$35)*1.8 +  IF(TblMili[[#This Row],[Dryad]]+Races!$F$35&gt;6,(TblMili[[#This Row],[Dryad]]+Races!$F$35-6)*0.2,0) - Races!$I$19</f>
        <v>0.80000000000000071</v>
      </c>
      <c r="CU76" s="430">
        <f ca="1">sylvan*(TblMili[[#This Row],[Mystic bonus]]*TblMili[[#This Row],[Unit 3]])</f>
        <v>0</v>
      </c>
      <c r="CV76" s="448">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8">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8">
        <f ca="1">1.8 * MIN(MAX(TblMili[[#This Row],[Frost Mage]]+Races!$F$71,Races!$E$71),6)  +  0.45 * MIN(MIN(TblMili[[#This Row],[Frost Mage]]+Races!$F$71,Races!$E$71),6)  +  0.2 * ( MAX(TblMili[[#This Row],[Frost Mage]]+Races!$F$71-6,0) + MAX(Races!$E$71-6,0) )  -  Races!$I$71</f>
        <v>6.15</v>
      </c>
      <c r="DA76" s="448">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45910.04166666649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45910.04166666649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45910.083333333154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45910.083333333154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45910.124999999818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45910.124999999818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45910.166666666482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45910.166666666482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45910.208333333147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45910.208333333147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45910.249999999811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45910.249999999811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45910.291666666475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45910.291666666475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45910.333333333139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45910.333333333139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45910.374999999804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45910.374999999804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45910.416666666468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45910.416666666468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45910.458333333132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45910.458333333132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45910.499999999796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45910.499999999796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45910.541666666461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45910.541666666461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45910.583333333125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45910.583333333125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45910.624999999789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45910.624999999789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45910.666666666453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45910.666666666453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45910.708333333117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45910.708333333117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45910.749999999782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45910.749999999782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45910.791666666446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45910.791666666446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45910.83333333311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45910.83333333311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45910.874999999774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45910.874999999774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45910.916666666439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45910.916666666439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45910.958333333103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45910.958333333103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45910.999999999767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45910.999999999767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45911.041666666431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45911.041666666431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45911.083333333096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45911.083333333096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45911.12499999976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45911.12499999976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45911.166666666424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45911.166666666424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45911.208333333088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45911.208333333088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45911.249999999753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45911.249999999753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45911.291666666417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45911.291666666417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45911.333333333081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45911.333333333081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45911.374999999745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45911.374999999745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45911.41666666641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45911.41666666641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45911.458333333074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45911.458333333074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45911.499999999738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45911.499999999738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45911.541666666402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45911.541666666402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45911.583333333067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45911.583333333067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45911.624999999731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45911.624999999731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45911.666666666395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45911.666666666395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45911.708333333059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45911.708333333059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45911.749999999724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45911.749999999724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45911.791666666388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45911.791666666388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45911.833333333052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45911.833333333052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45911.874999999716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45911.874999999716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45911.91666666638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45911.91666666638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45911.958333333045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45911.958333333045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45911.999999999709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45911.999999999709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45912.041666666373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45912.041666666373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45912.083333333037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45912.083333333037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45912.124999999702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45912.124999999702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45912.166666666366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45912.166666666366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45912.20833333303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45912.20833333303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45912.249999999694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45912.249999999694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45912.291666666359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45912.291666666359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45912.333333333023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45912.333333333023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45912.374999999687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45912.374999999687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45912.416666666351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45912.416666666351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45912.458333333016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45912.458333333016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45912.49999999968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45912.49999999968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$A4=49</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1123</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1104</v>
      </c>
      <c r="O3" s="135" t="s">
        <v>1069</v>
      </c>
      <c r="P3" s="135" t="s">
        <v>297</v>
      </c>
      <c r="Q3" s="135" t="s">
        <v>334</v>
      </c>
      <c r="R3" s="135" t="s">
        <v>1070</v>
      </c>
      <c r="S3" s="135" t="s">
        <v>340</v>
      </c>
      <c r="T3" s="135" t="s">
        <v>424</v>
      </c>
      <c r="U3" s="135" t="s">
        <v>1063</v>
      </c>
      <c r="V3" s="135" t="s">
        <v>1154</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1105</v>
      </c>
      <c r="AJ3" s="135" t="s">
        <v>917</v>
      </c>
      <c r="AK3" s="135" t="s">
        <v>921</v>
      </c>
      <c r="AL3" s="135" t="s">
        <v>922</v>
      </c>
      <c r="AM3" s="135" t="s">
        <v>1079</v>
      </c>
      <c r="AN3" s="135" t="s">
        <v>923</v>
      </c>
      <c r="AO3" s="135" t="s">
        <v>918</v>
      </c>
      <c r="AP3" s="411" t="s">
        <v>1064</v>
      </c>
      <c r="AQ3" s="411" t="s">
        <v>1155</v>
      </c>
    </row>
    <row r="4" spans="1:43" x14ac:dyDescent="0.2">
      <c r="A4" s="137">
        <f>TblRezone[[#This Row],[Hour]]</f>
        <v>1</v>
      </c>
      <c r="B4" s="154">
        <f ca="1">TblConstr[[#This Row],[Land]]</f>
        <v>50</v>
      </c>
      <c r="C4" s="94">
        <f ca="1">TblProd[[#This Row],[Mana]]</f>
        <v>0</v>
      </c>
      <c r="D4" s="397">
        <f>1-TblMagic[[#This Row],[Wiz str cost]]</f>
        <v>1</v>
      </c>
      <c r="E4" s="159">
        <f>Imps!L4</f>
        <v>45907</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45907.041666666664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45907.083333333328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45907.124999999993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45907.166666666657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45907.208333333321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45907.249999999985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45907.29166666665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45907.333333333314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45907.374999999978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45907.416666666642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45907.458333333307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45907.499999999971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45907.541666666635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45907.583333333299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45907.624999999964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45907.666666666628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45907.708333333292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45907.749999999956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45907.791666666621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45907.833333333285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45907.874999999949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45907.916666666613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45907.958333333278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45907.999999999942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45908.041666666606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45908.08333333327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45908.124999999935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45908.166666666599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45908.208333333263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45908.249999999927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45908.291666666591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45908.333333333256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45908.37499999992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45908.416666666584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45908.458333333248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45908.499999999913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45908.541666666577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45908.583333333241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45908.624999999905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45908.66666666657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45908.708333333234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45908.749999999898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45908.791666666562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45908.833333333227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45908.874999999891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45908.916666666555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45908.958333333219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45908.999999999884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45909.041666666548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45909.083333333212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45909.124999999876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45909.166666666541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45909.208333333205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45909.249999999869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45909.291666666533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45909.333333333198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45909.374999999862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45909.416666666526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45909.45833333319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45909.499999999854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45909.541666666519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45909.583333333183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45909.624999999847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45909.666666666511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45909.708333333176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45909.74999999984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45909.791666666504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45909.833333333168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45909.874999999833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45909.916666666497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45909.958333333161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45909.999999999825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45910.04166666649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45910.083333333154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45910.124999999818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45910.166666666482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45910.208333333147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45910.249999999811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45910.291666666475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45910.333333333139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45910.374999999804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45910.416666666468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45910.458333333132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45910.499999999796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45910.541666666461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45910.583333333125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45910.624999999789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45910.666666666453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45910.708333333117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45910.749999999782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45910.791666666446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45910.83333333311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45910.874999999774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45910.916666666439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45910.958333333103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45910.999999999767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45911.041666666431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45911.083333333096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45911.12499999976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45911.166666666424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45911.208333333088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45911.249999999753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45911.291666666417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45911.333333333081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45911.374999999745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45911.41666666641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45911.458333333074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45911.499999999738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45911.541666666402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45911.583333333067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45911.624999999731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45911.666666666395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45911.708333333059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45911.749999999724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45911.791666666388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45911.833333333052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45911.874999999716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45911.91666666638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45911.958333333045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45911.999999999709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45912.041666666373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45912.083333333037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45912.124999999702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45912.166666666366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45912.20833333303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45912.249999999694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45912.291666666359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45912.333333333023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45912.374999999687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45912.416666666351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45912.458333333016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45912.49999999968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$A4=49</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1087</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1157</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1085</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1158</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1162</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1082</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1159</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1084</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1160</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1161</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1083</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1112</v>
      </c>
      <c r="I34" s="273" t="s">
        <v>1113</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1086</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1165</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1082</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1163</v>
      </c>
      <c r="I44" s="273" t="s">
        <v>1164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1166</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1088</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1097</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L1" s="532" t="s">
        <v>222</v>
      </c>
      <c r="BM1" s="533"/>
      <c r="BN1" s="533"/>
      <c r="BO1" s="28"/>
      <c r="BQ1" s="532" t="s">
        <v>223</v>
      </c>
      <c r="BR1" s="532"/>
      <c r="BS1" s="532"/>
      <c r="BT1" s="28"/>
      <c r="BV1" s="5" t="s">
        <v>306</v>
      </c>
    </row>
    <row r="2" spans="1:84" s="5" customFormat="1" x14ac:dyDescent="0.2">
      <c r="C2" s="28"/>
      <c r="D2" s="28"/>
      <c r="E2" s="28"/>
      <c r="F2" s="28"/>
      <c r="K2" s="28"/>
      <c r="Y2" s="266" t="s">
        <v>208</v>
      </c>
      <c r="Z2" s="266" t="s">
        <v>210</v>
      </c>
      <c r="AA2" s="266" t="s">
        <v>1098</v>
      </c>
      <c r="AB2" s="266" t="s">
        <v>212</v>
      </c>
      <c r="AC2" s="266" t="s">
        <v>213</v>
      </c>
      <c r="AD2" s="266" t="s">
        <v>526</v>
      </c>
      <c r="AF2" s="266" t="s">
        <v>208</v>
      </c>
      <c r="AG2" s="266" t="s">
        <v>210</v>
      </c>
      <c r="AH2" s="266" t="s">
        <v>1098</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1098</v>
      </c>
      <c r="AB3" s="135" t="s">
        <v>212</v>
      </c>
      <c r="AC3" s="135" t="s">
        <v>213</v>
      </c>
      <c r="AD3" s="135" t="s">
        <v>526</v>
      </c>
      <c r="AE3" s="135" t="s">
        <v>780</v>
      </c>
      <c r="AF3" s="135" t="s">
        <v>1026</v>
      </c>
      <c r="AG3" s="135" t="s">
        <v>926</v>
      </c>
      <c r="AH3" s="135" t="s">
        <v>1099</v>
      </c>
      <c r="AI3" s="135" t="s">
        <v>927</v>
      </c>
      <c r="AJ3" s="135" t="s">
        <v>928</v>
      </c>
      <c r="AK3" s="135" t="s">
        <v>1100</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1028</v>
      </c>
      <c r="BL3" s="243" t="s">
        <v>949</v>
      </c>
      <c r="BM3" s="243" t="s">
        <v>950</v>
      </c>
      <c r="BN3" s="243" t="s">
        <v>951</v>
      </c>
      <c r="BO3" s="243" t="s">
        <v>952</v>
      </c>
      <c r="BP3" s="243" t="s">
        <v>1029</v>
      </c>
      <c r="BQ3" s="243" t="s">
        <v>953</v>
      </c>
      <c r="BR3" s="243" t="s">
        <v>954</v>
      </c>
      <c r="BS3" s="243" t="s">
        <v>955</v>
      </c>
      <c r="BT3" s="243" t="s">
        <v>956</v>
      </c>
      <c r="BU3" s="135" t="s">
        <v>1030</v>
      </c>
      <c r="BV3" s="282" t="s">
        <v>307</v>
      </c>
      <c r="BW3" s="135" t="s">
        <v>964</v>
      </c>
      <c r="BX3" s="135" t="s">
        <v>1031</v>
      </c>
      <c r="BY3" s="135" t="s">
        <v>965</v>
      </c>
      <c r="BZ3" s="135" t="s">
        <v>308</v>
      </c>
    </row>
    <row r="4" spans="1:84"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45907</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45907</v>
      </c>
      <c r="BZ4" s="290">
        <f>Overview!B15</f>
        <v>45907</v>
      </c>
      <c r="CA4" s="57"/>
      <c r="CB4" s="291"/>
      <c r="CC4" s="292"/>
    </row>
    <row r="5" spans="1:84"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45907.041666666664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45907.041666666664</v>
      </c>
      <c r="BZ5" s="294">
        <f ca="1">OFFSET(TblImps[[#This Row],[Servertime]],-1,0)+1/24</f>
        <v>45907.041666666664</v>
      </c>
      <c r="CA5" s="57"/>
      <c r="CB5" s="292"/>
      <c r="CC5" s="292"/>
    </row>
    <row r="6" spans="1:84"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45907.083333333328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45907.083333333328</v>
      </c>
      <c r="BZ6" s="294">
        <f ca="1">OFFSET(TblImps[[#This Row],[Servertime]],-1,0)+1/24</f>
        <v>45907.083333333328</v>
      </c>
      <c r="CA6" s="57"/>
      <c r="CB6" s="292"/>
      <c r="CC6" s="292"/>
      <c r="CF6" s="295"/>
    </row>
    <row r="7" spans="1:84"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45907.124999999993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45907.124999999993</v>
      </c>
      <c r="BZ7" s="294">
        <f ca="1">OFFSET(TblImps[[#This Row],[Servertime]],-1,0)+1/24</f>
        <v>45907.124999999993</v>
      </c>
      <c r="CA7" s="57"/>
      <c r="CB7" s="292"/>
      <c r="CC7" s="292"/>
      <c r="CF7" s="296"/>
    </row>
    <row r="8" spans="1:84"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45907.166666666657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45907.166666666657</v>
      </c>
      <c r="BZ8" s="294">
        <f ca="1">OFFSET(TblImps[[#This Row],[Servertime]],-1,0)+1/24</f>
        <v>45907.166666666657</v>
      </c>
      <c r="CA8" s="57"/>
      <c r="CB8" s="292"/>
      <c r="CC8" s="292"/>
      <c r="CF8" s="295"/>
    </row>
    <row r="9" spans="1:84"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45907.208333333321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45907.208333333321</v>
      </c>
      <c r="BZ9" s="294">
        <f ca="1">OFFSET(TblImps[[#This Row],[Servertime]],-1,0)+1/24</f>
        <v>45907.208333333321</v>
      </c>
      <c r="CA9" s="57"/>
      <c r="CB9" s="292"/>
      <c r="CC9" s="292"/>
      <c r="CF9" s="295"/>
    </row>
    <row r="10" spans="1:84"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45907.249999999985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45907.249999999985</v>
      </c>
      <c r="BZ10" s="294">
        <f ca="1">OFFSET(TblImps[[#This Row],[Servertime]],-1,0)+1/24</f>
        <v>45907.249999999985</v>
      </c>
      <c r="CA10" s="57"/>
      <c r="CB10" s="292"/>
      <c r="CC10" s="292"/>
    </row>
    <row r="11" spans="1:84"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45907.29166666665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45907.29166666665</v>
      </c>
      <c r="BZ11" s="294">
        <f ca="1">OFFSET(TblImps[[#This Row],[Servertime]],-1,0)+1/24</f>
        <v>45907.29166666665</v>
      </c>
      <c r="CA11" s="57"/>
      <c r="CB11" s="292"/>
      <c r="CC11" s="292"/>
    </row>
    <row r="12" spans="1:84"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45907.333333333314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45907.333333333314</v>
      </c>
      <c r="BZ12" s="294">
        <f ca="1">OFFSET(TblImps[[#This Row],[Servertime]],-1,0)+1/24</f>
        <v>45907.333333333314</v>
      </c>
      <c r="CA12" s="57"/>
      <c r="CB12" s="292"/>
      <c r="CC12" s="292"/>
    </row>
    <row r="13" spans="1:84"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45907.374999999978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45907.374999999978</v>
      </c>
      <c r="BZ13" s="294">
        <f ca="1">OFFSET(TblImps[[#This Row],[Servertime]],-1,0)+1/24</f>
        <v>45907.374999999978</v>
      </c>
      <c r="CA13" s="57"/>
      <c r="CB13" s="292"/>
      <c r="CC13" s="292"/>
    </row>
    <row r="14" spans="1:84"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45907.416666666642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45907.416666666642</v>
      </c>
      <c r="BZ14" s="294">
        <f ca="1">OFFSET(TblImps[[#This Row],[Servertime]],-1,0)+1/24</f>
        <v>45907.416666666642</v>
      </c>
      <c r="CA14" s="57"/>
      <c r="CB14" s="292"/>
      <c r="CC14" s="292"/>
    </row>
    <row r="15" spans="1:84"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45907.458333333307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45907.458333333307</v>
      </c>
      <c r="BZ15" s="294">
        <f ca="1">OFFSET(TblImps[[#This Row],[Servertime]],-1,0)+1/24</f>
        <v>45907.458333333307</v>
      </c>
      <c r="CA15" s="57"/>
      <c r="CB15" s="292"/>
      <c r="CC15" s="292"/>
    </row>
    <row r="16" spans="1:84"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45907.499999999971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45907.499999999971</v>
      </c>
      <c r="BZ16" s="294">
        <f ca="1">OFFSET(TblImps[[#This Row],[Servertime]],-1,0)+1/24</f>
        <v>45907.499999999971</v>
      </c>
      <c r="CA16" s="57"/>
      <c r="CB16" s="292"/>
      <c r="CC16" s="292"/>
    </row>
    <row r="17" spans="1:84"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45907.541666666635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45907.541666666635</v>
      </c>
      <c r="BZ17" s="294">
        <f ca="1">OFFSET(TblImps[[#This Row],[Servertime]],-1,0)+1/24</f>
        <v>45907.541666666635</v>
      </c>
      <c r="CA17" s="57"/>
      <c r="CB17" s="292"/>
      <c r="CC17" s="292"/>
      <c r="CD17" s="159"/>
    </row>
    <row r="18" spans="1:84"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45907.583333333299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45907.583333333299</v>
      </c>
      <c r="BZ18" s="294">
        <f ca="1">OFFSET(TblImps[[#This Row],[Servertime]],-1,0)+1/24</f>
        <v>45907.583333333299</v>
      </c>
      <c r="CA18" s="297"/>
      <c r="CB18" s="292"/>
      <c r="CC18" s="292"/>
      <c r="CF18" s="295"/>
    </row>
    <row r="19" spans="1:84"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45907.624999999964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45907.624999999964</v>
      </c>
      <c r="BZ19" s="294">
        <f ca="1">OFFSET(TblImps[[#This Row],[Servertime]],-1,0)+1/24</f>
        <v>45907.624999999964</v>
      </c>
      <c r="CA19" s="57"/>
      <c r="CB19" s="292"/>
      <c r="CC19" s="292"/>
      <c r="CF19" s="296"/>
    </row>
    <row r="20" spans="1:84"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45907.666666666628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45907.666666666628</v>
      </c>
      <c r="BZ20" s="294">
        <f ca="1">OFFSET(TblImps[[#This Row],[Servertime]],-1,0)+1/24</f>
        <v>45907.666666666628</v>
      </c>
      <c r="CA20" s="57"/>
      <c r="CB20" s="292"/>
      <c r="CC20" s="292"/>
      <c r="CF20" s="295"/>
    </row>
    <row r="21" spans="1:84"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45907.708333333292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45907.708333333292</v>
      </c>
      <c r="BZ21" s="294">
        <f ca="1">OFFSET(TblImps[[#This Row],[Servertime]],-1,0)+1/24</f>
        <v>45907.708333333292</v>
      </c>
      <c r="CA21" s="57"/>
      <c r="CB21" s="292"/>
      <c r="CC21" s="292"/>
      <c r="CF21" s="295"/>
    </row>
    <row r="22" spans="1:84"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45907.749999999956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45907.749999999956</v>
      </c>
      <c r="BZ22" s="294">
        <f ca="1">OFFSET(TblImps[[#This Row],[Servertime]],-1,0)+1/24</f>
        <v>45907.749999999956</v>
      </c>
      <c r="CA22" s="57"/>
      <c r="CB22" s="292"/>
      <c r="CC22" s="292"/>
    </row>
    <row r="23" spans="1:84"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45907.791666666621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45907.791666666621</v>
      </c>
      <c r="BZ23" s="294">
        <f ca="1">OFFSET(TblImps[[#This Row],[Servertime]],-1,0)+1/24</f>
        <v>45907.791666666621</v>
      </c>
      <c r="CA23" s="57"/>
      <c r="CB23" s="292"/>
      <c r="CC23" s="292"/>
    </row>
    <row r="24" spans="1:84"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45907.833333333285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45907.833333333285</v>
      </c>
      <c r="BZ24" s="294">
        <f ca="1">OFFSET(TblImps[[#This Row],[Servertime]],-1,0)+1/24</f>
        <v>45907.833333333285</v>
      </c>
      <c r="CA24" s="57"/>
      <c r="CB24" s="292"/>
      <c r="CC24" s="292"/>
    </row>
    <row r="25" spans="1:84"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45907.874999999949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45907.874999999949</v>
      </c>
      <c r="BZ25" s="294">
        <f ca="1">OFFSET(TblImps[[#This Row],[Servertime]],-1,0)+1/24</f>
        <v>45907.874999999949</v>
      </c>
      <c r="CA25" s="57"/>
      <c r="CB25" s="292"/>
      <c r="CC25" s="292"/>
    </row>
    <row r="26" spans="1:84"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45907.916666666613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45907.916666666613</v>
      </c>
      <c r="BZ26" s="294">
        <f ca="1">OFFSET(TblImps[[#This Row],[Servertime]],-1,0)+1/24</f>
        <v>45907.916666666613</v>
      </c>
      <c r="CA26" s="57"/>
      <c r="CB26" s="292"/>
      <c r="CC26" s="292"/>
    </row>
    <row r="27" spans="1:84"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45907.958333333278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45907.958333333278</v>
      </c>
      <c r="BZ27" s="294">
        <f ca="1">OFFSET(TblImps[[#This Row],[Servertime]],-1,0)+1/24</f>
        <v>45907.958333333278</v>
      </c>
      <c r="CA27" s="57"/>
      <c r="CB27" s="292"/>
      <c r="CC27" s="292"/>
    </row>
    <row r="28" spans="1:84"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45907.999999999942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45907.999999999942</v>
      </c>
      <c r="BZ28" s="294">
        <f ca="1">OFFSET(TblImps[[#This Row],[Servertime]],-1,0)+1/24</f>
        <v>45907.999999999942</v>
      </c>
      <c r="CA28" s="57"/>
      <c r="CB28" s="292"/>
      <c r="CC28" s="292"/>
    </row>
    <row r="29" spans="1:84"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45908.041666666606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45908.041666666606</v>
      </c>
      <c r="BZ29" s="294">
        <f ca="1">OFFSET(TblImps[[#This Row],[Servertime]],-1,0)+1/24</f>
        <v>45908.041666666606</v>
      </c>
      <c r="CA29" s="57"/>
      <c r="CB29" s="292"/>
      <c r="CC29" s="292"/>
    </row>
    <row r="30" spans="1:84"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45908.08333333327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45908.08333333327</v>
      </c>
      <c r="BZ30" s="294">
        <f ca="1">OFFSET(TblImps[[#This Row],[Servertime]],-1,0)+1/24</f>
        <v>45908.08333333327</v>
      </c>
      <c r="CA30" s="57"/>
      <c r="CB30" s="292"/>
      <c r="CC30" s="292"/>
      <c r="CD30" s="45" t="s">
        <v>4</v>
      </c>
    </row>
    <row r="31" spans="1:84"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45908.124999999935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45908.124999999935</v>
      </c>
      <c r="BZ31" s="294">
        <f ca="1">OFFSET(TblImps[[#This Row],[Servertime]],-1,0)+1/24</f>
        <v>45908.124999999935</v>
      </c>
      <c r="CA31" s="57"/>
      <c r="CB31" s="292"/>
      <c r="CC31" s="292"/>
      <c r="CD31" s="45" t="s">
        <v>7</v>
      </c>
    </row>
    <row r="32" spans="1:84"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45908.166666666599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45908.166666666599</v>
      </c>
      <c r="BZ32" s="294">
        <f ca="1">OFFSET(TblImps[[#This Row],[Servertime]],-1,0)+1/24</f>
        <v>45908.166666666599</v>
      </c>
      <c r="CA32" s="57"/>
      <c r="CB32" s="292"/>
      <c r="CC32" s="292"/>
      <c r="CD32" s="45" t="s">
        <v>3</v>
      </c>
    </row>
    <row r="33" spans="1:82"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45908.208333333263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45908.208333333263</v>
      </c>
      <c r="BZ33" s="294">
        <f ca="1">OFFSET(TblImps[[#This Row],[Servertime]],-1,0)+1/24</f>
        <v>45908.208333333263</v>
      </c>
      <c r="CA33" s="57"/>
      <c r="CB33" s="292"/>
      <c r="CC33" s="292"/>
      <c r="CD33" s="45" t="s">
        <v>2</v>
      </c>
    </row>
    <row r="34" spans="1:82"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45908.249999999927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45908.249999999927</v>
      </c>
      <c r="BZ34" s="294">
        <f ca="1">OFFSET(TblImps[[#This Row],[Servertime]],-1,0)+1/24</f>
        <v>45908.249999999927</v>
      </c>
      <c r="CA34" s="57"/>
      <c r="CB34" s="292"/>
      <c r="CC34" s="292"/>
    </row>
    <row r="35" spans="1:82"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45908.291666666591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45908.291666666591</v>
      </c>
      <c r="BZ35" s="294">
        <f ca="1">OFFSET(TblImps[[#This Row],[Servertime]],-1,0)+1/24</f>
        <v>45908.291666666591</v>
      </c>
      <c r="CA35" s="57"/>
      <c r="CB35" s="292"/>
      <c r="CC35" s="292"/>
      <c r="CD35" s="45" t="s">
        <v>208</v>
      </c>
    </row>
    <row r="36" spans="1:82"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45908.333333333256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45908.333333333256</v>
      </c>
      <c r="BZ36" s="294">
        <f ca="1">OFFSET(TblImps[[#This Row],[Servertime]],-1,0)+1/24</f>
        <v>45908.333333333256</v>
      </c>
      <c r="CA36" s="57"/>
      <c r="CB36" s="292"/>
      <c r="CC36" s="292"/>
      <c r="CD36" s="45" t="s">
        <v>210</v>
      </c>
    </row>
    <row r="37" spans="1:82"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45908.37499999992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45908.37499999992</v>
      </c>
      <c r="BZ37" s="294">
        <f ca="1">OFFSET(TblImps[[#This Row],[Servertime]],-1,0)+1/24</f>
        <v>45908.37499999992</v>
      </c>
      <c r="CA37" s="57"/>
      <c r="CB37" s="292"/>
      <c r="CC37" s="292"/>
      <c r="CD37" s="45" t="s">
        <v>1098</v>
      </c>
    </row>
    <row r="38" spans="1:82"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45908.416666666584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45908.416666666584</v>
      </c>
      <c r="BZ38" s="294">
        <f ca="1">OFFSET(TblImps[[#This Row],[Servertime]],-1,0)+1/24</f>
        <v>45908.416666666584</v>
      </c>
      <c r="CA38" s="57"/>
      <c r="CB38" s="292"/>
      <c r="CC38" s="292"/>
      <c r="CD38" s="45" t="s">
        <v>212</v>
      </c>
    </row>
    <row r="39" spans="1:82"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45908.458333333248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45908.458333333248</v>
      </c>
      <c r="BZ39" s="294">
        <f ca="1">OFFSET(TblImps[[#This Row],[Servertime]],-1,0)+1/24</f>
        <v>45908.458333333248</v>
      </c>
      <c r="CA39" s="57"/>
      <c r="CB39" s="292"/>
      <c r="CC39" s="292"/>
      <c r="CD39" s="45" t="s">
        <v>213</v>
      </c>
    </row>
    <row r="40" spans="1:82"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45908.499999999913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Row],[P5]:[G5]])+OFFSET(TblImps[[#This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2"/>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2"/>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2"/>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7"/>
      <c r="BY40" s="293">
        <f ca="1">OFFSET(TblImps[[#This Row],[Real time]],-1,0)+1/24</f>
        <v>45908.499999999913</v>
      </c>
      <c r="BZ40" s="294">
        <f ca="1">OFFSET(TblImps[[#This Row],[Servertime]],-1,0)+1/24</f>
        <v>45908.499999999913</v>
      </c>
      <c r="CA40" s="57"/>
      <c r="CB40" s="292"/>
      <c r="CC40" s="292"/>
      <c r="CD40" s="45" t="s">
        <v>526</v>
      </c>
    </row>
    <row r="41" spans="1:82"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45908.541666666577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45908.541666666577</v>
      </c>
      <c r="BZ41" s="294">
        <f ca="1">OFFSET(TblImps[[#This Row],[Servertime]],-1,0)+1/24</f>
        <v>45908.541666666577</v>
      </c>
      <c r="CA41" s="57"/>
      <c r="CB41" s="292"/>
      <c r="CC41" s="292"/>
    </row>
    <row r="42" spans="1:82"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45908.583333333241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45908.583333333241</v>
      </c>
      <c r="BZ42" s="294">
        <f ca="1">OFFSET(TblImps[[#This Row],[Servertime]],-1,0)+1/24</f>
        <v>45908.583333333241</v>
      </c>
      <c r="CA42" s="297"/>
      <c r="CB42" s="292"/>
      <c r="CC42" s="292"/>
    </row>
    <row r="43" spans="1:82"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45908.624999999905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45908.624999999905</v>
      </c>
      <c r="BZ43" s="294">
        <f ca="1">OFFSET(TblImps[[#This Row],[Servertime]],-1,0)+1/24</f>
        <v>45908.624999999905</v>
      </c>
      <c r="CA43" s="57"/>
      <c r="CB43" s="292"/>
      <c r="CC43" s="292"/>
    </row>
    <row r="44" spans="1:82"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45908.66666666657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45908.66666666657</v>
      </c>
      <c r="BZ44" s="294">
        <f ca="1">OFFSET(TblImps[[#This Row],[Servertime]],-1,0)+1/24</f>
        <v>45908.66666666657</v>
      </c>
      <c r="CA44" s="57"/>
      <c r="CB44" s="292"/>
      <c r="CC44" s="292"/>
    </row>
    <row r="45" spans="1:82"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45908.708333333234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45908.708333333234</v>
      </c>
      <c r="BZ45" s="294">
        <f ca="1">OFFSET(TblImps[[#This Row],[Servertime]],-1,0)+1/24</f>
        <v>45908.708333333234</v>
      </c>
      <c r="CA45" s="57"/>
      <c r="CB45" s="292"/>
      <c r="CC45" s="292"/>
    </row>
    <row r="46" spans="1:82"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45908.749999999898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45908.749999999898</v>
      </c>
      <c r="BZ46" s="294">
        <f ca="1">OFFSET(TblImps[[#This Row],[Servertime]],-1,0)+1/24</f>
        <v>45908.749999999898</v>
      </c>
      <c r="CA46" s="57"/>
      <c r="CB46" s="292"/>
      <c r="CC46" s="292"/>
    </row>
    <row r="47" spans="1:82"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45908.791666666562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45908.791666666562</v>
      </c>
      <c r="BZ47" s="294">
        <f ca="1">OFFSET(TblImps[[#This Row],[Servertime]],-1,0)+1/24</f>
        <v>45908.791666666562</v>
      </c>
      <c r="CA47" s="57"/>
      <c r="CB47" s="292"/>
      <c r="CC47" s="292"/>
    </row>
    <row r="48" spans="1:82"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45908.833333333227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45908.833333333227</v>
      </c>
      <c r="BZ48" s="294">
        <f ca="1">OFFSET(TblImps[[#This Row],[Servertime]],-1,0)+1/24</f>
        <v>45908.833333333227</v>
      </c>
      <c r="CA48" s="57"/>
      <c r="CB48" s="292"/>
      <c r="CC48" s="292"/>
    </row>
    <row r="49" spans="1:81"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45908.874999999891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45908.874999999891</v>
      </c>
      <c r="BZ49" s="294">
        <f ca="1">OFFSET(TblImps[[#This Row],[Servertime]],-1,0)+1/24</f>
        <v>45908.874999999891</v>
      </c>
      <c r="CA49" s="57"/>
      <c r="CB49" s="292"/>
      <c r="CC49" s="292"/>
    </row>
    <row r="50" spans="1:81"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45908.916666666555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45908.916666666555</v>
      </c>
      <c r="BZ50" s="294">
        <f ca="1">OFFSET(TblImps[[#This Row],[Servertime]],-1,0)+1/24</f>
        <v>45908.916666666555</v>
      </c>
      <c r="CA50" s="57"/>
      <c r="CB50" s="292"/>
      <c r="CC50" s="292"/>
    </row>
    <row r="51" spans="1:81"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45908.958333333219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45908.958333333219</v>
      </c>
      <c r="BZ51" s="294">
        <f ca="1">OFFSET(TblImps[[#This Row],[Servertime]],-1,0)+1/24</f>
        <v>45908.958333333219</v>
      </c>
      <c r="CA51" s="57"/>
      <c r="CB51" s="292"/>
      <c r="CC51" s="292"/>
    </row>
    <row r="52" spans="1:81"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45908.999999999884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Row],[P5]:[G5]])+OFFSET(TblImps[[#This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9"/>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9"/>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9"/>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48">
        <f>TblImps[[#This Row],[Login]]</f>
        <v>0</v>
      </c>
      <c r="BX52" s="144"/>
      <c r="BY52" s="463">
        <f ca="1">OFFSET(TblImps[[#This Row],[Real time]],-1,0)+1/24</f>
        <v>45908.999999999884</v>
      </c>
      <c r="BZ52" s="464">
        <f ca="1">OFFSET(TblImps[[#This Row],[Servertime]],-1,0)+1/24</f>
        <v>45908.999999999884</v>
      </c>
      <c r="CA52" s="28"/>
      <c r="CB52" s="465"/>
      <c r="CC52" s="465"/>
    </row>
    <row r="53" spans="1:81"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45909.041666666548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45909.041666666548</v>
      </c>
      <c r="BZ53" s="294">
        <f ca="1">OFFSET(TblImps[[#This Row],[Servertime]],-1,0)+1/24</f>
        <v>45909.041666666548</v>
      </c>
      <c r="CA53" s="57"/>
      <c r="CB53" s="292"/>
      <c r="CC53" s="292"/>
    </row>
    <row r="54" spans="1:81"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45909.083333333212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45909.083333333212</v>
      </c>
      <c r="BZ54" s="294">
        <f ca="1">OFFSET(TblImps[[#This Row],[Servertime]],-1,0)+1/24</f>
        <v>45909.083333333212</v>
      </c>
      <c r="CA54" s="57"/>
      <c r="CB54" s="292"/>
      <c r="CC54" s="292"/>
    </row>
    <row r="55" spans="1:81"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45909.124999999876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45909.124999999876</v>
      </c>
      <c r="BZ55" s="294">
        <f ca="1">OFFSET(TblImps[[#This Row],[Servertime]],-1,0)+1/24</f>
        <v>45909.124999999876</v>
      </c>
      <c r="CA55" s="57"/>
      <c r="CB55" s="292"/>
      <c r="CC55" s="292"/>
    </row>
    <row r="56" spans="1:81"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45909.166666666541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45909.166666666541</v>
      </c>
      <c r="BZ56" s="294">
        <f ca="1">OFFSET(TblImps[[#This Row],[Servertime]],-1,0)+1/24</f>
        <v>45909.166666666541</v>
      </c>
      <c r="CA56" s="57"/>
      <c r="CB56" s="292"/>
      <c r="CC56" s="292"/>
    </row>
    <row r="57" spans="1:81"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45909.208333333205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45909.208333333205</v>
      </c>
      <c r="BZ57" s="294">
        <f ca="1">OFFSET(TblImps[[#This Row],[Servertime]],-1,0)+1/24</f>
        <v>45909.208333333205</v>
      </c>
      <c r="CA57" s="57"/>
      <c r="CB57" s="292"/>
      <c r="CC57" s="292"/>
    </row>
    <row r="58" spans="1:81"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45909.249999999869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45909.249999999869</v>
      </c>
      <c r="BZ58" s="294">
        <f ca="1">OFFSET(TblImps[[#This Row],[Servertime]],-1,0)+1/24</f>
        <v>45909.249999999869</v>
      </c>
      <c r="CA58" s="57"/>
      <c r="CB58" s="292"/>
      <c r="CC58" s="292"/>
    </row>
    <row r="59" spans="1:81"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45909.291666666533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45909.291666666533</v>
      </c>
      <c r="BZ59" s="294">
        <f ca="1">OFFSET(TblImps[[#This Row],[Servertime]],-1,0)+1/24</f>
        <v>45909.291666666533</v>
      </c>
      <c r="CA59" s="57"/>
      <c r="CB59" s="292"/>
      <c r="CC59" s="292"/>
    </row>
    <row r="60" spans="1:81"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45909.333333333198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45909.333333333198</v>
      </c>
      <c r="BZ60" s="294">
        <f ca="1">OFFSET(TblImps[[#This Row],[Servertime]],-1,0)+1/24</f>
        <v>45909.333333333198</v>
      </c>
      <c r="CA60" s="57"/>
      <c r="CB60" s="292"/>
      <c r="CC60" s="292"/>
    </row>
    <row r="61" spans="1:81"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45909.374999999862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45909.374999999862</v>
      </c>
      <c r="BZ61" s="294">
        <f ca="1">OFFSET(TblImps[[#This Row],[Servertime]],-1,0)+1/24</f>
        <v>45909.374999999862</v>
      </c>
      <c r="CA61" s="57"/>
      <c r="CB61" s="292"/>
      <c r="CC61" s="292"/>
    </row>
    <row r="62" spans="1:81"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45909.416666666526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45909.416666666526</v>
      </c>
      <c r="BZ62" s="294">
        <f ca="1">OFFSET(TblImps[[#This Row],[Servertime]],-1,0)+1/24</f>
        <v>45909.416666666526</v>
      </c>
      <c r="CA62" s="57"/>
      <c r="CB62" s="292"/>
      <c r="CC62" s="292"/>
    </row>
    <row r="63" spans="1:81"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45909.45833333319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45909.45833333319</v>
      </c>
      <c r="BZ63" s="294">
        <f ca="1">OFFSET(TblImps[[#This Row],[Servertime]],-1,0)+1/24</f>
        <v>45909.45833333319</v>
      </c>
      <c r="CA63" s="57"/>
      <c r="CB63" s="292"/>
      <c r="CC63" s="292"/>
    </row>
    <row r="64" spans="1:81"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45909.499999999854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45909.499999999854</v>
      </c>
      <c r="BZ64" s="294">
        <f ca="1">OFFSET(TblImps[[#This Row],[Servertime]],-1,0)+1/24</f>
        <v>45909.499999999854</v>
      </c>
      <c r="CA64" s="57"/>
      <c r="CB64" s="292"/>
      <c r="CC64" s="292"/>
    </row>
    <row r="65" spans="1:84"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45909.541666666519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45909.541666666519</v>
      </c>
      <c r="BZ65" s="294">
        <f ca="1">OFFSET(TblImps[[#This Row],[Servertime]],-1,0)+1/24</f>
        <v>45909.541666666519</v>
      </c>
      <c r="CA65" s="57"/>
      <c r="CB65" s="292"/>
      <c r="CC65" s="292"/>
    </row>
    <row r="66" spans="1:84"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45909.583333333183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45909.583333333183</v>
      </c>
      <c r="BZ66" s="294">
        <f ca="1">OFFSET(TblImps[[#This Row],[Servertime]],-1,0)+1/24</f>
        <v>45909.583333333183</v>
      </c>
      <c r="CA66" s="297"/>
      <c r="CB66" s="292"/>
      <c r="CC66" s="292"/>
    </row>
    <row r="67" spans="1:84"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45909.624999999847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45909.624999999847</v>
      </c>
      <c r="BZ67" s="294">
        <f ca="1">OFFSET(TblImps[[#This Row],[Servertime]],-1,0)+1/24</f>
        <v>45909.624999999847</v>
      </c>
      <c r="CA67" s="57"/>
      <c r="CB67" s="292"/>
      <c r="CC67" s="292"/>
    </row>
    <row r="68" spans="1:84"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45909.666666666511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45909.666666666511</v>
      </c>
      <c r="BZ68" s="294">
        <f ca="1">OFFSET(TblImps[[#This Row],[Servertime]],-1,0)+1/24</f>
        <v>45909.666666666511</v>
      </c>
      <c r="CA68" s="57"/>
      <c r="CB68" s="292"/>
      <c r="CC68" s="292"/>
    </row>
    <row r="69" spans="1:84"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45909.708333333176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45909.708333333176</v>
      </c>
      <c r="BZ69" s="294">
        <f ca="1">OFFSET(TblImps[[#This Row],[Servertime]],-1,0)+1/24</f>
        <v>45909.708333333176</v>
      </c>
      <c r="CA69" s="57"/>
      <c r="CB69" s="292"/>
      <c r="CC69" s="292"/>
    </row>
    <row r="70" spans="1:84"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45909.74999999984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45909.74999999984</v>
      </c>
      <c r="BZ70" s="294">
        <f ca="1">OFFSET(TblImps[[#This Row],[Servertime]],-1,0)+1/24</f>
        <v>45909.74999999984</v>
      </c>
      <c r="CA70" s="57"/>
      <c r="CB70" s="292"/>
      <c r="CC70" s="292"/>
    </row>
    <row r="71" spans="1:84"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45909.791666666504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45909.791666666504</v>
      </c>
      <c r="BZ71" s="294">
        <f ca="1">OFFSET(TblImps[[#This Row],[Servertime]],-1,0)+1/24</f>
        <v>45909.791666666504</v>
      </c>
      <c r="CA71" s="57"/>
      <c r="CB71" s="292"/>
      <c r="CC71" s="292"/>
    </row>
    <row r="72" spans="1:84"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45909.833333333168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45909.833333333168</v>
      </c>
      <c r="BZ72" s="294">
        <f ca="1">OFFSET(TblImps[[#This Row],[Servertime]],-1,0)+1/24</f>
        <v>45909.833333333168</v>
      </c>
      <c r="CA72" s="57"/>
      <c r="CB72" s="292"/>
      <c r="CC72" s="292"/>
    </row>
    <row r="73" spans="1:84"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45909.874999999833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45909.874999999833</v>
      </c>
      <c r="BZ73" s="294">
        <f ca="1">OFFSET(TblImps[[#This Row],[Servertime]],-1,0)+1/24</f>
        <v>45909.874999999833</v>
      </c>
      <c r="CA73" s="57"/>
      <c r="CB73" s="292"/>
      <c r="CC73" s="292"/>
    </row>
    <row r="74" spans="1:84"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45909.916666666497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45909.916666666497</v>
      </c>
      <c r="BZ74" s="294">
        <f ca="1">OFFSET(TblImps[[#This Row],[Servertime]],-1,0)+1/24</f>
        <v>45909.916666666497</v>
      </c>
      <c r="CA74" s="57"/>
      <c r="CB74" s="292"/>
      <c r="CC74" s="292"/>
    </row>
    <row r="75" spans="1:84"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45909.958333333161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45909.958333333161</v>
      </c>
      <c r="BZ75" s="294">
        <f ca="1">OFFSET(TblImps[[#This Row],[Servertime]],-1,0)+1/24</f>
        <v>45909.958333333161</v>
      </c>
      <c r="CA75" s="57"/>
      <c r="CB75" s="292"/>
      <c r="CC75" s="292"/>
    </row>
    <row r="76" spans="1:84"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45909.999999999825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60">
        <f ca="1">OFFSET(TblImps[[#This Row],[Real time]],-1,0)+1/24</f>
        <v>45909.999999999825</v>
      </c>
      <c r="BZ76" s="461">
        <f ca="1">OFFSET(TblImps[[#This Row],[Servertime]],-1,0)+1/24</f>
        <v>45909.999999999825</v>
      </c>
    </row>
    <row r="77" spans="1:84"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45910.04166666649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45910.04166666649</v>
      </c>
      <c r="BZ77" s="294">
        <f ca="1">OFFSET(TblImps[[#This Row],[Servertime]],-1,0)+1/24</f>
        <v>45910.04166666649</v>
      </c>
      <c r="CA77" s="57"/>
      <c r="CB77" s="292"/>
      <c r="CC77" s="292"/>
    </row>
    <row r="78" spans="1:84"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45910.083333333154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45910.083333333154</v>
      </c>
      <c r="BZ78" s="294">
        <f ca="1">OFFSET(TblImps[[#This Row],[Servertime]],-1,0)+1/24</f>
        <v>45910.083333333154</v>
      </c>
      <c r="CA78" s="57"/>
      <c r="CB78" s="292"/>
      <c r="CC78" s="292"/>
      <c r="CF78" s="295"/>
    </row>
    <row r="79" spans="1:84"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45910.124999999818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45910.124999999818</v>
      </c>
      <c r="BZ79" s="294">
        <f ca="1">OFFSET(TblImps[[#This Row],[Servertime]],-1,0)+1/24</f>
        <v>45910.124999999818</v>
      </c>
      <c r="CA79" s="57"/>
      <c r="CB79" s="292"/>
      <c r="CC79" s="292"/>
      <c r="CF79" s="296"/>
    </row>
    <row r="80" spans="1:84"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45910.166666666482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45910.166666666482</v>
      </c>
      <c r="BZ80" s="294">
        <f ca="1">OFFSET(TblImps[[#This Row],[Servertime]],-1,0)+1/24</f>
        <v>45910.166666666482</v>
      </c>
      <c r="CA80" s="57"/>
      <c r="CB80" s="292"/>
      <c r="CC80" s="292"/>
      <c r="CF80" s="295"/>
    </row>
    <row r="81" spans="1:84"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45910.208333333147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45910.208333333147</v>
      </c>
      <c r="BZ81" s="294">
        <f ca="1">OFFSET(TblImps[[#This Row],[Servertime]],-1,0)+1/24</f>
        <v>45910.208333333147</v>
      </c>
      <c r="CA81" s="57"/>
      <c r="CB81" s="292"/>
      <c r="CC81" s="292"/>
      <c r="CF81" s="295"/>
    </row>
    <row r="82" spans="1:84"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45910.249999999811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45910.249999999811</v>
      </c>
      <c r="BZ82" s="294">
        <f ca="1">OFFSET(TblImps[[#This Row],[Servertime]],-1,0)+1/24</f>
        <v>45910.249999999811</v>
      </c>
      <c r="CA82" s="57"/>
      <c r="CB82" s="292"/>
      <c r="CC82" s="292"/>
    </row>
    <row r="83" spans="1:84"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45910.291666666475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45910.291666666475</v>
      </c>
      <c r="BZ83" s="294">
        <f ca="1">OFFSET(TblImps[[#This Row],[Servertime]],-1,0)+1/24</f>
        <v>45910.291666666475</v>
      </c>
      <c r="CA83" s="57"/>
      <c r="CB83" s="292"/>
      <c r="CC83" s="292"/>
    </row>
    <row r="84" spans="1:84"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45910.333333333139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45910.333333333139</v>
      </c>
      <c r="BZ84" s="294">
        <f ca="1">OFFSET(TblImps[[#This Row],[Servertime]],-1,0)+1/24</f>
        <v>45910.333333333139</v>
      </c>
      <c r="CA84" s="57"/>
      <c r="CB84" s="292"/>
      <c r="CC84" s="292"/>
    </row>
    <row r="85" spans="1:84"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45910.374999999804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45910.374999999804</v>
      </c>
      <c r="BZ85" s="294">
        <f ca="1">OFFSET(TblImps[[#This Row],[Servertime]],-1,0)+1/24</f>
        <v>45910.374999999804</v>
      </c>
      <c r="CA85" s="57"/>
      <c r="CB85" s="292"/>
      <c r="CC85" s="292"/>
    </row>
    <row r="86" spans="1:84"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45910.416666666468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45910.416666666468</v>
      </c>
      <c r="BZ86" s="294">
        <f ca="1">OFFSET(TblImps[[#This Row],[Servertime]],-1,0)+1/24</f>
        <v>45910.416666666468</v>
      </c>
      <c r="CA86" s="57"/>
      <c r="CB86" s="292"/>
      <c r="CC86" s="292"/>
    </row>
    <row r="87" spans="1:84"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45910.458333333132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45910.458333333132</v>
      </c>
      <c r="BZ87" s="294">
        <f ca="1">OFFSET(TblImps[[#This Row],[Servertime]],-1,0)+1/24</f>
        <v>45910.458333333132</v>
      </c>
      <c r="CA87" s="57"/>
      <c r="CB87" s="292"/>
      <c r="CC87" s="292"/>
    </row>
    <row r="88" spans="1:84"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45910.499999999796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45910.499999999796</v>
      </c>
      <c r="BZ88" s="294">
        <f ca="1">OFFSET(TblImps[[#This Row],[Servertime]],-1,0)+1/24</f>
        <v>45910.499999999796</v>
      </c>
      <c r="CA88" s="57"/>
      <c r="CB88" s="292"/>
      <c r="CC88" s="292"/>
    </row>
    <row r="89" spans="1:84"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45910.541666666461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45910.541666666461</v>
      </c>
      <c r="BZ89" s="294">
        <f ca="1">OFFSET(TblImps[[#This Row],[Servertime]],-1,0)+1/24</f>
        <v>45910.541666666461</v>
      </c>
      <c r="CA89" s="57"/>
      <c r="CB89" s="292"/>
      <c r="CC89" s="292"/>
      <c r="CD89" s="159"/>
    </row>
    <row r="90" spans="1:84"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45910.583333333125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45910.583333333125</v>
      </c>
      <c r="BZ90" s="294">
        <f ca="1">OFFSET(TblImps[[#This Row],[Servertime]],-1,0)+1/24</f>
        <v>45910.583333333125</v>
      </c>
      <c r="CA90" s="297"/>
      <c r="CB90" s="292"/>
      <c r="CC90" s="292"/>
      <c r="CF90" s="295"/>
    </row>
    <row r="91" spans="1:84"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45910.624999999789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45910.624999999789</v>
      </c>
      <c r="BZ91" s="294">
        <f ca="1">OFFSET(TblImps[[#This Row],[Servertime]],-1,0)+1/24</f>
        <v>45910.624999999789</v>
      </c>
      <c r="CA91" s="57"/>
      <c r="CB91" s="292"/>
      <c r="CC91" s="292"/>
      <c r="CF91" s="296"/>
    </row>
    <row r="92" spans="1:84"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45910.666666666453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45910.666666666453</v>
      </c>
      <c r="BZ92" s="294">
        <f ca="1">OFFSET(TblImps[[#This Row],[Servertime]],-1,0)+1/24</f>
        <v>45910.666666666453</v>
      </c>
      <c r="CA92" s="57"/>
      <c r="CB92" s="292"/>
      <c r="CC92" s="292"/>
      <c r="CF92" s="295"/>
    </row>
    <row r="93" spans="1:84"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45910.708333333117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45910.708333333117</v>
      </c>
      <c r="BZ93" s="294">
        <f ca="1">OFFSET(TblImps[[#This Row],[Servertime]],-1,0)+1/24</f>
        <v>45910.708333333117</v>
      </c>
      <c r="CA93" s="57"/>
      <c r="CB93" s="292"/>
      <c r="CC93" s="292"/>
      <c r="CF93" s="295"/>
    </row>
    <row r="94" spans="1:84"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45910.749999999782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45910.749999999782</v>
      </c>
      <c r="BZ94" s="294">
        <f ca="1">OFFSET(TblImps[[#This Row],[Servertime]],-1,0)+1/24</f>
        <v>45910.749999999782</v>
      </c>
      <c r="CA94" s="57"/>
      <c r="CB94" s="292"/>
      <c r="CC94" s="292"/>
    </row>
    <row r="95" spans="1:84"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45910.791666666446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45910.791666666446</v>
      </c>
      <c r="BZ95" s="294">
        <f ca="1">OFFSET(TblImps[[#This Row],[Servertime]],-1,0)+1/24</f>
        <v>45910.791666666446</v>
      </c>
      <c r="CA95" s="57"/>
      <c r="CB95" s="292"/>
      <c r="CC95" s="292"/>
    </row>
    <row r="96" spans="1:84"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45910.83333333311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45910.83333333311</v>
      </c>
      <c r="BZ96" s="294">
        <f ca="1">OFFSET(TblImps[[#This Row],[Servertime]],-1,0)+1/24</f>
        <v>45910.83333333311</v>
      </c>
      <c r="CA96" s="57"/>
      <c r="CB96" s="292"/>
      <c r="CC96" s="292"/>
    </row>
    <row r="97" spans="1:82"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45910.874999999774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45910.874999999774</v>
      </c>
      <c r="BZ97" s="294">
        <f ca="1">OFFSET(TblImps[[#This Row],[Servertime]],-1,0)+1/24</f>
        <v>45910.874999999774</v>
      </c>
      <c r="CA97" s="57"/>
      <c r="CB97" s="292"/>
      <c r="CC97" s="292"/>
    </row>
    <row r="98" spans="1:82"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45910.916666666439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45910.916666666439</v>
      </c>
      <c r="BZ98" s="294">
        <f ca="1">OFFSET(TblImps[[#This Row],[Servertime]],-1,0)+1/24</f>
        <v>45910.916666666439</v>
      </c>
      <c r="CA98" s="57"/>
      <c r="CB98" s="292"/>
      <c r="CC98" s="292"/>
    </row>
    <row r="99" spans="1:82"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45910.958333333103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45910.958333333103</v>
      </c>
      <c r="BZ99" s="294">
        <f ca="1">OFFSET(TblImps[[#This Row],[Servertime]],-1,0)+1/24</f>
        <v>45910.958333333103</v>
      </c>
      <c r="CA99" s="57"/>
      <c r="CB99" s="292"/>
      <c r="CC99" s="292"/>
    </row>
    <row r="100" spans="1:82"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45910.999999999767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45910.999999999767</v>
      </c>
      <c r="BZ100" s="294">
        <f ca="1">OFFSET(TblImps[[#This Row],[Servertime]],-1,0)+1/24</f>
        <v>45910.999999999767</v>
      </c>
      <c r="CA100" s="57"/>
      <c r="CB100" s="292"/>
      <c r="CC100" s="292"/>
    </row>
    <row r="101" spans="1:82"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45911.041666666431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45911.041666666431</v>
      </c>
      <c r="BZ101" s="294">
        <f ca="1">OFFSET(TblImps[[#This Row],[Servertime]],-1,0)+1/24</f>
        <v>45911.041666666431</v>
      </c>
      <c r="CA101" s="57"/>
      <c r="CB101" s="292"/>
      <c r="CC101" s="292"/>
    </row>
    <row r="102" spans="1:82"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45911.083333333096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45911.083333333096</v>
      </c>
      <c r="BZ102" s="294">
        <f ca="1">OFFSET(TblImps[[#This Row],[Servertime]],-1,0)+1/24</f>
        <v>45911.083333333096</v>
      </c>
      <c r="CA102" s="57"/>
      <c r="CB102" s="292"/>
      <c r="CC102" s="292"/>
      <c r="CD102" s="45" t="s">
        <v>4</v>
      </c>
    </row>
    <row r="103" spans="1:82"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45911.12499999976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45911.12499999976</v>
      </c>
      <c r="BZ103" s="294">
        <f ca="1">OFFSET(TblImps[[#This Row],[Servertime]],-1,0)+1/24</f>
        <v>45911.12499999976</v>
      </c>
      <c r="CA103" s="57"/>
      <c r="CB103" s="292"/>
      <c r="CC103" s="292"/>
      <c r="CD103" s="45" t="s">
        <v>7</v>
      </c>
    </row>
    <row r="104" spans="1:82"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45911.166666666424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45911.166666666424</v>
      </c>
      <c r="BZ104" s="294">
        <f ca="1">OFFSET(TblImps[[#This Row],[Servertime]],-1,0)+1/24</f>
        <v>45911.166666666424</v>
      </c>
      <c r="CA104" s="57"/>
      <c r="CB104" s="292"/>
      <c r="CC104" s="292"/>
      <c r="CD104" s="45" t="s">
        <v>3</v>
      </c>
    </row>
    <row r="105" spans="1:82"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45911.208333333088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45911.208333333088</v>
      </c>
      <c r="BZ105" s="294">
        <f ca="1">OFFSET(TblImps[[#This Row],[Servertime]],-1,0)+1/24</f>
        <v>45911.208333333088</v>
      </c>
      <c r="CA105" s="57"/>
      <c r="CB105" s="292"/>
      <c r="CC105" s="292"/>
      <c r="CD105" s="45" t="s">
        <v>2</v>
      </c>
    </row>
    <row r="106" spans="1:82"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45911.249999999753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45911.249999999753</v>
      </c>
      <c r="BZ106" s="294">
        <f ca="1">OFFSET(TblImps[[#This Row],[Servertime]],-1,0)+1/24</f>
        <v>45911.249999999753</v>
      </c>
      <c r="CA106" s="57"/>
      <c r="CB106" s="292"/>
      <c r="CC106" s="292"/>
    </row>
    <row r="107" spans="1:82"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45911.291666666417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45911.291666666417</v>
      </c>
      <c r="BZ107" s="294">
        <f ca="1">OFFSET(TblImps[[#This Row],[Servertime]],-1,0)+1/24</f>
        <v>45911.291666666417</v>
      </c>
      <c r="CA107" s="57"/>
      <c r="CB107" s="292"/>
      <c r="CC107" s="292"/>
      <c r="CD107" s="45" t="s">
        <v>208</v>
      </c>
    </row>
    <row r="108" spans="1:82"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45911.333333333081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45911.333333333081</v>
      </c>
      <c r="BZ108" s="294">
        <f ca="1">OFFSET(TblImps[[#This Row],[Servertime]],-1,0)+1/24</f>
        <v>45911.333333333081</v>
      </c>
      <c r="CA108" s="57"/>
      <c r="CB108" s="292"/>
      <c r="CC108" s="292"/>
      <c r="CD108" s="45" t="s">
        <v>210</v>
      </c>
    </row>
    <row r="109" spans="1:82"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45911.374999999745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45911.374999999745</v>
      </c>
      <c r="BZ109" s="294">
        <f ca="1">OFFSET(TblImps[[#This Row],[Servertime]],-1,0)+1/24</f>
        <v>45911.374999999745</v>
      </c>
      <c r="CA109" s="57"/>
      <c r="CB109" s="292"/>
      <c r="CC109" s="292"/>
      <c r="CD109" s="45" t="s">
        <v>211</v>
      </c>
    </row>
    <row r="110" spans="1:82"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45911.41666666641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45911.41666666641</v>
      </c>
      <c r="BZ110" s="294">
        <f ca="1">OFFSET(TblImps[[#This Row],[Servertime]],-1,0)+1/24</f>
        <v>45911.41666666641</v>
      </c>
      <c r="CA110" s="57"/>
      <c r="CB110" s="292"/>
      <c r="CC110" s="292"/>
      <c r="CD110" s="45" t="s">
        <v>212</v>
      </c>
    </row>
    <row r="111" spans="1:82"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45911.458333333074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45911.458333333074</v>
      </c>
      <c r="BZ111" s="294">
        <f ca="1">OFFSET(TblImps[[#This Row],[Servertime]],-1,0)+1/24</f>
        <v>45911.458333333074</v>
      </c>
      <c r="CA111" s="57"/>
      <c r="CB111" s="292"/>
      <c r="CC111" s="292"/>
      <c r="CD111" s="45" t="s">
        <v>213</v>
      </c>
    </row>
    <row r="112" spans="1:82"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45911.499999999738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45911.499999999738</v>
      </c>
      <c r="BZ112" s="294">
        <f ca="1">OFFSET(TblImps[[#This Row],[Servertime]],-1,0)+1/24</f>
        <v>45911.499999999738</v>
      </c>
      <c r="CA112" s="57"/>
      <c r="CB112" s="292"/>
      <c r="CC112" s="292"/>
      <c r="CD112" s="45" t="s">
        <v>214</v>
      </c>
    </row>
    <row r="113" spans="1:81"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45911.541666666402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45911.541666666402</v>
      </c>
      <c r="BZ113" s="294">
        <f ca="1">OFFSET(TblImps[[#This Row],[Servertime]],-1,0)+1/24</f>
        <v>45911.541666666402</v>
      </c>
      <c r="CA113" s="57"/>
      <c r="CB113" s="292"/>
      <c r="CC113" s="292"/>
    </row>
    <row r="114" spans="1:81"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45911.583333333067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45911.583333333067</v>
      </c>
      <c r="BZ114" s="294">
        <f ca="1">OFFSET(TblImps[[#This Row],[Servertime]],-1,0)+1/24</f>
        <v>45911.583333333067</v>
      </c>
      <c r="CA114" s="297"/>
      <c r="CB114" s="292"/>
      <c r="CC114" s="292"/>
    </row>
    <row r="115" spans="1:81"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45911.624999999731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45911.624999999731</v>
      </c>
      <c r="BZ115" s="294">
        <f ca="1">OFFSET(TblImps[[#This Row],[Servertime]],-1,0)+1/24</f>
        <v>45911.624999999731</v>
      </c>
      <c r="CA115" s="57"/>
      <c r="CB115" s="292"/>
      <c r="CC115" s="292"/>
    </row>
    <row r="116" spans="1:81"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45911.666666666395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45911.666666666395</v>
      </c>
      <c r="BZ116" s="294">
        <f ca="1">OFFSET(TblImps[[#This Row],[Servertime]],-1,0)+1/24</f>
        <v>45911.666666666395</v>
      </c>
      <c r="CA116" s="57"/>
      <c r="CB116" s="292"/>
      <c r="CC116" s="292"/>
    </row>
    <row r="117" spans="1:81"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45911.708333333059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45911.708333333059</v>
      </c>
      <c r="BZ117" s="294">
        <f ca="1">OFFSET(TblImps[[#This Row],[Servertime]],-1,0)+1/24</f>
        <v>45911.708333333059</v>
      </c>
      <c r="CA117" s="57"/>
      <c r="CB117" s="292"/>
      <c r="CC117" s="292"/>
    </row>
    <row r="118" spans="1:81"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45911.749999999724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45911.749999999724</v>
      </c>
      <c r="BZ118" s="294">
        <f ca="1">OFFSET(TblImps[[#This Row],[Servertime]],-1,0)+1/24</f>
        <v>45911.749999999724</v>
      </c>
      <c r="CA118" s="57"/>
      <c r="CB118" s="292"/>
      <c r="CC118" s="292"/>
    </row>
    <row r="119" spans="1:81"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45911.791666666388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45911.791666666388</v>
      </c>
      <c r="BZ119" s="294">
        <f ca="1">OFFSET(TblImps[[#This Row],[Servertime]],-1,0)+1/24</f>
        <v>45911.791666666388</v>
      </c>
      <c r="CA119" s="57"/>
      <c r="CB119" s="292"/>
      <c r="CC119" s="292"/>
    </row>
    <row r="120" spans="1:81"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45911.833333333052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45911.833333333052</v>
      </c>
      <c r="BZ120" s="294">
        <f ca="1">OFFSET(TblImps[[#This Row],[Servertime]],-1,0)+1/24</f>
        <v>45911.833333333052</v>
      </c>
      <c r="CA120" s="57"/>
      <c r="CB120" s="292"/>
      <c r="CC120" s="292"/>
    </row>
    <row r="121" spans="1:81"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45911.874999999716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45911.874999999716</v>
      </c>
      <c r="BZ121" s="294">
        <f ca="1">OFFSET(TblImps[[#This Row],[Servertime]],-1,0)+1/24</f>
        <v>45911.874999999716</v>
      </c>
      <c r="CA121" s="57"/>
      <c r="CB121" s="292"/>
      <c r="CC121" s="292"/>
    </row>
    <row r="122" spans="1:81"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45911.91666666638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45911.91666666638</v>
      </c>
      <c r="BZ122" s="294">
        <f ca="1">OFFSET(TblImps[[#This Row],[Servertime]],-1,0)+1/24</f>
        <v>45911.91666666638</v>
      </c>
      <c r="CA122" s="57"/>
      <c r="CB122" s="292"/>
      <c r="CC122" s="292"/>
    </row>
    <row r="123" spans="1:81"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45911.958333333045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45911.958333333045</v>
      </c>
      <c r="BZ123" s="294">
        <f ca="1">OFFSET(TblImps[[#This Row],[Servertime]],-1,0)+1/24</f>
        <v>45911.958333333045</v>
      </c>
      <c r="CA123" s="57"/>
      <c r="CB123" s="292"/>
      <c r="CC123" s="292"/>
    </row>
    <row r="124" spans="1:81"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45911.999999999709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45911.999999999709</v>
      </c>
      <c r="BZ124" s="294">
        <f ca="1">OFFSET(TblImps[[#This Row],[Servertime]],-1,0)+1/24</f>
        <v>45911.999999999709</v>
      </c>
      <c r="CA124" s="57"/>
      <c r="CB124" s="292"/>
      <c r="CC124" s="292"/>
    </row>
    <row r="125" spans="1:81"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45912.041666666373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45912.041666666373</v>
      </c>
      <c r="BZ125" s="294">
        <f ca="1">OFFSET(TblImps[[#This Row],[Servertime]],-1,0)+1/24</f>
        <v>45912.041666666373</v>
      </c>
      <c r="CA125" s="57"/>
      <c r="CB125" s="292"/>
      <c r="CC125" s="292"/>
    </row>
    <row r="126" spans="1:81"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45912.083333333037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45912.083333333037</v>
      </c>
      <c r="BZ126" s="294">
        <f ca="1">OFFSET(TblImps[[#This Row],[Servertime]],-1,0)+1/24</f>
        <v>45912.083333333037</v>
      </c>
      <c r="CA126" s="57"/>
      <c r="CB126" s="292"/>
      <c r="CC126" s="292"/>
    </row>
    <row r="127" spans="1:81"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45912.124999999702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45912.124999999702</v>
      </c>
      <c r="BZ127" s="294">
        <f ca="1">OFFSET(TblImps[[#This Row],[Servertime]],-1,0)+1/24</f>
        <v>45912.124999999702</v>
      </c>
      <c r="CA127" s="57"/>
      <c r="CB127" s="292"/>
      <c r="CC127" s="292"/>
    </row>
    <row r="128" spans="1:81"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45912.166666666366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45912.166666666366</v>
      </c>
      <c r="BZ128" s="294">
        <f ca="1">OFFSET(TblImps[[#This Row],[Servertime]],-1,0)+1/24</f>
        <v>45912.166666666366</v>
      </c>
      <c r="CA128" s="57"/>
      <c r="CB128" s="292"/>
      <c r="CC128" s="292"/>
    </row>
    <row r="129" spans="1:81"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45912.20833333303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45912.20833333303</v>
      </c>
      <c r="BZ129" s="294">
        <f ca="1">OFFSET(TblImps[[#This Row],[Servertime]],-1,0)+1/24</f>
        <v>45912.20833333303</v>
      </c>
      <c r="CA129" s="57"/>
      <c r="CB129" s="292"/>
      <c r="CC129" s="292"/>
    </row>
    <row r="130" spans="1:81"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45912.249999999694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45912.249999999694</v>
      </c>
      <c r="BZ130" s="294">
        <f ca="1">OFFSET(TblImps[[#This Row],[Servertime]],-1,0)+1/24</f>
        <v>45912.249999999694</v>
      </c>
      <c r="CA130" s="57"/>
      <c r="CB130" s="292"/>
      <c r="CC130" s="292"/>
    </row>
    <row r="131" spans="1:81"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45912.291666666359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45912.291666666359</v>
      </c>
      <c r="BZ131" s="294">
        <f ca="1">OFFSET(TblImps[[#This Row],[Servertime]],-1,0)+1/24</f>
        <v>45912.291666666359</v>
      </c>
      <c r="CA131" s="57"/>
      <c r="CB131" s="292"/>
      <c r="CC131" s="292"/>
    </row>
    <row r="132" spans="1:81"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45912.333333333023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45912.333333333023</v>
      </c>
      <c r="BZ132" s="294">
        <f ca="1">OFFSET(TblImps[[#This Row],[Servertime]],-1,0)+1/24</f>
        <v>45912.333333333023</v>
      </c>
      <c r="CA132" s="57"/>
      <c r="CB132" s="292"/>
      <c r="CC132" s="292"/>
    </row>
    <row r="133" spans="1:81"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45912.374999999687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45912.374999999687</v>
      </c>
      <c r="BZ133" s="294">
        <f ca="1">OFFSET(TblImps[[#This Row],[Servertime]],-1,0)+1/24</f>
        <v>45912.374999999687</v>
      </c>
      <c r="CA133" s="57"/>
      <c r="CB133" s="292"/>
      <c r="CC133" s="292"/>
    </row>
    <row r="134" spans="1:81"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45912.416666666351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45912.416666666351</v>
      </c>
      <c r="BZ134" s="294">
        <f ca="1">OFFSET(TblImps[[#This Row],[Servertime]],-1,0)+1/24</f>
        <v>45912.416666666351</v>
      </c>
      <c r="CA134" s="57"/>
      <c r="CB134" s="292"/>
      <c r="CC134" s="292"/>
    </row>
    <row r="135" spans="1:81"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45912.458333333016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45912.458333333016</v>
      </c>
      <c r="BZ135" s="294">
        <f ca="1">OFFSET(TblImps[[#This Row],[Servertime]],-1,0)+1/24</f>
        <v>45912.458333333016</v>
      </c>
      <c r="CA135" s="57"/>
      <c r="CB135" s="292"/>
      <c r="CC135" s="292"/>
    </row>
    <row r="136" spans="1:81"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45912.49999999968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45912.49999999968</v>
      </c>
      <c r="BZ136" s="294">
        <f ca="1">OFFSET(TblImps[[#This Row],[Servertime]],-1,0)+1/24</f>
        <v>45912.49999999968</v>
      </c>
      <c r="CA136" s="57"/>
      <c r="CB136" s="292"/>
      <c r="CC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$K4=49</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1081</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91"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A88" s="303" t="s">
        <v>424</v>
      </c>
      <c r="B88" s="45">
        <v>5</v>
      </c>
      <c r="C88" s="45" t="str">
        <f t="shared" si="0"/>
        <v>* Landsize</v>
      </c>
      <c r="D88" s="156"/>
      <c r="F88" s="118">
        <v>0.05</v>
      </c>
      <c r="G88" s="45" t="s">
        <v>31</v>
      </c>
      <c r="L88" s="45" t="s">
        <v>563</v>
      </c>
      <c r="M88" s="407">
        <v>-2.5000000000000001E-2</v>
      </c>
      <c r="N88" s="45" t="s">
        <v>639</v>
      </c>
      <c r="S88" s="108" t="s">
        <v>695</v>
      </c>
      <c r="T88" s="108"/>
      <c r="U88" s="157"/>
    </row>
    <row r="89" spans="1:23" x14ac:dyDescent="0.2">
      <c r="A89" s="303" t="s">
        <v>1063</v>
      </c>
      <c r="B89" s="45">
        <v>5</v>
      </c>
      <c r="C89" s="45" t="str">
        <f t="shared" si="0"/>
        <v>* Landsize</v>
      </c>
      <c r="D89" s="118">
        <v>0.01</v>
      </c>
      <c r="E89" s="45" t="s">
        <v>357</v>
      </c>
      <c r="F89" s="156">
        <v>0.1</v>
      </c>
      <c r="G89" s="45" t="s">
        <v>1065</v>
      </c>
      <c r="M89"/>
      <c r="S89" s="108"/>
      <c r="T89" s="108"/>
    </row>
    <row r="90" spans="1:23" x14ac:dyDescent="0.2">
      <c r="A90" s="303" t="s">
        <v>1070</v>
      </c>
      <c r="B90" s="45">
        <v>5</v>
      </c>
      <c r="C90" s="45" t="str">
        <f t="shared" si="0"/>
        <v>* Landsize</v>
      </c>
      <c r="F90" s="156">
        <v>0.15</v>
      </c>
      <c r="G90" s="45" t="s">
        <v>106</v>
      </c>
      <c r="L90" s="45" t="s">
        <v>565</v>
      </c>
      <c r="M90" s="2">
        <v>0.05</v>
      </c>
      <c r="N90" s="45" t="s">
        <v>642</v>
      </c>
      <c r="S90" s="108" t="s">
        <v>696</v>
      </c>
      <c r="T90" s="108"/>
    </row>
    <row r="91" spans="1:23" x14ac:dyDescent="0.2">
      <c r="A91" s="303" t="s">
        <v>1127</v>
      </c>
      <c r="B91" s="45">
        <v>5</v>
      </c>
      <c r="C91" s="45" t="str">
        <f t="shared" si="0"/>
        <v>* Landsize</v>
      </c>
      <c r="F91" s="156">
        <v>-0.05</v>
      </c>
      <c r="G91" s="45" t="s">
        <v>106</v>
      </c>
      <c r="L91" s="45" t="s">
        <v>567</v>
      </c>
      <c r="M91" s="407">
        <v>2.5000000000000001E-2</v>
      </c>
      <c r="N91" s="45" t="s">
        <v>644</v>
      </c>
      <c r="S91" s="108" t="s">
        <v>697</v>
      </c>
      <c r="T91" s="108"/>
      <c r="U91" s="157"/>
    </row>
    <row r="92" spans="1:23" x14ac:dyDescent="0.2">
      <c r="F92" s="156">
        <v>0</v>
      </c>
      <c r="G92" s="45" t="s">
        <v>1128</v>
      </c>
      <c r="L92" s="45" t="s">
        <v>569</v>
      </c>
      <c r="M92" s="407">
        <v>7.4999999999999997E-2</v>
      </c>
      <c r="N92" s="45" t="s">
        <v>645</v>
      </c>
      <c r="O92" s="118">
        <v>0.25</v>
      </c>
      <c r="P92" s="45" t="s">
        <v>646</v>
      </c>
      <c r="S92" s="108" t="s">
        <v>698</v>
      </c>
      <c r="T92" s="108"/>
      <c r="U92" s="157"/>
      <c r="W92" s="156"/>
    </row>
    <row r="93" spans="1:23" x14ac:dyDescent="0.2">
      <c r="F93" s="45">
        <v>0.5</v>
      </c>
      <c r="G93" s="45" t="s">
        <v>1129</v>
      </c>
      <c r="L93" s="45" t="s">
        <v>570</v>
      </c>
      <c r="M93" s="407">
        <v>0.1</v>
      </c>
      <c r="N93" s="45" t="s">
        <v>629</v>
      </c>
      <c r="O93" s="156">
        <v>0.05</v>
      </c>
      <c r="P93" s="45" t="s">
        <v>647</v>
      </c>
      <c r="S93" s="108" t="s">
        <v>699</v>
      </c>
      <c r="T93" s="108"/>
      <c r="U93" s="157"/>
      <c r="W93" s="156"/>
    </row>
    <row r="94" spans="1:23" x14ac:dyDescent="0.2">
      <c r="L94" s="45" t="s">
        <v>571</v>
      </c>
      <c r="M94" s="407">
        <v>-1.7500000000000002E-2</v>
      </c>
      <c r="N94" s="45" t="s">
        <v>632</v>
      </c>
      <c r="S94" s="108" t="s">
        <v>681</v>
      </c>
      <c r="T94" s="108"/>
    </row>
    <row r="95" spans="1:23" x14ac:dyDescent="0.2">
      <c r="A95" s="302" t="s">
        <v>82</v>
      </c>
      <c r="L95" s="45" t="s">
        <v>572</v>
      </c>
      <c r="M95" s="407">
        <v>1.4999999999999999E-2</v>
      </c>
      <c r="N95" s="45" t="s">
        <v>643</v>
      </c>
      <c r="S95" s="108" t="s">
        <v>692</v>
      </c>
      <c r="T95" s="108"/>
      <c r="U95" s="156"/>
    </row>
    <row r="96" spans="1:23" x14ac:dyDescent="0.2">
      <c r="A96" s="303" t="s">
        <v>267</v>
      </c>
      <c r="B96" s="45">
        <f>30 + IF(race="Kobold",10,0) + IF(race="Nox",5,0) + IF(race="Undead",20,0)</f>
        <v>30</v>
      </c>
      <c r="C96" s="45" t="s">
        <v>239</v>
      </c>
      <c r="L96" s="45" t="s">
        <v>573</v>
      </c>
      <c r="M96" s="165">
        <f>-7.5%/explore_tech_divisor</f>
        <v>-7.4999999999999997E-2</v>
      </c>
      <c r="N96" s="45" t="s">
        <v>633</v>
      </c>
      <c r="O96" s="45">
        <v>-2</v>
      </c>
      <c r="P96" s="45" t="s">
        <v>664</v>
      </c>
      <c r="S96" s="108" t="s">
        <v>700</v>
      </c>
      <c r="T96" s="108"/>
      <c r="U96" s="157"/>
    </row>
    <row r="97" spans="1:23" x14ac:dyDescent="0.2">
      <c r="L97" s="45" t="s">
        <v>574</v>
      </c>
      <c r="M97" s="2">
        <v>0.15</v>
      </c>
      <c r="N97" s="45" t="s">
        <v>1114</v>
      </c>
      <c r="S97" s="108" t="s">
        <v>1112</v>
      </c>
      <c r="T97" s="108"/>
      <c r="U97" s="156"/>
    </row>
    <row r="98" spans="1:23" x14ac:dyDescent="0.2">
      <c r="A98" s="302" t="s">
        <v>350</v>
      </c>
      <c r="L98" s="45" t="s">
        <v>575</v>
      </c>
      <c r="M98" s="2">
        <v>-0.1</v>
      </c>
      <c r="N98" s="45" t="s">
        <v>636</v>
      </c>
      <c r="S98" s="108" t="s">
        <v>685</v>
      </c>
      <c r="T98" s="108"/>
      <c r="U98" s="156"/>
      <c r="W98" s="156"/>
    </row>
    <row r="99" spans="1:23" x14ac:dyDescent="0.2">
      <c r="A99" s="303" t="s">
        <v>502</v>
      </c>
      <c r="B99" s="45">
        <v>250</v>
      </c>
      <c r="M99"/>
      <c r="S99" s="108"/>
      <c r="T99" s="108"/>
    </row>
    <row r="100" spans="1:23" x14ac:dyDescent="0.2">
      <c r="A100" s="303" t="s">
        <v>503</v>
      </c>
      <c r="B100" s="156">
        <v>0.01</v>
      </c>
      <c r="L100" s="45" t="s">
        <v>576</v>
      </c>
      <c r="M100" s="407">
        <v>0.125</v>
      </c>
      <c r="N100" s="45" t="s">
        <v>649</v>
      </c>
      <c r="S100" s="108" t="s">
        <v>702</v>
      </c>
      <c r="T100" s="108"/>
      <c r="U100" s="157"/>
    </row>
    <row r="101" spans="1:23" x14ac:dyDescent="0.2">
      <c r="A101" s="303" t="s">
        <v>504</v>
      </c>
      <c r="B101" s="156">
        <v>0.01</v>
      </c>
      <c r="L101" s="45" t="s">
        <v>577</v>
      </c>
      <c r="M101"/>
      <c r="N101" s="45" t="s">
        <v>624</v>
      </c>
      <c r="S101" s="108" t="s">
        <v>703</v>
      </c>
      <c r="T101" s="108"/>
    </row>
    <row r="102" spans="1:23" x14ac:dyDescent="0.2">
      <c r="A102" s="303" t="s">
        <v>505</v>
      </c>
      <c r="B102" s="156">
        <v>0.01</v>
      </c>
      <c r="L102" s="45" t="s">
        <v>578</v>
      </c>
      <c r="M102" s="407">
        <v>2.5000000000000001E-2</v>
      </c>
      <c r="N102" s="45" t="s">
        <v>644</v>
      </c>
      <c r="O102" s="157">
        <v>7.4999999999999997E-2</v>
      </c>
      <c r="P102" s="45" t="s">
        <v>642</v>
      </c>
      <c r="S102" s="108" t="s">
        <v>704</v>
      </c>
      <c r="T102" s="108"/>
      <c r="U102" s="157"/>
      <c r="W102" s="157"/>
    </row>
    <row r="103" spans="1:23" x14ac:dyDescent="0.2">
      <c r="L103" s="45" t="s">
        <v>579</v>
      </c>
      <c r="M103" s="2">
        <v>0.04</v>
      </c>
      <c r="N103" s="45" t="s">
        <v>631</v>
      </c>
      <c r="S103" s="108" t="s">
        <v>705</v>
      </c>
      <c r="T103" s="108"/>
      <c r="U103" s="156"/>
    </row>
    <row r="104" spans="1:23" x14ac:dyDescent="0.2">
      <c r="A104" s="302" t="s">
        <v>455</v>
      </c>
      <c r="L104" s="45" t="s">
        <v>580</v>
      </c>
      <c r="M104">
        <v>2</v>
      </c>
      <c r="N104" s="45" t="s">
        <v>1080</v>
      </c>
      <c r="S104" s="108" t="s">
        <v>1047</v>
      </c>
      <c r="T104" s="108"/>
      <c r="U104" s="156"/>
    </row>
    <row r="105" spans="1:23" x14ac:dyDescent="0.2">
      <c r="L105" s="45" t="s">
        <v>581</v>
      </c>
      <c r="M105" s="407">
        <v>-0.1</v>
      </c>
      <c r="N105" s="45" t="s">
        <v>639</v>
      </c>
      <c r="S105" s="108" t="s">
        <v>707</v>
      </c>
      <c r="T105" s="108"/>
      <c r="U105" s="156"/>
    </row>
    <row r="106" spans="1:23" x14ac:dyDescent="0.2">
      <c r="A106" s="303" t="s">
        <v>456</v>
      </c>
      <c r="B106" s="45" t="s">
        <v>210</v>
      </c>
      <c r="D106" s="316">
        <v>0.3</v>
      </c>
      <c r="E106" s="45" t="s">
        <v>435</v>
      </c>
      <c r="L106" s="45" t="s">
        <v>583</v>
      </c>
      <c r="M106">
        <v>-1</v>
      </c>
      <c r="N106" s="45" t="s">
        <v>746</v>
      </c>
      <c r="S106" s="108" t="s">
        <v>1049</v>
      </c>
      <c r="T106" s="108"/>
      <c r="U106" s="157"/>
    </row>
    <row r="107" spans="1:23" x14ac:dyDescent="0.2">
      <c r="B107" s="45" t="s">
        <v>208</v>
      </c>
      <c r="D107" s="316">
        <v>0.2</v>
      </c>
      <c r="E107" s="45" t="s">
        <v>435</v>
      </c>
      <c r="L107" s="45" t="s">
        <v>584</v>
      </c>
      <c r="M107" s="2">
        <v>-0.2</v>
      </c>
      <c r="N107" s="45" t="s">
        <v>650</v>
      </c>
      <c r="S107" s="108" t="s">
        <v>706</v>
      </c>
      <c r="T107" s="108"/>
    </row>
    <row r="108" spans="1:23" x14ac:dyDescent="0.2">
      <c r="B108" s="45" t="s">
        <v>457</v>
      </c>
      <c r="D108" s="316">
        <v>0.3</v>
      </c>
      <c r="E108" s="45" t="s">
        <v>435</v>
      </c>
      <c r="M108"/>
    </row>
    <row r="109" spans="1:23" x14ac:dyDescent="0.2">
      <c r="B109" s="45" t="s">
        <v>458</v>
      </c>
      <c r="D109" s="316">
        <v>0.6</v>
      </c>
      <c r="E109" s="45" t="s">
        <v>435</v>
      </c>
      <c r="L109" s="45" t="s">
        <v>585</v>
      </c>
      <c r="M109" s="407">
        <v>2.5000000000000001E-2</v>
      </c>
      <c r="N109" s="45" t="s">
        <v>1053</v>
      </c>
      <c r="O109" s="45" t="s">
        <v>652</v>
      </c>
      <c r="S109" s="108" t="s">
        <v>710</v>
      </c>
      <c r="T109" s="108"/>
      <c r="U109" s="156"/>
      <c r="W109" s="156"/>
    </row>
    <row r="110" spans="1:23" x14ac:dyDescent="0.2">
      <c r="L110" s="45" t="s">
        <v>586</v>
      </c>
      <c r="M110" s="2">
        <v>-0.2</v>
      </c>
      <c r="N110" s="45" t="s">
        <v>668</v>
      </c>
      <c r="O110" s="156">
        <v>-0.2</v>
      </c>
      <c r="P110" s="45" t="s">
        <v>651</v>
      </c>
      <c r="Q110" s="5"/>
      <c r="R110" s="5"/>
      <c r="S110" s="108" t="s">
        <v>709</v>
      </c>
      <c r="T110" s="108"/>
    </row>
    <row r="111" spans="1:23" x14ac:dyDescent="0.2">
      <c r="A111" s="303" t="s">
        <v>459</v>
      </c>
      <c r="B111" s="45" t="s">
        <v>210</v>
      </c>
      <c r="D111" s="45">
        <v>4000</v>
      </c>
      <c r="E111" s="45" t="s">
        <v>506</v>
      </c>
      <c r="L111" s="45" t="s">
        <v>587</v>
      </c>
      <c r="M111" s="407">
        <v>-1.7500000000000002E-2</v>
      </c>
      <c r="N111" s="45" t="s">
        <v>632</v>
      </c>
      <c r="S111" s="108" t="s">
        <v>711</v>
      </c>
      <c r="T111" s="108"/>
      <c r="U111" s="156"/>
    </row>
    <row r="112" spans="1:23" x14ac:dyDescent="0.2">
      <c r="B112" s="45" t="s">
        <v>208</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457</v>
      </c>
      <c r="D113" s="45">
        <v>7500</v>
      </c>
      <c r="E113" s="45" t="s">
        <v>506</v>
      </c>
      <c r="L113" s="45" t="s">
        <v>589</v>
      </c>
      <c r="M113" s="407">
        <v>-1.7500000000000002E-2</v>
      </c>
      <c r="N113" s="45" t="s">
        <v>632</v>
      </c>
      <c r="S113" s="108" t="s">
        <v>713</v>
      </c>
      <c r="T113" s="108"/>
      <c r="U113" s="156"/>
    </row>
    <row r="114" spans="1:23" x14ac:dyDescent="0.2">
      <c r="B114" s="45" t="s">
        <v>526</v>
      </c>
      <c r="D114" s="45">
        <v>5000</v>
      </c>
      <c r="E114" s="45" t="s">
        <v>506</v>
      </c>
      <c r="L114" s="45" t="s">
        <v>590</v>
      </c>
      <c r="M114">
        <v>1</v>
      </c>
      <c r="N114" s="45" t="s">
        <v>666</v>
      </c>
      <c r="S114" s="108" t="s">
        <v>392</v>
      </c>
      <c r="T114" s="108"/>
      <c r="U114" s="156"/>
      <c r="W114" s="156"/>
    </row>
    <row r="115" spans="1:23" x14ac:dyDescent="0.2">
      <c r="B115" s="45" t="s">
        <v>211</v>
      </c>
      <c r="D115" s="45">
        <v>5000</v>
      </c>
      <c r="E115" s="45" t="s">
        <v>506</v>
      </c>
      <c r="L115" s="45" t="s">
        <v>591</v>
      </c>
      <c r="M115" s="2">
        <v>-0.01</v>
      </c>
      <c r="N115" s="45" t="s">
        <v>654</v>
      </c>
      <c r="S115" s="108" t="s">
        <v>715</v>
      </c>
      <c r="T115" s="108"/>
      <c r="U115" s="156"/>
    </row>
    <row r="116" spans="1:23" x14ac:dyDescent="0.2">
      <c r="T116" s="108"/>
    </row>
    <row r="117" spans="1:23" x14ac:dyDescent="0.2">
      <c r="A117" s="302" t="s">
        <v>460</v>
      </c>
      <c r="F117" s="45" t="s">
        <v>462</v>
      </c>
      <c r="L117" s="45" t="s">
        <v>592</v>
      </c>
      <c r="M117" s="29">
        <v>1.4999999999999999E-2</v>
      </c>
      <c r="N117" s="45" t="s">
        <v>643</v>
      </c>
      <c r="S117" s="108" t="s">
        <v>716</v>
      </c>
      <c r="T117" s="108"/>
      <c r="U117" s="157"/>
    </row>
    <row r="118" spans="1:23" x14ac:dyDescent="0.2">
      <c r="A118" s="303" t="s">
        <v>1120</v>
      </c>
      <c r="B118" s="238"/>
      <c r="C118" s="319">
        <v>0.2</v>
      </c>
      <c r="D118" s="45" t="s">
        <v>466</v>
      </c>
      <c r="F118" s="177">
        <v>2</v>
      </c>
      <c r="L118" s="45" t="s">
        <v>593</v>
      </c>
      <c r="M118" s="407">
        <v>2.5000000000000001E-2</v>
      </c>
      <c r="N118" s="45" t="s">
        <v>644</v>
      </c>
      <c r="O118" s="156">
        <v>-0.05</v>
      </c>
      <c r="P118" s="45" t="s">
        <v>655</v>
      </c>
      <c r="S118" s="108" t="s">
        <v>717</v>
      </c>
      <c r="T118" s="108"/>
      <c r="U118" s="157"/>
      <c r="W118" s="156"/>
    </row>
    <row r="119" spans="1:23" x14ac:dyDescent="0.2">
      <c r="A119" s="303" t="s">
        <v>125</v>
      </c>
      <c r="B119" s="116" t="s">
        <v>292</v>
      </c>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B120" s="45" t="s">
        <v>291</v>
      </c>
      <c r="C120" s="118">
        <v>0.2</v>
      </c>
      <c r="D120" s="45" t="s">
        <v>466</v>
      </c>
      <c r="F120" s="177">
        <v>2</v>
      </c>
      <c r="L120" s="45" t="s">
        <v>596</v>
      </c>
      <c r="M120" s="407">
        <v>-0.125</v>
      </c>
      <c r="N120" s="45" t="s">
        <v>656</v>
      </c>
      <c r="S120" s="108" t="s">
        <v>718</v>
      </c>
      <c r="T120" s="108"/>
      <c r="U120" s="157"/>
    </row>
    <row r="121" spans="1:23" x14ac:dyDescent="0.2">
      <c r="A121" s="303" t="s">
        <v>139</v>
      </c>
      <c r="B121" s="238"/>
      <c r="C121" s="319">
        <v>0.2</v>
      </c>
      <c r="D121" s="45" t="s">
        <v>466</v>
      </c>
      <c r="F121" s="177">
        <v>4</v>
      </c>
      <c r="L121" s="45" t="s">
        <v>598</v>
      </c>
      <c r="M121" s="407">
        <v>0.01</v>
      </c>
      <c r="N121" s="45" t="s">
        <v>643</v>
      </c>
      <c r="O121" s="5"/>
      <c r="P121" s="5"/>
      <c r="S121" s="108" t="s">
        <v>714</v>
      </c>
      <c r="T121" s="108"/>
      <c r="U121" s="156"/>
    </row>
    <row r="122" spans="1:23" x14ac:dyDescent="0.2">
      <c r="A122" s="303" t="s">
        <v>132</v>
      </c>
      <c r="B122" s="238"/>
      <c r="C122" s="319">
        <v>0.2</v>
      </c>
      <c r="D122" s="45" t="s">
        <v>467</v>
      </c>
      <c r="F122" s="177">
        <v>2</v>
      </c>
      <c r="L122" s="45" t="s">
        <v>599</v>
      </c>
      <c r="M122" s="29">
        <v>7.4999999999999997E-2</v>
      </c>
      <c r="N122" s="45" t="s">
        <v>669</v>
      </c>
      <c r="O122" s="156">
        <v>-0.05</v>
      </c>
      <c r="P122" s="45" t="s">
        <v>657</v>
      </c>
      <c r="S122" s="108" t="s">
        <v>720</v>
      </c>
      <c r="T122" s="108"/>
      <c r="U122" s="156"/>
      <c r="W122" s="156"/>
    </row>
    <row r="123" spans="1:23" x14ac:dyDescent="0.2">
      <c r="A123" s="303" t="s">
        <v>1058</v>
      </c>
      <c r="B123" s="116" t="s">
        <v>292</v>
      </c>
      <c r="C123" s="319">
        <v>0.1</v>
      </c>
      <c r="D123" s="45" t="s">
        <v>295</v>
      </c>
      <c r="F123" s="177">
        <v>0</v>
      </c>
      <c r="M123"/>
      <c r="S123" s="108"/>
      <c r="T123" s="108"/>
    </row>
    <row r="124" spans="1:23" x14ac:dyDescent="0.2">
      <c r="B124" s="45" t="s">
        <v>291</v>
      </c>
      <c r="C124" s="320">
        <v>0.1</v>
      </c>
      <c r="D124" s="45" t="s">
        <v>295</v>
      </c>
      <c r="F124" s="177">
        <v>0</v>
      </c>
      <c r="L124" s="45" t="s">
        <v>600</v>
      </c>
      <c r="M124" s="2">
        <v>0.3</v>
      </c>
      <c r="N124" s="45" t="s">
        <v>658</v>
      </c>
      <c r="S124" s="108" t="s">
        <v>721</v>
      </c>
      <c r="T124" s="108"/>
      <c r="U124" s="156"/>
    </row>
    <row r="125" spans="1:23" x14ac:dyDescent="0.2">
      <c r="A125" s="303" t="s">
        <v>461</v>
      </c>
      <c r="B125" s="238"/>
      <c r="C125" s="319">
        <v>0.2</v>
      </c>
      <c r="D125" s="45" t="s">
        <v>467</v>
      </c>
      <c r="F125" s="177">
        <v>3</v>
      </c>
      <c r="L125" s="45" t="s">
        <v>602</v>
      </c>
      <c r="M125">
        <v>1.25</v>
      </c>
      <c r="N125" s="45" t="s">
        <v>673</v>
      </c>
      <c r="S125" s="108" t="s">
        <v>725</v>
      </c>
      <c r="T125" s="108"/>
      <c r="U125" s="156"/>
    </row>
    <row r="126" spans="1:23" x14ac:dyDescent="0.2">
      <c r="A126" s="303" t="s">
        <v>332</v>
      </c>
      <c r="C126" s="177">
        <v>1</v>
      </c>
      <c r="D126" s="45" t="s">
        <v>463</v>
      </c>
      <c r="F126" s="177">
        <v>3</v>
      </c>
      <c r="L126" s="45" t="s">
        <v>604</v>
      </c>
      <c r="M126" s="407">
        <v>-7.4999999999999997E-2</v>
      </c>
      <c r="N126" s="45" t="s">
        <v>657</v>
      </c>
      <c r="O126" s="157">
        <v>7.4999999999999997E-3</v>
      </c>
      <c r="P126" s="45" t="s">
        <v>747</v>
      </c>
      <c r="S126" s="108" t="s">
        <v>1051</v>
      </c>
      <c r="T126" s="108"/>
      <c r="U126" s="156"/>
    </row>
    <row r="127" spans="1:23" x14ac:dyDescent="0.2">
      <c r="A127" s="303" t="s">
        <v>373</v>
      </c>
      <c r="B127" s="177" t="s">
        <v>465</v>
      </c>
      <c r="C127" s="116">
        <v>500</v>
      </c>
      <c r="D127" s="45" t="s">
        <v>464</v>
      </c>
      <c r="F127" s="177">
        <v>0</v>
      </c>
      <c r="L127" s="45" t="s">
        <v>605</v>
      </c>
      <c r="M127" s="407">
        <v>2.5000000000000001E-2</v>
      </c>
      <c r="N127" s="45" t="s">
        <v>660</v>
      </c>
      <c r="S127" s="108" t="s">
        <v>723</v>
      </c>
      <c r="T127" s="108"/>
      <c r="U127" s="157"/>
    </row>
    <row r="128" spans="1:23" x14ac:dyDescent="0.2">
      <c r="A128" s="303" t="s">
        <v>356</v>
      </c>
      <c r="B128" s="177" t="s">
        <v>465</v>
      </c>
      <c r="C128" s="116">
        <v>300</v>
      </c>
      <c r="D128" s="45" t="s">
        <v>464</v>
      </c>
      <c r="F128" s="177">
        <v>3</v>
      </c>
      <c r="L128" s="45" t="s">
        <v>606</v>
      </c>
      <c r="M128" s="407">
        <v>-2.5000000000000001E-2</v>
      </c>
      <c r="N128" s="45" t="s">
        <v>635</v>
      </c>
      <c r="O128" s="5">
        <v>2</v>
      </c>
      <c r="P128" s="5" t="s">
        <v>672</v>
      </c>
      <c r="S128" s="108" t="s">
        <v>724</v>
      </c>
      <c r="T128" s="108"/>
      <c r="U128" s="157"/>
    </row>
    <row r="129" spans="1:23" x14ac:dyDescent="0.2">
      <c r="A129" s="303" t="s">
        <v>422</v>
      </c>
      <c r="B129" s="238"/>
      <c r="C129" s="118">
        <v>0.1</v>
      </c>
      <c r="D129" s="45" t="s">
        <v>497</v>
      </c>
      <c r="F129" s="177">
        <v>4</v>
      </c>
      <c r="M129"/>
      <c r="S129" s="108"/>
      <c r="T129" s="108"/>
    </row>
    <row r="130" spans="1:23" x14ac:dyDescent="0.2">
      <c r="A130" s="303" t="s">
        <v>1124</v>
      </c>
      <c r="B130" s="45" t="s">
        <v>291</v>
      </c>
      <c r="C130" s="118">
        <v>0.1</v>
      </c>
      <c r="D130" s="45" t="s">
        <v>497</v>
      </c>
      <c r="F130" s="45">
        <v>1</v>
      </c>
      <c r="L130" s="45" t="s">
        <v>608</v>
      </c>
      <c r="M130" s="2">
        <v>0.6</v>
      </c>
      <c r="N130" s="45" t="s">
        <v>748</v>
      </c>
      <c r="S130" s="108" t="s">
        <v>1052</v>
      </c>
      <c r="T130" s="108"/>
    </row>
    <row r="131" spans="1:23" x14ac:dyDescent="0.2">
      <c r="L131" s="45" t="s">
        <v>609</v>
      </c>
      <c r="M131" s="407">
        <v>-7.4999999999999997E-2</v>
      </c>
      <c r="N131" s="45" t="s">
        <v>657</v>
      </c>
      <c r="S131" s="108" t="s">
        <v>726</v>
      </c>
      <c r="T131" s="108"/>
      <c r="U131" s="157"/>
    </row>
    <row r="132" spans="1:23" x14ac:dyDescent="0.2">
      <c r="A132" s="302" t="s">
        <v>263</v>
      </c>
      <c r="L132" s="45" t="s">
        <v>611</v>
      </c>
      <c r="M132">
        <v>2</v>
      </c>
      <c r="N132" s="45" t="s">
        <v>674</v>
      </c>
      <c r="S132" s="108" t="s">
        <v>727</v>
      </c>
      <c r="T132" s="108"/>
    </row>
    <row r="133" spans="1:23" x14ac:dyDescent="0.2">
      <c r="A133" s="303" t="s">
        <v>478</v>
      </c>
      <c r="B133" s="45">
        <v>20</v>
      </c>
      <c r="L133" s="45" t="s">
        <v>613</v>
      </c>
      <c r="M133" s="2">
        <v>0.3</v>
      </c>
      <c r="N133" s="45" t="s">
        <v>661</v>
      </c>
      <c r="S133" s="108" t="s">
        <v>728</v>
      </c>
      <c r="T133" s="108"/>
      <c r="U133" s="156"/>
    </row>
    <row r="134" spans="1:23" x14ac:dyDescent="0.2">
      <c r="A134" s="303" t="s">
        <v>476</v>
      </c>
      <c r="B134" s="45">
        <v>0</v>
      </c>
      <c r="C134" s="45" t="s">
        <v>477</v>
      </c>
      <c r="M134"/>
      <c r="S134" s="108"/>
      <c r="T134" s="108"/>
    </row>
    <row r="135" spans="1:23" x14ac:dyDescent="0.2">
      <c r="L135" s="45" t="s">
        <v>614</v>
      </c>
      <c r="M135" s="2">
        <v>-0.15</v>
      </c>
      <c r="N135" s="45" t="s">
        <v>670</v>
      </c>
      <c r="O135" s="156">
        <v>-0.05</v>
      </c>
      <c r="P135" s="45" t="s">
        <v>648</v>
      </c>
      <c r="S135" s="108" t="s">
        <v>729</v>
      </c>
      <c r="T135" s="108"/>
      <c r="U135" s="156"/>
      <c r="W135" s="156"/>
    </row>
    <row r="136" spans="1:23" x14ac:dyDescent="0.2">
      <c r="A136" s="302" t="s">
        <v>749</v>
      </c>
      <c r="L136" s="45" t="s">
        <v>616</v>
      </c>
      <c r="M136" s="407">
        <v>-0.05</v>
      </c>
      <c r="N136" s="45" t="s">
        <v>639</v>
      </c>
      <c r="S136" s="108" t="s">
        <v>730</v>
      </c>
      <c r="T136" s="108"/>
      <c r="U136" s="157"/>
    </row>
    <row r="137" spans="1:23" x14ac:dyDescent="0.2">
      <c r="A137" s="303" t="s">
        <v>89</v>
      </c>
      <c r="B137" s="45" t="s">
        <v>3</v>
      </c>
      <c r="L137" s="45" t="s">
        <v>617</v>
      </c>
      <c r="M137" s="2">
        <v>-0.25</v>
      </c>
      <c r="N137" s="45" t="s">
        <v>662</v>
      </c>
      <c r="S137" s="108" t="s">
        <v>731</v>
      </c>
      <c r="T137" s="108"/>
      <c r="U137" s="156"/>
    </row>
    <row r="138" spans="1:23" x14ac:dyDescent="0.2">
      <c r="A138" s="303" t="s">
        <v>90</v>
      </c>
      <c r="B138" s="45" t="s">
        <v>3</v>
      </c>
      <c r="M138"/>
      <c r="S138" s="108"/>
      <c r="T138" s="108"/>
    </row>
    <row r="139" spans="1:23" x14ac:dyDescent="0.2">
      <c r="A139" s="303" t="s">
        <v>91</v>
      </c>
      <c r="B139" s="45" t="s">
        <v>3</v>
      </c>
      <c r="L139" s="45" t="s">
        <v>618</v>
      </c>
      <c r="M139" s="29">
        <v>7.4999999999999997E-2</v>
      </c>
      <c r="N139" s="45" t="s">
        <v>659</v>
      </c>
      <c r="S139" s="108" t="s">
        <v>722</v>
      </c>
      <c r="T139" s="108"/>
      <c r="U139" s="157"/>
    </row>
    <row r="140" spans="1:23" x14ac:dyDescent="0.2">
      <c r="A140" s="303" t="s">
        <v>92</v>
      </c>
      <c r="B140" s="45" t="s">
        <v>12</v>
      </c>
      <c r="L140" s="45" t="s">
        <v>620</v>
      </c>
      <c r="M140" s="407">
        <v>-7.4999999999999997E-2</v>
      </c>
      <c r="N140" s="45" t="s">
        <v>656</v>
      </c>
      <c r="S140" s="108" t="s">
        <v>732</v>
      </c>
      <c r="T140" s="108"/>
      <c r="U140" s="156"/>
    </row>
    <row r="141" spans="1:23" x14ac:dyDescent="0.2">
      <c r="A141" s="303" t="s">
        <v>93</v>
      </c>
      <c r="B141" s="45" t="s">
        <v>3</v>
      </c>
      <c r="M141"/>
    </row>
    <row r="142" spans="1:23" x14ac:dyDescent="0.2">
      <c r="A142" s="303" t="s">
        <v>94</v>
      </c>
      <c r="B142" s="45" t="s">
        <v>3</v>
      </c>
      <c r="L142" s="45" t="s">
        <v>621</v>
      </c>
      <c r="M142" s="2">
        <v>-0.05</v>
      </c>
      <c r="N142" s="45" t="s">
        <v>657</v>
      </c>
      <c r="S142" s="45" t="s">
        <v>733</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1107</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1107</v>
      </c>
      <c r="B157" s="45" t="s">
        <v>12</v>
      </c>
    </row>
    <row r="158" spans="1:13" x14ac:dyDescent="0.2">
      <c r="A158" s="303" t="s">
        <v>1123</v>
      </c>
      <c r="B158" s="45" t="s">
        <v>12</v>
      </c>
    </row>
    <row r="160" spans="1:13" x14ac:dyDescent="0.2">
      <c r="A160" s="303" t="s">
        <v>1038</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1039</v>
      </c>
    </row>
    <row r="167" spans="1:5" x14ac:dyDescent="0.2">
      <c r="A167" s="303" t="s">
        <v>277</v>
      </c>
      <c r="B167" s="156">
        <v>0.75</v>
      </c>
    </row>
    <row r="169" spans="1:5" x14ac:dyDescent="0.2">
      <c r="A169" s="302" t="s">
        <v>1096</v>
      </c>
    </row>
    <row r="170" spans="1:5" x14ac:dyDescent="0.2">
      <c r="A170" s="303" t="s">
        <v>452</v>
      </c>
      <c r="B170" s="45">
        <v>0</v>
      </c>
    </row>
    <row r="172" spans="1:5" x14ac:dyDescent="0.2">
      <c r="A172" s="302" t="s">
        <v>1121</v>
      </c>
      <c r="E172" s="45" t="s">
        <v>462</v>
      </c>
    </row>
    <row r="173" spans="1:5" x14ac:dyDescent="0.2">
      <c r="A173" s="303" t="s">
        <v>1119</v>
      </c>
      <c r="B173" s="45" t="s">
        <v>7</v>
      </c>
      <c r="C173" s="319">
        <v>0.2</v>
      </c>
      <c r="D173" s="45" t="s">
        <v>466</v>
      </c>
      <c r="E173" s="45">
        <v>1</v>
      </c>
    </row>
    <row r="175" spans="1:5" x14ac:dyDescent="0.2">
      <c r="A175" s="302" t="s">
        <v>1147</v>
      </c>
      <c r="B175" s="45">
        <v>350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G37" sqref="G37"/>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1119</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1093</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1101</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1089</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1102</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1103</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1116</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1117</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1118</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1090</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1091</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1092</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1094</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1107</v>
      </c>
      <c r="B81" s="340" t="s">
        <v>30</v>
      </c>
      <c r="C81" s="346" t="s">
        <v>60</v>
      </c>
      <c r="D81" s="332" t="s">
        <v>1108</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1107</v>
      </c>
      <c r="B82" s="326" t="s">
        <v>30</v>
      </c>
      <c r="C82" s="347" t="s">
        <v>60</v>
      </c>
      <c r="D82" s="275" t="s">
        <v>1109</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1107</v>
      </c>
      <c r="B83" s="326" t="s">
        <v>30</v>
      </c>
      <c r="C83" s="347" t="s">
        <v>60</v>
      </c>
      <c r="D83" s="275" t="s">
        <v>1110</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1107</v>
      </c>
      <c r="B84" s="345" t="s">
        <v>30</v>
      </c>
      <c r="C84" s="348" t="s">
        <v>60</v>
      </c>
      <c r="D84" s="335" t="s">
        <v>1111</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1123</v>
      </c>
      <c r="B85" s="326" t="s">
        <v>30</v>
      </c>
      <c r="C85" s="347" t="s">
        <v>242</v>
      </c>
      <c r="D85" s="275" t="s">
        <v>1131</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1123</v>
      </c>
      <c r="B86" s="326" t="s">
        <v>30</v>
      </c>
      <c r="C86" s="347" t="s">
        <v>242</v>
      </c>
      <c r="D86" s="275" t="s">
        <v>1125</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1123</v>
      </c>
      <c r="B87" s="326" t="s">
        <v>30</v>
      </c>
      <c r="C87" s="347" t="s">
        <v>242</v>
      </c>
      <c r="D87" s="275" t="s">
        <v>1124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1123</v>
      </c>
      <c r="B88" s="345" t="s">
        <v>30</v>
      </c>
      <c r="C88" s="348" t="s">
        <v>242</v>
      </c>
      <c r="D88" s="335" t="s">
        <v>1126</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1107</v>
      </c>
      <c r="B117" s="275">
        <v>81</v>
      </c>
      <c r="J117" s="353"/>
      <c r="K117" s="353"/>
      <c r="L117" s="353"/>
      <c r="M117" s="353"/>
      <c r="N117" s="353"/>
      <c r="O117" s="353"/>
      <c r="P117" s="353"/>
      <c r="Q117" s="353"/>
      <c r="R117" s="353"/>
      <c r="S117" s="353"/>
      <c r="T117" s="353"/>
      <c r="U117" s="353"/>
      <c r="V117" s="353"/>
    </row>
    <row r="118" spans="1:22" ht="19.5" customHeight="1" x14ac:dyDescent="0.2">
      <c r="A118" s="275" t="s">
        <v>1123</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2025-08-29T13:23:34Z</dcterms:modified>
</cp:coreProperties>
</file>