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11F67E7F-720F-4BBA-9ACE-55F670BCF72F}"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E136" i="1" l="1"/>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I6" i="12" l="1"/>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CV5" i="5" l="1"/>
  <c r="G7" i="8"/>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K7" i="11" l="1"/>
  <c r="BI6" i="5"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BF7" i="5" l="1" a="1"/>
  <c r="BF7" i="5" s="1"/>
  <c r="AE6" i="1" s="1"/>
  <c r="AE5" i="1"/>
  <c r="G9" i="8"/>
  <c r="CE8" i="8"/>
  <c r="O8" i="2"/>
  <c r="BQ8" i="5" a="1"/>
  <c r="BQ8" i="5" s="1"/>
  <c r="BJ8" i="5" a="1"/>
  <c r="BJ8"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W5" i="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BJ9" i="5" l="1"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Q67" i="5" l="1"/>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N84" i="5" l="1"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G86" i="8" l="1"/>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BA86" i="5" l="1"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J90" i="10"/>
  <c r="N90" i="5" s="1"/>
  <c r="P90" i="2"/>
  <c r="U1269" i="14"/>
  <c r="U1270" i="14" s="1"/>
  <c r="M89" i="2"/>
  <c r="G90" i="8" l="1"/>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G99" i="8" l="1"/>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J108" i="10"/>
  <c r="N108" i="5" s="1"/>
  <c r="P108" i="2"/>
  <c r="BG107" i="5" l="1"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J110" i="10"/>
  <c r="N110" i="5" s="1"/>
  <c r="BH109" i="5" l="1"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P111" i="2"/>
  <c r="J111" i="10"/>
  <c r="N111" i="5" s="1"/>
  <c r="M110" i="2"/>
  <c r="BJ110" i="5" l="1"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I117" i="5" l="1"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P123" i="2"/>
  <c r="G123" i="8" l="1"/>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<sst xmlns="http://schemas.openxmlformats.org/spreadsheetml/2006/main" count="3002" uniqueCount="1126">
  <si>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</si>
  <si>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</si>
  <si>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</si>
  <si>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</si>
  <si>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</si>
  <si>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</si>
  <si>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</si>
  <si>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</si>
  <si>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</si>
  <si>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</si>
  <si>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</si>
  <si>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</si>
  <si>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</si>
  <si>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</si>
  <si>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</si>
  <si>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</si>
  <si>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</si>
  <si>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</si>
  <si>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</si>
  <si>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</si>
  <si>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</si>
  <si>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</si>
  <si>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</si>
  <si>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</si>
  <si>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</si>
  <si>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</si>
  <si>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</si>
  <si>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</si>
  <si>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</si>
  <si>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</si>
  <si>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</si>
  <si>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</si>
  <si>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</si>
  <si>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</si>
  <si>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</si>
  <si>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</si>
  <si>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</si>
  <si>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</si>
  <si>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</si>
  <si>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</si>
  <si>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</si>
  <si>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</si>
  <si>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</si>
  <si>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</si>
  <si>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</si>
  <si>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</si>
  <si>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</si>
  <si>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</si>
  <si>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</si>
  <si>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</si>
  <si>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</si>
  <si>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</si>
  <si>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</si>
  <si>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</si>
  <si>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</si>
  <si>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</si>
  <si>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</si>
  <si>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</si>
  <si>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</si>
  <si>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</si>
  <si>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</si>
  <si>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</si>
  <si>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</si>
  <si>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</si>
  <si>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</si>
  <si>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</si>
  <si>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</si>
  <si>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</si>
  <si>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</si>
  <si>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</si>
  <si>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</si>
  <si>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</si>
  <si>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</si>
  <si>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</si>
  <si>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</si>
  <si>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</si>
  <si>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</si>
  <si>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</si>
  <si>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</si>
  <si>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</si>
  <si>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</si>
  <si>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</si>
  <si>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</si>
  <si>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</si>
  <si>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</si>
  <si>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</si>
  <si>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</si>
  <si>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</si>
  <si>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</si>
  <si>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</si>
  <si>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</si>
  <si>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</si>
  <si>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</si>
  <si>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</si>
  <si>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</si>
  <si>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</si>
  <si>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</si>
  <si>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</si>
  <si>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</si>
  <si>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</si>
  <si>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</si>
  <si>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</si>
  <si>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</si>
  <si>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</si>
  <si>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</si>
  <si>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</si>
  <si>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</si>
  <si>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</si>
  <si>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</si>
  <si>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</si>
  <si>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</si>
  <si>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</si>
  <si>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</si>
  <si>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</si>
  <si>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</si>
  <si>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</si>
  <si>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</si>
  <si>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</si>
  <si>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</si>
  <si>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</si>
  <si>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</si>
  <si>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</si>
  <si>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</si>
  <si>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</si>
  <si>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</si>
  <si>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</si>
  <si>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</si>
  <si>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</si>
  <si>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</si>
  <si>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</si>
  <si>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</si>
  <si>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</si>
  <si>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</si>
  <si>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</si>
  <si>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</si>
  <si>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</si>
  <si>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</si>
  <si>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</si>
  <si>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</si>
  <si>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</si>
  <si>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</si>
  <si>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</si>
  <si>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</si>
  <si>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</si>
  <si>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</si>
  <si>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</si>
  <si>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</si>
  <si>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</si>
  <si>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</si>
  <si>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</si>
  <si>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</si>
  <si>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</si>
  <si>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</si>
  <si>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</si>
  <si>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</si>
  <si>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</si>
  <si>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</si>
  <si>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</si>
  <si>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</si>
  <si>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</si>
  <si>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</si>
  <si>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</si>
  <si>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</si>
  <si>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</si>
  <si>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</si>
  <si>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</si>
  <si>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</si>
  <si>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</si>
  <si>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</si>
  <si>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</si>
  <si>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</si>
  <si>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</si>
  <si>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</si>
  <si>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</si>
  <si>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</si>
  <si>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</si>
  <si>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</si>
  <si>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</si>
  <si>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</si>
  <si>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</si>
  <si>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</si>
  <si>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</si>
  <si>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</si>
  <si>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</si>
  <si>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</si>
  <si>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</si>
  <si>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</si>
  <si>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</si>
  <si>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</si>
  <si>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</si>
  <si>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</si>
  <si>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</si>
  <si>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</si>
  <si>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</si>
  <si>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</si>
  <si>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</si>
  <si>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</si>
  <si>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</si>
  <si>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</si>
  <si>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</si>
  <si>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</si>
  <si>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</si>
  <si>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</si>
  <si>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</si>
  <si>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</si>
  <si>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</si>
  <si>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</si>
  <si>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</si>
  <si>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</si>
  <si>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</si>
  <si>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</si>
  <si>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</si>
  <si>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</si>
  <si>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</si>
  <si>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</si>
  <si>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</si>
  <si>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</si>
  <si>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</si>
  <si>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</si>
  <si>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</si>
  <si>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</si>
  <si>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</si>
  <si>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</si>
  <si>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</si>
  <si>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</si>
  <si>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</si>
  <si>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</si>
  <si>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</si>
  <si>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</si>
  <si>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</si>
  <si>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</si>
  <si>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</si>
  <si>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</si>
  <si>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</si>
  <si>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</si>
  <si>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</si>
  <si>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</si>
  <si>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</si>
  <si>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</si>
  <si>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</si>
  <si>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</si>
  <si>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</si>
  <si>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</si>
  <si>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</si>
  <si>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</si>
  <si>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</si>
  <si>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</si>
  <si>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</si>
  <si>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</si>
  <si>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</si>
  <si>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</si>
  <si>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</si>
  <si>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</si>
  <si>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</si>
  <si>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</si>
  <si>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</si>
  <si>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</si>
  <si>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</si>
  <si>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</si>
  <si>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</si>
  <si>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</si>
  <si>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</si>
  <si>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</si>
  <si>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</si>
  <si>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</si>
  <si>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</si>
  <si>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</si>
  <si>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</si>
  <si>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</si>
  <si>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</si>
  <si>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</si>
  <si>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</si>
  <si>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</si>
  <si>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</si>
  <si>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</si>
  <si>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</si>
  <si>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</si>
  <si>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</si>
  <si>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</si>
  <si>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</si>
  <si>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</si>
  <si>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</si>
  <si>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</si>
  <si>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</si>
  <si>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</si>
  <si>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</si>
  <si>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</si>
  <si>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</si>
  <si>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</si>
  <si>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</si>
  <si>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</si>
  <si>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</si>
  <si>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</si>
  <si>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</si>
  <si>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</si>
  <si>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</si>
  <si>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</si>
  <si>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</si>
  <si>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</si>
  <si>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</si>
  <si>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</si>
  <si>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</si>
  <si>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</si>
  <si>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</si>
  <si>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</si>
  <si>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</si>
  <si>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</si>
  <si>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</si>
  <si>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</si>
  <si>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</si>
  <si>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</si>
  <si>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</si>
  <si>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</si>
  <si>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</si>
  <si>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</si>
  <si>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</si>
  <si>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</si>
  <si>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</si>
  <si>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</si>
  <si>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</si>
  <si>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</si>
  <si>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</si>
  <si>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</si>
  <si>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</si>
  <si>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</si>
  <si>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</si>
  <si>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</si>
  <si>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</si>
  <si>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</si>
  <si>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</si>
  <si>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</si>
  <si>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</si>
  <si>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</si>
  <si>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</si>
  <si>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</si>
  <si>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</si>
  <si>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</si>
  <si>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</si>
  <si>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</si>
  <si>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</si>
  <si>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</si>
  <si>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</si>
  <si>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</si>
  <si>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</si>
  <si>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</si>
  <si>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</si>
  <si>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</si>
  <si>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</si>
  <si>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</si>
  <si>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</si>
  <si>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</si>
  <si>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</si>
  <si>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</si>
  <si>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</si>
  <si>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</si>
  <si>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</si>
  <si>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</si>
  <si>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</si>
  <si>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</si>
  <si>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</si>
  <si>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</si>
  <si>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</si>
  <si>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</si>
  <si>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</si>
  <si>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</si>
  <si>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</si>
  <si>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</si>
  <si>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</si>
  <si>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</si>
  <si>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</si>
  <si>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</si>
  <si>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</si>
  <si>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</si>
  <si>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</si>
  <si>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</si>
  <si>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</si>
  <si>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</si>
  <si>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</si>
  <si>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</si>
  <si>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</si>
  <si>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</si>
  <si>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</si>
  <si>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</si>
  <si>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</si>
  <si>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</si>
  <si>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</si>
  <si>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</si>
  <si>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</si>
  <si>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</si>
  <si>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</si>
  <si>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</si>
  <si>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</si>
  <si>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</si>
  <si>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</si>
  <si>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</si>
  <si>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</si>
  <si>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</si>
  <si>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</si>
  <si>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</si>
  <si>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</si>
  <si>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</si>
  <si>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</si>
  <si>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</si>
  <si>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</si>
  <si>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</si>
  <si>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</si>
  <si>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</si>
  <si>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</si>
  <si>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</si>
  <si>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</si>
  <si>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</si>
  <si>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</si>
  <si>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</si>
  <si>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</si>
  <si>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</si>
  <si>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</si>
  <si>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</si>
  <si>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</si>
  <si>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</si>
  <si>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</si>
  <si>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</si>
  <si>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</si>
  <si>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</si>
  <si>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</si>
  <si>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</si>
  <si>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</si>
  <si>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</si>
  <si>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</si>
  <si>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</si>
  <si>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</si>
  <si>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</si>
  <si>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</si>
  <si>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</si>
  <si>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</si>
  <si>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</si>
  <si>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</si>
  <si>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</si>
  <si>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</si>
  <si>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</si>
  <si>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</si>
  <si>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</si>
  <si>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</si>
  <si>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</si>
  <si>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</si>
  <si>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</si>
  <si>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</si>
  <si>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</si>
  <si>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</si>
  <si>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</si>
  <si>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</si>
  <si>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</si>
  <si>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</si>
  <si>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</si>
  <si>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</si>
  <si>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</si>
  <si>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</si>
  <si>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</si>
  <si>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</si>
  <si>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</si>
  <si>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</si>
  <si>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</si>
  <si>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</si>
  <si>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</si>
  <si>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</si>
  <si>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</si>
  <si>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</si>
  <si>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</si>
  <si>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</si>
  <si>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</si>
  <si>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</si>
  <si>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</si>
  <si>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</si>
  <si>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</si>
  <si>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</si>
  <si>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</si>
  <si>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</si>
  <si>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</si>
  <si>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</si>
  <si>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</si>
  <si>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</si>
  <si>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</si>
  <si>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</si>
  <si>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</si>
  <si>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</si>
  <si>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</si>
  <si>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</si>
  <si>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</si>
  <si>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</si>
  <si>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</si>
  <si>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</si>
  <si>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</si>
  <si>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</si>
  <si>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</si>
  <si>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</si>
  <si>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</si>
  <si>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</si>
  <si>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</si>
  <si>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</si>
  <si>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</si>
  <si>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</si>
  <si>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</si>
  <si>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</si>
  <si>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</si>
  <si>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</si>
  <si>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</si>
  <si>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</si>
  <si>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</si>
  <si>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</si>
  <si>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</si>
  <si>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</si>
  <si>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</si>
  <si>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</si>
  <si>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</si>
  <si>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</si>
  <si>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</si>
  <si>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</si>
  <si>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</si>
  <si>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</si>
  <si>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</si>
  <si>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</si>
  <si>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</si>
  <si>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</si>
  <si>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</si>
  <si>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</si>
  <si>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</si>
  <si>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</si>
  <si>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</si>
  <si>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</si>
  <si>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</si>
  <si>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</si>
  <si>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</si>
  <si>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</si>
  <si>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</si>
  <si>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</si>
  <si>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</si>
  <si>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</si>
  <si>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</si>
  <si>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</si>
  <si>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</si>
  <si>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</si>
  <si>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</si>
  <si>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</si>
  <si>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</si>
  <si>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</si>
  <si>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</si>
  <si>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</si>
  <si>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</si>
  <si>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</si>
  <si>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</si>
  <si>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</si>
  <si>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</si>
  <si>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</si>
  <si>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</si>
  <si>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</si>
  <si>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</si>
  <si>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</si>
  <si>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</si>
  <si>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</si>
  <si>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</si>
  <si>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</si>
  <si>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</si>
  <si>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</si>
  <si>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</si>
  <si>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</si>
  <si>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</si>
  <si>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</si>
  <si>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</si>
  <si>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</si>
  <si>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</si>
  <si>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</si>
  <si>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</si>
  <si>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</si>
  <si>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</si>
  <si>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</si>
  <si>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</si>
  <si>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</si>
  <si>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</si>
  <si>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</si>
  <si>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</si>
  <si>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</si>
  <si>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</si>
  <si>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</si>
  <si>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</si>
  <si>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</si>
  <si>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</si>
  <si>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</si>
  <si>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</si>
  <si>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</si>
  <si>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</si>
  <si>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</si>
  <si>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</si>
  <si>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</si>
  <si>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</si>
  <si>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</si>
  <si>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</si>
  <si>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</si>
  <si>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</si>
  <si>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</si>
  <si>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</si>
  <si>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</si>
  <si>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</si>
  <si>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</si>
  <si>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</si>
  <si>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</si>
  <si>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</si>
  <si>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</si>
  <si>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</si>
  <si>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</si>
  <si>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</si>
  <si>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</si>
  <si>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</si>
  <si>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</si>
  <si>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</si>
  <si>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</si>
  <si>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</si>
  <si>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</si>
  <si>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</si>
  <si>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</si>
  <si>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</si>
  <si>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</si>
  <si>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</si>
  <si>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</si>
  <si>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</si>
  <si>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</si>
  <si>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</si>
  <si>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</si>
  <si>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</si>
  <si>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</si>
  <si>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</si>
  <si>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</si>
  <si>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</si>
  <si>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</si>
  <si>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</si>
  <si>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</si>
  <si>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</si>
  <si>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</si>
  <si>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</si>
  <si>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</si>
  <si>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</si>
  <si>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</si>
  <si>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</si>
  <si>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</si>
  <si>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</si>
  <si>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</si>
  <si>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</si>
  <si>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</si>
  <si>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</si>
  <si>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</si>
  <si>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</si>
  <si>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</si>
  <si>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</si>
  <si>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</si>
  <si>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</si>
  <si>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</si>
  <si>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</si>
  <si>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</si>
  <si>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</si>
  <si>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</si>
  <si>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</si>
  <si>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</si>
  <si>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</si>
  <si>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</si>
  <si>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</si>
  <si>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</si>
  <si>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</si>
  <si>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</si>
  <si>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</si>
  <si>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</si>
  <si>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</si>
  <si>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</si>
  <si>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</si>
  <si>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</si>
  <si>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</si>
  <si>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</si>
  <si>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</si>
  <si>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</si>
  <si>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</si>
  <si>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</si>
  <si>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</si>
  <si>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</si>
  <si>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</si>
  <si>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</si>
  <si>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</si>
  <si>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</si>
  <si>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</si>
  <si>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</si>
  <si>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</si>
  <si>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</si>
  <si>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</si>
  <si>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</si>
  <si>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</si>
  <si>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</si>
  <si>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</si>
  <si>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</si>
  <si>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</si>
  <si>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</si>
  <si>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</si>
  <si>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</si>
  <si>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</si>
  <si>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</si>
  <si>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</si>
  <si>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</si>
  <si>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</si>
  <si>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</si>
  <si>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</si>
  <si>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</si>
  <si>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</si>
  <si>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</si>
  <si>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</si>
  <si>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</si>
  <si>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</si>
  <si>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</si>
  <si>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</si>
  <si>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</si>
  <si>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</si>
  <si>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</si>
  <si>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</si>
  <si>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</si>
  <si>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</si>
  <si>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</si>
  <si>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</si>
  <si>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</si>
  <si>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</si>
  <si>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</si>
  <si>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</si>
  <si>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</si>
  <si>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</si>
  <si>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</si>
  <si>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</si>
  <si>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</si>
  <si>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</si>
  <si>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</si>
  <si>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</si>
  <si>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</si>
  <si>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</si>
  <si>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</si>
  <si>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</si>
  <si>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</si>
  <si>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</si>
  <si>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</si>
  <si>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</si>
  <si>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</si>
  <si>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</si>
  <si>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</si>
  <si>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</si>
  <si>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</si>
  <si>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</si>
  <si>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</si>
  <si>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</si>
  <si>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</si>
  <si>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</si>
  <si>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</si>
  <si>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</si>
  <si>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</si>
  <si>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</si>
  <si>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</si>
  <si>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</si>
  <si>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</si>
  <si>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</si>
  <si>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</si>
  <si>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</si>
  <si>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</si>
  <si>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</si>
  <si>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</si>
  <si>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</si>
  <si>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</si>
  <si>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</si>
  <si>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</si>
  <si>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</si>
  <si>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</si>
  <si>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</si>
  <si>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</si>
  <si>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</si>
  <si>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</si>
  <si>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</si>
  <si>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</si>
  <si>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</si>
  <si>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</si>
  <si>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</si>
  <si>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</si>
  <si>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</si>
  <si>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</si>
  <si>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</si>
  <si>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</si>
  <si>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</si>
  <si>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</si>
  <si>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</si>
  <si>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</si>
  <si>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</si>
  <si>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</si>
  <si>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</si>
  <si>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</si>
  <si>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</si>
  <si>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</si>
  <si>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</si>
  <si>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</si>
  <si>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</si>
  <si>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</si>
  <si>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</si>
  <si>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</si>
  <si>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</si>
  <si>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</si>
  <si>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</si>
  <si>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</si>
  <si>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</si>
  <si>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</si>
  <si>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</si>
  <si>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</si>
  <si>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</si>
  <si>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</si>
  <si>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</si>
  <si>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</si>
  <si>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</si>
  <si>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</si>
  <si>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</si>
  <si>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</si>
  <si>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</si>
  <si>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</si>
  <si>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</si>
  <si>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</si>
  <si>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</si>
  <si>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</si>
  <si>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</si>
  <si>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</si>
  <si>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</si>
  <si>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</si>
  <si>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</si>
  <si>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</si>
  <si>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</si>
  <si>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</si>
  <si>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</si>
  <si>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</si>
  <si>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</si>
  <si>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</si>
  <si>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</si>
  <si>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</si>
  <si>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</si>
  <si>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</si>
  <si>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</si>
  <si>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</si>
  <si>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</si>
  <si>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</si>
  <si>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</si>
  <si>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</si>
  <si>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</si>
  <si>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</si>
  <si>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</si>
  <si>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</si>
  <si>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</si>
  <si>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</si>
  <si>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</si>
  <si>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</si>
  <si>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</si>
  <si>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</si>
  <si>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</si>
  <si>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</si>
  <si>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</si>
  <si>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</si>
  <si>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</si>
  <si>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</si>
  <si>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</si>
  <si>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</si>
  <si>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</si>
  <si>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</si>
  <si>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</si>
  <si>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</si>
  <si>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</si>
  <si>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</si>
  <si>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</si>
  <si>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</si>
  <si>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</si>
  <si>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</si>
  <si>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</si>
  <si>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</si>
  <si>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</si>
  <si>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</si>
  <si>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</si>
  <si>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</si>
  <si>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</si>
  <si>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</si>
  <si>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</si>
  <si>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</si>
  <si>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</si>
  <si>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</si>
  <si>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</si>
  <si>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</si>
  <si>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</si>
  <si>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</si>
  <si>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</si>
  <si>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</si>
  <si>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</si>
  <si>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</si>
  <si>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</si>
  <si>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</si>
  <si>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</si>
  <si>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</si>
  <si>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</si>
  <si>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</si>
  <si>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</si>
  <si>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</si>
  <si>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</si>
  <si>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</si>
  <si>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</si>
  <si>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</si>
  <si>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</si>
  <si>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</si>
  <si>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</si>
  <si>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</si>
  <si>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</si>
  <si>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</si>
  <si>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</si>
  <si>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</si>
  <si>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</si>
  <si>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</si>
  <si>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</si>
  <si>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</si>
  <si>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</si>
  <si>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</si>
  <si>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</si>
  <si>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</si>
  <si>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</si>
  <si>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</si>
  <si>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</si>
  <si>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</si>
  <si>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</si>
  <si>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</si>
  <si>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</si>
  <si>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</si>
  <si>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</si>
  <si>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</si>
  <si>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</si>
  <si>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</si>
  <si>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</si>
  <si>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</si>
  <si>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</si>
  <si>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</si>
  <si>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</si>
  <si>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</si>
  <si>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</si>
  <si>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</si>
  <si>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</si>
  <si>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</si>
  <si>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</si>
  <si>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</si>
  <si>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</si>
  <si>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</si>
  <si>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</si>
  <si>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</si>
  <si>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</si>
  <si>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</si>
  <si>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</si>
  <si>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</si>
  <si>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</si>
  <si>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</si>
  <si>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</si>
  <si>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</si>
  <si>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</si>
  <si>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</si>
  <si>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</si>
  <si>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</si>
  <si>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</si>
  <si>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</si>
  <si>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</si>
  <si>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</si>
  <si>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</si>
  <si>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</si>
  <si>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</si>
  <si>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</si>
  <si>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</si>
  <si>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</si>
  <si>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</si>
  <si>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</si>
  <si>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</si>
  <si>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</si>
  <si>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</si>
  <si>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</si>
  <si>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</si>
  <si>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</si>
  <si>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</si>
  <si>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</si>
  <si>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</si>
  <si>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</si>
  <si>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</si>
  <si>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</si>
  <si>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</si>
  <si>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</si>
  <si>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</si>
  <si>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</si>
  <si>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</si>
  <si>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</si>
  <si>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</si>
  <si>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</si>
  <si>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</si>
  <si>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</si>
  <si>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</si>
  <si>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</si>
  <si>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</si>
  <si>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</si>
  <si>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</si>
  <si>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</si>
  <si>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</si>
  <si>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</si>
  <si>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</si>
  <si>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</si>
  <si>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</si>
  <si>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</si>
  <si>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</si>
  <si>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</si>
  <si>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</si>
  <si>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</si>
  <si>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</si>
  <si>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</si>
  <si>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</si>
  <si>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</si>
  <si>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</si>
  <si>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</si>
  <si>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</si>
  <si>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</si>
  <si>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</si>
  <si>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</si>
  <si>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</si>
  <si>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</si>
  <si>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</si>
  <si>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</si>
  <si>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</si>
  <si>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</si>
  <si>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</si>
  <si>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</si>
  <si>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</si>
  <si>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</si>
  <si>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</si>
  <si>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</si>
  <si>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</si>
  <si>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</si>
  <si>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</si>
  <si>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</si>
  <si>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</si>
  <si>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</si>
  <si>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</si>
  <si>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</si>
  <si>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</si>
  <si>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</si>
  <si>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</si>
  <si>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</si>
  <si>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</si>
  <si>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</si>
  <si>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</si>
  <si>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</si>
  <si>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</si>
  <si>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</si>
  <si>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</si>
  <si>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</si>
  <si>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</si>
  <si>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</si>
  <si>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</si>
  <si>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</si>
  <si>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</si>
  <si>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</si>
  <si>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</si>
  <si>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</si>
  <si>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</si>
  <si>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</si>
  <si>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</si>
  <si>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</si>
  <si>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</si>
  <si>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</si>
  <si>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</si>
  <si>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</si>
  <si>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</si>
  <si>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</si>
  <si>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</si>
  <si>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</si>
  <si>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</si>
  <si>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</si>
  <si>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</si>
  <si>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</si>
  <si>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</si>
  <si>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</si>
  <si>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</si>
  <si>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</si>
  <si>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</si>
  <si>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</si>
  <si>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</si>
  <si>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</si>
  <si>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</si>
  <si>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</si>
  <si>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</si>
  <si>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</si>
  <si>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</si>
  <si>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</si>
  <si>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</si>
  <si>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</si>
  <si>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</si>
  <si>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</si>
  <si>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</si>
  <si>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</si>
  <si>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</si>
  <si>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</si>
  <si>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</si>
  <si>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</si>
  <si>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</si>
  <si>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</si>
  <si>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</si>
  <si>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</si>
  <si>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</si>
  <si>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</si>
  <si>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</si>
  <si>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</si>
  <si>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</si>
  <si>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</si>
  <si>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</si>
  <si>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</si>
  <si>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</si>
  <si>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</si>
  <si>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</si>
  <si>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</si>
  <si>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</si>
  <si>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</si>
  <si>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</si>
  <si>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</si>
  <si>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</si>
  <si>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</si>
  <si>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</si>
  <si>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</si>
  <si>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</si>
  <si>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OD Round 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</si>
</sst>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2]]*0.4,0),)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6" t="s">
        <v>452</v>
      </c>
      <c r="B1" s="456"/>
      <c r="C1" s="456"/>
      <c r="D1" s="456"/>
      <c r="E1" s="456"/>
      <c r="F1" s="456"/>
      <c r="G1" s="456"/>
      <c r="H1" s="456"/>
      <c r="I1" s="456"/>
      <c r="J1" s="456"/>
      <c r="K1" s="456"/>
      <c r="L1" s="457"/>
      <c r="M1" s="463" t="s">
        <v>1051</v>
      </c>
      <c r="N1" s="464"/>
      <c r="O1" s="465"/>
    </row>
    <row r="2" spans="1:15" s="44" customFormat="1" ht="12.75" customHeight="1" x14ac:dyDescent="0.2">
      <c r="A2" s="490" t="s">
        <v>1091</v>
      </c>
      <c r="B2" s="491"/>
      <c r="C2" s="491"/>
      <c r="D2" s="491"/>
      <c r="E2" s="491"/>
      <c r="F2" s="491"/>
      <c r="G2" s="491"/>
      <c r="H2" s="491"/>
      <c r="I2" s="491"/>
      <c r="J2" s="491"/>
      <c r="K2" s="491"/>
      <c r="L2" s="492"/>
      <c r="M2" s="478" t="s">
        <v>1124</v>
      </c>
      <c r="N2" s="479"/>
      <c r="O2" s="480"/>
    </row>
    <row r="3" spans="1:15" s="44" customFormat="1" x14ac:dyDescent="0.2">
      <c r="A3" s="490"/>
      <c r="B3" s="491"/>
      <c r="C3" s="491"/>
      <c r="D3" s="491"/>
      <c r="E3" s="491"/>
      <c r="F3" s="491"/>
      <c r="G3" s="491"/>
      <c r="H3" s="491"/>
      <c r="I3" s="491"/>
      <c r="J3" s="491"/>
      <c r="K3" s="491"/>
      <c r="L3" s="492"/>
      <c r="M3" s="478"/>
      <c r="N3" s="479"/>
      <c r="O3" s="480"/>
    </row>
    <row r="4" spans="1:15" s="44" customFormat="1" x14ac:dyDescent="0.2">
      <c r="A4" s="490"/>
      <c r="B4" s="491"/>
      <c r="C4" s="491"/>
      <c r="D4" s="491"/>
      <c r="E4" s="491"/>
      <c r="F4" s="491"/>
      <c r="G4" s="491"/>
      <c r="H4" s="491"/>
      <c r="I4" s="491"/>
      <c r="J4" s="491"/>
      <c r="K4" s="491"/>
      <c r="L4" s="492"/>
      <c r="M4" s="478"/>
      <c r="N4" s="479"/>
      <c r="O4" s="480"/>
    </row>
    <row r="5" spans="1:15" s="44" customFormat="1" x14ac:dyDescent="0.2">
      <c r="A5" s="490"/>
      <c r="B5" s="491"/>
      <c r="C5" s="491"/>
      <c r="D5" s="491"/>
      <c r="E5" s="491"/>
      <c r="F5" s="491"/>
      <c r="G5" s="491"/>
      <c r="H5" s="491"/>
      <c r="I5" s="491"/>
      <c r="J5" s="491"/>
      <c r="K5" s="491"/>
      <c r="L5" s="492"/>
      <c r="M5" s="478"/>
      <c r="N5" s="479"/>
      <c r="O5" s="480"/>
    </row>
    <row r="6" spans="1:15" s="44" customFormat="1" x14ac:dyDescent="0.2">
      <c r="A6" s="490"/>
      <c r="B6" s="491"/>
      <c r="C6" s="491"/>
      <c r="D6" s="491"/>
      <c r="E6" s="491"/>
      <c r="F6" s="491"/>
      <c r="G6" s="491"/>
      <c r="H6" s="491"/>
      <c r="I6" s="491"/>
      <c r="J6" s="491"/>
      <c r="K6" s="491"/>
      <c r="L6" s="492"/>
      <c r="M6" s="478"/>
      <c r="N6" s="479"/>
      <c r="O6" s="480"/>
    </row>
    <row r="7" spans="1:15" s="44" customFormat="1" ht="13.5" thickBot="1" x14ac:dyDescent="0.25">
      <c r="A7" s="493"/>
      <c r="B7" s="494"/>
      <c r="C7" s="494"/>
      <c r="D7" s="494"/>
      <c r="E7" s="494"/>
      <c r="F7" s="494"/>
      <c r="G7" s="494"/>
      <c r="H7" s="494"/>
      <c r="I7" s="494"/>
      <c r="J7" s="494"/>
      <c r="K7" s="494"/>
      <c r="L7" s="495"/>
      <c r="M7" s="478"/>
      <c r="N7" s="479"/>
      <c r="O7" s="480"/>
    </row>
    <row r="8" spans="1:15" s="44" customFormat="1" ht="15.75" x14ac:dyDescent="0.2">
      <c r="A8" s="458" t="s">
        <v>451</v>
      </c>
      <c r="B8" s="459"/>
      <c r="C8" s="459"/>
      <c r="D8" s="459"/>
      <c r="E8" s="459"/>
      <c r="F8" s="459"/>
      <c r="G8" s="459"/>
      <c r="H8" s="459"/>
      <c r="I8" s="460"/>
      <c r="J8" s="466" t="s">
        <v>1125</v>
      </c>
      <c r="K8" s="467"/>
      <c r="L8" s="468"/>
      <c r="M8" s="481"/>
      <c r="N8" s="482"/>
      <c r="O8" s="483"/>
    </row>
    <row r="9" spans="1:15" s="44" customFormat="1" ht="12.75" customHeight="1" x14ac:dyDescent="0.2">
      <c r="A9" s="461" t="s">
        <v>1050</v>
      </c>
      <c r="B9" s="462"/>
      <c r="C9" s="462"/>
      <c r="D9" s="462"/>
      <c r="E9" s="462"/>
      <c r="F9" s="462"/>
      <c r="G9" s="462"/>
      <c r="H9" s="462"/>
      <c r="I9" s="462"/>
      <c r="J9" s="469"/>
      <c r="K9" s="470"/>
      <c r="L9" s="471"/>
      <c r="M9" s="481"/>
      <c r="N9" s="482"/>
      <c r="O9" s="483"/>
    </row>
    <row r="10" spans="1:15" s="44" customFormat="1" ht="12.75" customHeight="1" x14ac:dyDescent="0.2">
      <c r="A10" s="461"/>
      <c r="B10" s="462"/>
      <c r="C10" s="462"/>
      <c r="D10" s="462"/>
      <c r="E10" s="462"/>
      <c r="F10" s="462"/>
      <c r="G10" s="462"/>
      <c r="H10" s="462"/>
      <c r="I10" s="462"/>
      <c r="J10" s="469"/>
      <c r="K10" s="470"/>
      <c r="L10" s="471"/>
      <c r="M10" s="481"/>
      <c r="N10" s="482"/>
      <c r="O10" s="483"/>
    </row>
    <row r="11" spans="1:15" s="44" customFormat="1" ht="12.75" customHeight="1" x14ac:dyDescent="0.2">
      <c r="A11" s="461"/>
      <c r="B11" s="462"/>
      <c r="C11" s="462"/>
      <c r="D11" s="462"/>
      <c r="E11" s="462"/>
      <c r="F11" s="462"/>
      <c r="G11" s="462"/>
      <c r="H11" s="462"/>
      <c r="I11" s="462"/>
      <c r="J11" s="469"/>
      <c r="K11" s="470"/>
      <c r="L11" s="471"/>
      <c r="M11" s="481"/>
      <c r="N11" s="482"/>
      <c r="O11" s="483"/>
    </row>
    <row r="12" spans="1:15" s="44" customFormat="1" ht="28.5" customHeight="1" thickBot="1" x14ac:dyDescent="0.25">
      <c r="A12" s="461"/>
      <c r="B12" s="462"/>
      <c r="C12" s="462"/>
      <c r="D12" s="462"/>
      <c r="E12" s="462"/>
      <c r="F12" s="462"/>
      <c r="G12" s="462"/>
      <c r="H12" s="462"/>
      <c r="I12" s="462"/>
      <c r="J12" s="472"/>
      <c r="K12" s="473"/>
      <c r="L12" s="474"/>
      <c r="M12" s="484"/>
      <c r="N12" s="485"/>
      <c r="O12" s="486"/>
    </row>
    <row r="13" spans="1:15" s="44" customFormat="1" ht="25.5" customHeight="1" thickBot="1" x14ac:dyDescent="0.25">
      <c r="A13" s="487" t="s">
        <v>258</v>
      </c>
      <c r="B13" s="488"/>
      <c r="C13" s="489"/>
      <c r="D13" s="489"/>
      <c r="E13" s="489"/>
      <c r="F13" s="489"/>
      <c r="G13" s="489"/>
      <c r="H13" s="489"/>
      <c r="I13" s="489"/>
      <c r="J13" s="489"/>
      <c r="K13" s="489"/>
      <c r="L13" s="489"/>
      <c r="M13" s="489"/>
      <c r="N13" s="489"/>
      <c r="O13" s="489"/>
    </row>
    <row r="14" spans="1:15" s="52" customFormat="1" ht="12.75" customHeight="1" x14ac:dyDescent="0.2">
      <c r="A14" s="45" t="s">
        <v>28</v>
      </c>
      <c r="B14" s="133" t="s">
        <v>89</v>
      </c>
      <c r="C14" s="46"/>
      <c r="D14" s="47" t="s">
        <v>324</v>
      </c>
      <c r="E14" s="47" t="s">
        <v>777</v>
      </c>
      <c r="F14" s="44"/>
      <c r="G14" s="44"/>
      <c r="H14" s="47" t="s">
        <v>488</v>
      </c>
      <c r="I14" s="48" t="s">
        <v>208</v>
      </c>
      <c r="J14" s="49"/>
      <c r="K14" s="50"/>
      <c r="L14" s="44"/>
      <c r="M14" s="44"/>
      <c r="N14" s="44"/>
      <c r="O14" s="51"/>
    </row>
    <row r="15" spans="1:15" s="44" customFormat="1" ht="12.75" customHeight="1" x14ac:dyDescent="0.2">
      <c r="A15" s="45" t="s">
        <v>449</v>
      </c>
      <c r="B15" s="134">
        <v>45220</v>
      </c>
      <c r="D15" s="45" t="s">
        <v>325</v>
      </c>
      <c r="E15" s="53">
        <f>B15+(1+B16-1)/24+B18-6/24</f>
        <v>45219.75</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25">
      <c r="A16" s="45" t="s">
        <v>321</v>
      </c>
      <c r="B16" s="135">
        <v>0</v>
      </c>
      <c r="C16" s="44" t="s">
        <v>528</v>
      </c>
      <c r="D16" s="45" t="s">
        <v>318</v>
      </c>
      <c r="E16" s="53">
        <f ca="1">NOW()</f>
        <v>45218.691776273146</v>
      </c>
      <c r="H16" s="45" t="s">
        <v>105</v>
      </c>
      <c r="I16" s="54">
        <f>INDEX(TblRaces[[Max population]:[Explore Cost]],MATCH(race,TblRaces[Race],0),MATCH(Table4[[#This Row],[Race Bonuses]],TblRaces[[#Headers],[Max population]:[Explore Cost]],0))</f>
        <v>0</v>
      </c>
      <c r="K16" s="454" t="s">
        <v>453</v>
      </c>
      <c r="L16" s="453"/>
      <c r="M16" s="453"/>
      <c r="N16" s="453"/>
      <c r="O16" s="51"/>
    </row>
    <row r="17" spans="1:15" s="44" customFormat="1" ht="12.75" customHeight="1" thickBot="1" x14ac:dyDescent="0.25">
      <c r="A17" s="45" t="s">
        <v>322</v>
      </c>
      <c r="B17" s="55">
        <f ca="1">TODAY()</f>
        <v>45218</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25">
      <c r="A18" s="59" t="s">
        <v>502</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53"/>
      <c r="L18" s="453"/>
      <c r="M18" s="453"/>
      <c r="N18" s="453"/>
      <c r="O18" s="51"/>
    </row>
    <row r="19" spans="1:15" s="44" customFormat="1" x14ac:dyDescent="0.2">
      <c r="H19" s="45" t="s">
        <v>108</v>
      </c>
      <c r="I19" s="54">
        <f>INDEX(TblRaces[[Max population]:[Explore Cost]],MATCH(race,TblRaces[Race],0),MATCH(Table4[[#This Row],[Race Bonuses]],TblRaces[[#Headers],[Max population]:[Explore Cost]],0))</f>
        <v>0</v>
      </c>
      <c r="J19" s="49"/>
      <c r="K19" s="453"/>
      <c r="L19" s="453"/>
      <c r="M19" s="453"/>
      <c r="N19" s="453"/>
      <c r="O19" s="60"/>
    </row>
    <row r="20" spans="1:15" s="44" customFormat="1" x14ac:dyDescent="0.2">
      <c r="H20" s="45" t="s">
        <v>109</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4"/>
      <c r="L23" s="454"/>
      <c r="M23" s="454"/>
      <c r="N23" s="45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4"/>
      <c r="L24" s="454"/>
      <c r="M24" s="454"/>
      <c r="N24" s="45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4"/>
      <c r="L25" s="454"/>
      <c r="M25" s="454"/>
      <c r="N25" s="45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54"/>
      <c r="L26" s="454"/>
      <c r="M26" s="454"/>
      <c r="N26" s="454"/>
      <c r="O26" s="60"/>
    </row>
    <row r="27" spans="1:15" s="44" customFormat="1" x14ac:dyDescent="0.2">
      <c r="A27" s="442" t="s">
        <v>1101</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54"/>
      <c r="L27" s="454"/>
      <c r="M27" s="454"/>
      <c r="N27" s="454"/>
      <c r="O27" s="60"/>
    </row>
    <row r="28" spans="1:15" s="44" customFormat="1" x14ac:dyDescent="0.2">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489</v>
      </c>
      <c r="I29" s="54">
        <f>INDEX(TblRaces[[Max population]:[Explore Cost]],MATCH(race,TblRaces[Race],0),MATCH(Table4[[#This Row],[Race Bonuses]],TblRaces[[#Headers],[Max population]:[Explore Cost]],0))</f>
        <v>0</v>
      </c>
      <c r="O29" s="60"/>
    </row>
    <row r="30" spans="1:15" s="44" customFormat="1" x14ac:dyDescent="0.2">
      <c r="A30" s="66" t="s">
        <v>1086</v>
      </c>
      <c r="D30" s="67"/>
      <c r="E30" s="68"/>
      <c r="G30" s="51"/>
      <c r="H30" s="45" t="s">
        <v>490</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527</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1078</v>
      </c>
      <c r="I32" s="438">
        <f>INDEX(TblRaces[[Max population]:[Explore Cost]],MATCH(race,TblRaces[Race],0),MATCH(Table4[[#This Row],[Race Bonuses]],TblRaces[[#Headers],[Max population]:[Explore Cost]],0))</f>
        <v>0</v>
      </c>
      <c r="J32" s="70"/>
      <c r="O32" s="75"/>
    </row>
    <row r="33" spans="1:15" s="76" customFormat="1" ht="29.25" customHeight="1" x14ac:dyDescent="0.2">
      <c r="A33" s="475" t="s">
        <v>378</v>
      </c>
      <c r="B33" s="453"/>
      <c r="C33" s="453"/>
      <c r="D33" s="453"/>
      <c r="E33" s="453"/>
      <c r="F33" s="453"/>
      <c r="G33" s="453"/>
      <c r="H33" s="453"/>
      <c r="I33" s="453"/>
      <c r="J33" s="476"/>
      <c r="K33" s="477"/>
      <c r="L33" s="477"/>
      <c r="M33" s="477"/>
      <c r="N33" s="477"/>
      <c r="O33" s="477"/>
    </row>
    <row r="34" spans="1:15" x14ac:dyDescent="0.2">
      <c r="A34" s="5" t="s">
        <v>22</v>
      </c>
      <c r="B34" s="45" t="s">
        <v>356</v>
      </c>
      <c r="C34" s="77" t="s">
        <v>31</v>
      </c>
      <c r="D34" s="78" t="s">
        <v>208</v>
      </c>
      <c r="E34" s="79" t="s">
        <v>1022</v>
      </c>
      <c r="F34" s="77" t="s">
        <v>32</v>
      </c>
      <c r="G34" s="78" t="s">
        <v>1020</v>
      </c>
      <c r="H34" s="78" t="s">
        <v>1021</v>
      </c>
      <c r="I34" s="80" t="s">
        <v>777</v>
      </c>
      <c r="J34" s="44"/>
      <c r="K34" s="44"/>
      <c r="L34" s="44"/>
      <c r="M34" s="44"/>
      <c r="N34" s="44"/>
      <c r="O34" s="81"/>
    </row>
    <row r="35" spans="1:15" x14ac:dyDescent="0.2">
      <c r="A35" s="82" t="s">
        <v>34</v>
      </c>
      <c r="B35" s="83" t="s">
        <v>218</v>
      </c>
      <c r="C35" s="84" t="s">
        <v>190</v>
      </c>
      <c r="D35" s="85" t="s">
        <v>208</v>
      </c>
      <c r="E35" s="83" t="s">
        <v>229</v>
      </c>
      <c r="F35" s="85" t="s">
        <v>190</v>
      </c>
      <c r="G35" s="85" t="s">
        <v>208</v>
      </c>
      <c r="H35" s="85" t="s">
        <v>229</v>
      </c>
      <c r="I35" s="86" t="s">
        <v>34</v>
      </c>
      <c r="J35" s="44"/>
      <c r="K35" s="50" t="s">
        <v>429</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1" t="s">
        <v>430</v>
      </c>
      <c r="L36" s="452"/>
      <c r="M36" s="452"/>
      <c r="N36" s="452"/>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2"/>
      <c r="L37" s="452"/>
      <c r="M37" s="452"/>
      <c r="N37" s="452"/>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2"/>
      <c r="L38" s="452"/>
      <c r="M38" s="452"/>
      <c r="N38" s="452"/>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4" t="s">
        <v>450</v>
      </c>
      <c r="L39" s="455"/>
      <c r="M39" s="455"/>
      <c r="N39" s="455"/>
      <c r="O39" s="51"/>
    </row>
    <row r="40" spans="1:15" ht="13.5" thickTop="1" x14ac:dyDescent="0.2">
      <c r="A40" s="101"/>
      <c r="B40" s="88"/>
      <c r="C40" s="102">
        <f ca="1">SUM(C36:C39)</f>
        <v>0</v>
      </c>
      <c r="E40" s="103">
        <f ca="1">SUM(E36:E39)</f>
        <v>0</v>
      </c>
      <c r="F40" s="35">
        <f ca="1">SUM(F36:F39)</f>
        <v>450</v>
      </c>
      <c r="H40" s="35">
        <f ca="1">SUM(H36:H39)</f>
        <v>450</v>
      </c>
      <c r="I40" s="84"/>
      <c r="J40" s="44"/>
      <c r="K40" s="455"/>
      <c r="L40" s="455"/>
      <c r="M40" s="455"/>
      <c r="N40" s="455"/>
      <c r="O40" s="51"/>
    </row>
    <row r="41" spans="1:15" x14ac:dyDescent="0.2">
      <c r="A41" s="104" t="s">
        <v>24</v>
      </c>
      <c r="B41" s="97">
        <f ca="1">F41</f>
        <v>626</v>
      </c>
      <c r="C41" s="104"/>
      <c r="E41" s="105"/>
      <c r="F41" s="97">
        <f ca="1">Military!AA76</f>
        <v>626</v>
      </c>
      <c r="H41" s="97">
        <f ca="1">F41*(1+$G$36)</f>
        <v>626</v>
      </c>
      <c r="I41" s="92" t="s">
        <v>421</v>
      </c>
      <c r="J41" s="44"/>
      <c r="K41" s="451" t="s">
        <v>448</v>
      </c>
      <c r="L41" s="452"/>
      <c r="M41" s="452"/>
      <c r="N41" s="452"/>
      <c r="O41" s="51"/>
    </row>
    <row r="42" spans="1:15" ht="13.5" thickBot="1" x14ac:dyDescent="0.25">
      <c r="A42" s="104" t="s">
        <v>420</v>
      </c>
      <c r="B42" s="45">
        <f ca="1">E54</f>
        <v>0</v>
      </c>
      <c r="C42" s="104"/>
      <c r="E42" s="105"/>
      <c r="F42" s="106">
        <f ca="1">MIN(Population!C76/2,Constants!B14*20*Construction!BE76)</f>
        <v>0</v>
      </c>
      <c r="H42" s="107">
        <f ca="1">F42*(1+$G$36)</f>
        <v>0</v>
      </c>
      <c r="I42" s="92" t="s">
        <v>379</v>
      </c>
      <c r="J42" s="44"/>
      <c r="K42" s="452"/>
      <c r="L42" s="452"/>
      <c r="M42" s="452"/>
      <c r="N42" s="452"/>
      <c r="O42" s="51"/>
    </row>
    <row r="43" spans="1:15" ht="13.5" thickTop="1" x14ac:dyDescent="0.2">
      <c r="C43" s="104"/>
      <c r="E43" s="105"/>
      <c r="F43" s="35">
        <f ca="1">F41+F40+F42</f>
        <v>1076</v>
      </c>
      <c r="H43" s="103">
        <f ca="1">H41+H40+H42</f>
        <v>1076</v>
      </c>
      <c r="I43" s="92"/>
      <c r="J43" s="44"/>
      <c r="K43" s="453"/>
      <c r="L43" s="453"/>
      <c r="M43" s="453"/>
      <c r="N43" s="453"/>
      <c r="O43" s="51"/>
    </row>
    <row r="44" spans="1:15" x14ac:dyDescent="0.2">
      <c r="A44" s="44"/>
      <c r="B44" s="44"/>
      <c r="C44" s="44"/>
      <c r="D44" s="450"/>
      <c r="E44" s="450"/>
      <c r="F44" s="450"/>
      <c r="G44" s="450"/>
      <c r="H44" s="450"/>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1101</v>
      </c>
      <c r="B46" s="443">
        <f ca="1">Military!J76</f>
        <v>0</v>
      </c>
      <c r="C46" s="44"/>
      <c r="D46" s="5" t="s">
        <v>254</v>
      </c>
      <c r="E46" s="57" t="s">
        <v>356</v>
      </c>
      <c r="F46" s="45" t="s">
        <v>1023</v>
      </c>
      <c r="G46" s="44"/>
      <c r="H46" s="50" t="s">
        <v>256</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252</v>
      </c>
      <c r="I49" s="114">
        <f ca="1">F40/E47</f>
        <v>1.8</v>
      </c>
      <c r="J49" s="114">
        <f ca="1">H40/E47</f>
        <v>1.8</v>
      </c>
      <c r="K49" s="44"/>
      <c r="L49" s="44"/>
      <c r="M49" s="44"/>
      <c r="N49" s="44"/>
      <c r="O49" s="51"/>
    </row>
    <row r="50" spans="1:15" x14ac:dyDescent="0.2">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
      <c r="A51" s="115" t="s">
        <v>377</v>
      </c>
      <c r="B51" s="430">
        <f>SUM(Imps!M4:'Imps'!M76)</f>
        <v>0</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Production!H64+SUM(Military!AR4:AR64)</f>
        <v>450038</v>
      </c>
      <c r="K55" s="44"/>
      <c r="L55" s="44"/>
      <c r="M55" s="44"/>
      <c r="N55" s="44"/>
      <c r="O55" s="51"/>
    </row>
    <row r="56" spans="1:15" x14ac:dyDescent="0.2">
      <c r="A56" s="117" t="s">
        <v>232</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Production!H67+SUM(Military!AR5:AR67)</f>
        <v>466496</v>
      </c>
      <c r="K56" s="120"/>
      <c r="L56" s="44"/>
      <c r="M56" s="44"/>
      <c r="N56" s="44"/>
      <c r="O56" s="51"/>
    </row>
    <row r="57" spans="1:15" x14ac:dyDescent="0.2">
      <c r="A57" s="118" t="s">
        <v>268</v>
      </c>
      <c r="B57" s="428">
        <f ca="1">H40</f>
        <v>450</v>
      </c>
      <c r="C57" s="44"/>
      <c r="D57" s="111" t="str">
        <f>Construction!BJ3</f>
        <v>Tot Bar</v>
      </c>
      <c r="E57" s="45">
        <f ca="1">Construction!BJ76</f>
        <v>0</v>
      </c>
      <c r="F57" s="113">
        <f t="shared" ca="1" si="0"/>
        <v>0</v>
      </c>
      <c r="G57" s="44"/>
      <c r="H57" s="119" t="s">
        <v>231</v>
      </c>
      <c r="I57" s="62">
        <f ca="1">Production!H76</f>
        <v>515870</v>
      </c>
      <c r="J57" s="62">
        <f ca="1">Production!H76+SUM(Military!AR4:AR76)</f>
        <v>515870</v>
      </c>
      <c r="K57" s="120"/>
      <c r="L57" s="44"/>
      <c r="M57" s="44"/>
      <c r="N57" s="44"/>
      <c r="O57" s="51"/>
    </row>
    <row r="58" spans="1:15" x14ac:dyDescent="0.2">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
      <c r="A69" s="124" t="s">
        <v>381</v>
      </c>
      <c r="B69" s="125" t="str">
        <f>VLOOKUP($B$14,Races!$A$4:$B$112,2,FALSE)</f>
        <v>Good</v>
      </c>
      <c r="C69" s="44"/>
      <c r="D69" s="5" t="s">
        <v>361</v>
      </c>
      <c r="E69" s="35">
        <f>B68</f>
        <v>0</v>
      </c>
      <c r="F69" s="5">
        <f ca="1">E69/E47</f>
        <v>0</v>
      </c>
      <c r="G69" s="44"/>
      <c r="H69" s="44"/>
      <c r="I69" s="44"/>
      <c r="J69" s="44"/>
      <c r="K69" s="44"/>
      <c r="L69" s="44"/>
      <c r="M69" s="44"/>
      <c r="N69" s="44"/>
      <c r="O69" s="51"/>
    </row>
    <row r="70" spans="1:15" x14ac:dyDescent="0.2">
      <c r="A70" s="124" t="s">
        <v>380</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48" t="s">
        <v>289</v>
      </c>
      <c r="B73" s="449"/>
      <c r="C73" s="127"/>
      <c r="D73" s="127"/>
      <c r="E73" s="127"/>
    </row>
    <row r="74" spans="1:15" x14ac:dyDescent="0.2">
      <c r="A74" s="128" t="s">
        <v>290</v>
      </c>
      <c r="B74" s="129"/>
      <c r="C74" s="127"/>
      <c r="D74" s="127"/>
      <c r="E74" s="129"/>
    </row>
    <row r="75" spans="1:15" x14ac:dyDescent="0.2">
      <c r="A75" s="130" t="s">
        <v>292</v>
      </c>
      <c r="B75" s="130" t="s">
        <v>293</v>
      </c>
      <c r="C75" s="130" t="s">
        <v>295</v>
      </c>
      <c r="D75" s="130" t="s">
        <v>294</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331</v>
      </c>
      <c r="B81" s="127" t="s">
        <v>334</v>
      </c>
      <c r="C81" s="127"/>
      <c r="D81" s="131">
        <f ca="1">MIN(Constants!F122,F67/Constants!C122)</f>
        <v>2.1999999999999997</v>
      </c>
      <c r="E81" s="127" t="b">
        <f>$B$14=A81</f>
        <v>0</v>
      </c>
    </row>
    <row r="82" spans="1:5" x14ac:dyDescent="0.2">
      <c r="A82" s="127"/>
      <c r="B82" s="127" t="s">
        <v>335</v>
      </c>
      <c r="C82" s="127">
        <f ca="1">MIN(Constants!F123,I51*Constants!C123)</f>
        <v>0.1</v>
      </c>
      <c r="D82" s="127"/>
      <c r="E82" s="127"/>
    </row>
    <row r="83" spans="1:5" x14ac:dyDescent="0.2">
      <c r="A83" s="127" t="s">
        <v>144</v>
      </c>
      <c r="B83" s="127" t="s">
        <v>376</v>
      </c>
      <c r="C83" s="127"/>
      <c r="D83" s="131">
        <f>MIN(Constants!F124,250/Constants!C124)</f>
        <v>0</v>
      </c>
      <c r="E83" s="127" t="b">
        <f>$B$14=A83</f>
        <v>0</v>
      </c>
    </row>
    <row r="84" spans="1:5" x14ac:dyDescent="0.2">
      <c r="A84" s="127" t="s">
        <v>144</v>
      </c>
      <c r="B84" s="127" t="s">
        <v>359</v>
      </c>
      <c r="C84" s="132">
        <f>MIN(bone_breaker_cap,250/bone_breaker_bonus)</f>
        <v>1</v>
      </c>
      <c r="E84" s="127" t="b">
        <f>$B$14=A84</f>
        <v>0</v>
      </c>
    </row>
    <row r="85" spans="1:5" x14ac:dyDescent="0.2">
      <c r="A85" s="127" t="s">
        <v>501</v>
      </c>
      <c r="B85" s="127" t="s">
        <v>425</v>
      </c>
      <c r="C85" s="127"/>
      <c r="D85" s="131">
        <f ca="1">MIN(nox_nightshade_cap,E67/E47/nox_nightshade_swamp_bonus)</f>
        <v>4</v>
      </c>
      <c r="E85" s="127" t="b">
        <f>$B$14=A85</f>
        <v>0</v>
      </c>
    </row>
    <row r="86" spans="1:5" x14ac:dyDescent="0.2">
      <c r="A86" s="127"/>
      <c r="B86" s="127"/>
      <c r="C86" s="127"/>
      <c r="D86" s="131"/>
      <c r="E86" s="127"/>
    </row>
    <row r="87" spans="1:5" x14ac:dyDescent="0.2">
      <c r="A87" s="128" t="s">
        <v>291</v>
      </c>
      <c r="B87" s="127"/>
      <c r="C87" s="127"/>
      <c r="D87" s="127"/>
      <c r="E87" s="127"/>
    </row>
    <row r="88" spans="1:5" x14ac:dyDescent="0.2">
      <c r="A88" s="127" t="s">
        <v>103</v>
      </c>
      <c r="B88" s="127" t="s">
        <v>329</v>
      </c>
      <c r="C88" s="127"/>
      <c r="D88" s="127">
        <f ca="1">MIN(B38,B37)*2</f>
        <v>0</v>
      </c>
      <c r="E88" s="127" t="b">
        <f>$B$14=A88</f>
        <v>0</v>
      </c>
    </row>
    <row r="89" spans="1:5" x14ac:dyDescent="0.2">
      <c r="A89" s="127"/>
      <c r="B89" s="127" t="s">
        <v>330</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160</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312</v>
      </c>
      <c r="C3" s="138" t="s">
        <v>21</v>
      </c>
      <c r="D3" s="138" t="s">
        <v>22</v>
      </c>
      <c r="E3" s="138" t="s">
        <v>24</v>
      </c>
      <c r="F3" s="138" t="s">
        <v>188</v>
      </c>
      <c r="G3" s="138" t="s">
        <v>189</v>
      </c>
      <c r="H3" s="138" t="s">
        <v>226</v>
      </c>
      <c r="I3" s="138" t="s">
        <v>266</v>
      </c>
      <c r="J3" s="138" t="s">
        <v>314</v>
      </c>
      <c r="K3" s="138" t="s">
        <v>777</v>
      </c>
      <c r="L3" s="138" t="s">
        <v>1024</v>
      </c>
      <c r="M3" s="138" t="s">
        <v>773</v>
      </c>
      <c r="N3" s="138" t="s">
        <v>774</v>
      </c>
      <c r="O3" s="138" t="s">
        <v>775</v>
      </c>
      <c r="P3" s="138" t="s">
        <v>776</v>
      </c>
      <c r="Q3" s="138" t="s">
        <v>25</v>
      </c>
      <c r="R3" s="138" t="s">
        <v>26</v>
      </c>
      <c r="S3" s="138" t="s">
        <v>184</v>
      </c>
      <c r="T3" s="138" t="s">
        <v>778</v>
      </c>
      <c r="U3" s="138" t="s">
        <v>228</v>
      </c>
      <c r="V3" s="138" t="s">
        <v>176</v>
      </c>
      <c r="W3" s="138" t="s">
        <v>175</v>
      </c>
      <c r="X3" s="138" t="s">
        <v>234</v>
      </c>
      <c r="Y3" s="138" t="s">
        <v>227</v>
      </c>
      <c r="Z3" s="138" t="s">
        <v>1041</v>
      </c>
      <c r="AA3" s="138" t="s">
        <v>780</v>
      </c>
      <c r="AB3" s="138" t="s">
        <v>169</v>
      </c>
      <c r="AC3" s="138" t="s">
        <v>173</v>
      </c>
    </row>
    <row r="4" spans="1:30" x14ac:dyDescent="0.2">
      <c r="A4" s="140">
        <f>TblRezone[[#This Row],[Hour]]</f>
        <v>1</v>
      </c>
      <c r="B4" s="141">
        <f>TblImps[[#This Row],[Time]]</f>
        <v>45219.75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45219.791666666664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45219.833333333328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45219.874999999993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45219.916666666657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45219.958333333321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45219.999999999985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45220.04166666665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45220.083333333314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45220.124999999978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45220.166666666642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45220.208333333307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45220.249999999971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45220.291666666635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45220.333333333299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45220.374999999964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45220.416666666628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45220.458333333292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45220.499999999956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45220.541666666621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45220.583333333285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45220.624999999949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45220.666666666613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45220.708333333278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45220.749999999942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45220.791666666606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45220.83333333327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45220.874999999935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45220.916666666599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45220.958333333263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45220.999999999927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45221.041666666591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45221.083333333256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45221.12499999992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45221.166666666584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45221.208333333248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45221.249999999913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45221.291666666577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45221.333333333241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45221.374999999905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45221.41666666657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45221.458333333234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45221.499999999898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45221.541666666562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45221.583333333227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45221.624999999891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45221.666666666555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45221.708333333219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45221.749999999884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45221.791666666548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45221.833333333212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45221.874999999876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45221.916666666541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45221.958333333205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45221.999999999869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45222.041666666533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45222.083333333198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45222.124999999862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45222.166666666526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45222.20833333319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45222.249999999854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45222.291666666519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45222.333333333183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45222.374999999847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45222.416666666511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45222.458333333176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45222.49999999984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45222.541666666504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45222.583333333168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45222.624999999833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45222.666666666497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45222.708333333161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45222.749999999825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45222.79166666649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45222.833333333154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45222.874999999818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45222.916666666482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45222.958333333147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45222.999999999811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45223.041666666475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45223.083333333139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45223.124999999804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45223.166666666468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45223.208333333132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45223.249999999796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45223.291666666461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45223.333333333125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45223.374999999789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45223.416666666453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45223.458333333117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45223.499999999782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45223.541666666446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45223.58333333311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45223.624999999774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45223.666666666439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45223.708333333103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45223.749999999767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45223.791666666431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45223.833333333096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45223.87499999976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45223.916666666424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45223.958333333088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45223.999999999753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45224.041666666417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45224.083333333081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45224.124999999745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45224.16666666641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45224.208333333074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45224.249999999738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45224.291666666402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45224.333333333067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45224.374999999731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45224.416666666395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45224.458333333059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45224.499999999724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45224.541666666388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45224.583333333052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45224.624999999716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45224.66666666638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45224.708333333045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45224.749999999709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45224.791666666373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45224.833333333037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45224.874999999702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45224.916666666366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45224.95833333303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45224.999999999694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45225.041666666359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45225.083333333023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45225.124999999687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45225.166666666351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45225.208333333016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45225.24999999968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6" t="s">
        <v>317</v>
      </c>
      <c r="D1269" s="453"/>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
      <c r="A2" s="28"/>
    </row>
    <row r="3" spans="1:65" s="154" customFormat="1" ht="25.5" x14ac:dyDescent="0.2">
      <c r="A3" s="138" t="s">
        <v>0</v>
      </c>
      <c r="B3" s="138" t="s">
        <v>312</v>
      </c>
      <c r="C3" s="138" t="s">
        <v>323</v>
      </c>
      <c r="D3" s="138" t="s">
        <v>777</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778</v>
      </c>
      <c r="S3" s="138" t="s">
        <v>6</v>
      </c>
      <c r="T3" s="138" t="s">
        <v>9</v>
      </c>
      <c r="U3" s="138" t="s">
        <v>8</v>
      </c>
      <c r="V3" s="138" t="s">
        <v>13</v>
      </c>
      <c r="W3" s="138" t="s">
        <v>10</v>
      </c>
      <c r="X3" s="138" t="s">
        <v>11</v>
      </c>
      <c r="Y3" s="138" t="s">
        <v>50</v>
      </c>
      <c r="Z3" s="138" t="s">
        <v>779</v>
      </c>
      <c r="AA3" s="138" t="s">
        <v>842</v>
      </c>
      <c r="AB3" s="138" t="s">
        <v>843</v>
      </c>
      <c r="AC3" s="138" t="s">
        <v>844</v>
      </c>
      <c r="AD3" s="138" t="s">
        <v>845</v>
      </c>
      <c r="AE3" s="138" t="s">
        <v>846</v>
      </c>
      <c r="AF3" s="138" t="s">
        <v>847</v>
      </c>
      <c r="AG3" s="138" t="s">
        <v>780</v>
      </c>
      <c r="AH3" s="138" t="s">
        <v>848</v>
      </c>
      <c r="AI3" s="138" t="s">
        <v>849</v>
      </c>
      <c r="AJ3" s="138" t="s">
        <v>850</v>
      </c>
      <c r="AK3" s="138" t="s">
        <v>851</v>
      </c>
      <c r="AL3" s="138" t="s">
        <v>852</v>
      </c>
      <c r="AM3" s="138" t="s">
        <v>853</v>
      </c>
      <c r="AN3" s="138" t="s">
        <v>794</v>
      </c>
      <c r="AO3" s="138" t="s">
        <v>14</v>
      </c>
      <c r="AP3" s="138" t="s">
        <v>20</v>
      </c>
      <c r="AQ3" s="138" t="s">
        <v>16</v>
      </c>
      <c r="AR3" s="138" t="s">
        <v>15</v>
      </c>
      <c r="AS3" s="138" t="s">
        <v>795</v>
      </c>
      <c r="AT3" s="138" t="s">
        <v>854</v>
      </c>
      <c r="AU3" s="138" t="s">
        <v>855</v>
      </c>
      <c r="AV3" s="138" t="s">
        <v>856</v>
      </c>
      <c r="AW3" s="138" t="s">
        <v>857</v>
      </c>
      <c r="AX3" s="138" t="s">
        <v>858</v>
      </c>
      <c r="AY3" s="138" t="s">
        <v>796</v>
      </c>
      <c r="AZ3" s="138" t="s">
        <v>327</v>
      </c>
      <c r="BA3" s="138" t="s">
        <v>328</v>
      </c>
      <c r="BB3" s="138" t="s">
        <v>859</v>
      </c>
      <c r="BC3" s="138" t="s">
        <v>860</v>
      </c>
      <c r="BD3" s="138" t="s">
        <v>861</v>
      </c>
      <c r="BE3" s="138" t="s">
        <v>862</v>
      </c>
      <c r="BF3" s="138" t="s">
        <v>863</v>
      </c>
      <c r="BG3" s="138" t="s">
        <v>864</v>
      </c>
      <c r="BH3" s="138" t="s">
        <v>195</v>
      </c>
      <c r="BI3" s="138" t="s">
        <v>865</v>
      </c>
      <c r="BJ3" s="138" t="s">
        <v>866</v>
      </c>
      <c r="BK3" s="138" t="s">
        <v>867</v>
      </c>
      <c r="BL3" s="138" t="s">
        <v>868</v>
      </c>
      <c r="BM3" s="138" t="s">
        <v>869</v>
      </c>
    </row>
    <row r="4" spans="1:65" x14ac:dyDescent="0.2">
      <c r="A4" s="140">
        <f>TblRezone[[#This Row],[Hour]]</f>
        <v>1</v>
      </c>
      <c r="B4" s="155">
        <f>TblImps[[#This Row],[Time]]</f>
        <v>45219.75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45219.75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45219.791666666664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45219.791666666664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45219.833333333328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45219.833333333328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45219.874999999993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45219.874999999993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45219.916666666657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45219.916666666657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45219.958333333321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45219.958333333321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45219.999999999985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45219.999999999985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45220.04166666665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45220.04166666665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45220.083333333314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45220.083333333314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45220.124999999978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45220.124999999978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45220.166666666642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45220.166666666642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45220.208333333307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45220.208333333307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45220.249999999971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45220.249999999971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45220.291666666635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45220.291666666635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45220.333333333299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45220.333333333299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45220.374999999964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45220.374999999964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45220.416666666628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45220.416666666628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45220.458333333292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45220.458333333292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45220.499999999956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45220.499999999956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45220.541666666621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45220.541666666621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45220.583333333285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45220.583333333285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45220.624999999949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45220.624999999949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45220.666666666613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45220.666666666613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45220.708333333278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45220.708333333278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45220.749999999942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45220.749999999942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45220.791666666606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45220.791666666606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45220.83333333327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45220.83333333327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45220.874999999935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45220.874999999935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45220.916666666599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45220.916666666599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45220.958333333263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45220.958333333263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45220.999999999927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45220.999999999927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45221.041666666591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45221.041666666591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45221.083333333256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45221.083333333256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45221.12499999992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45221.12499999992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45221.166666666584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45221.166666666584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45221.208333333248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45221.208333333248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45221.249999999913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45221.249999999913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45221.291666666577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45221.291666666577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45221.333333333241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45221.333333333241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45221.374999999905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45221.374999999905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45221.41666666657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45221.41666666657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45221.458333333234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45221.458333333234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45221.499999999898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45221.499999999898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45221.541666666562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45221.541666666562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45221.583333333227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45221.583333333227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45221.624999999891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45221.624999999891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45221.666666666555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45221.666666666555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45221.708333333219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45221.708333333219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45221.749999999884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45221.749999999884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45221.791666666548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45221.791666666548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45221.833333333212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45221.833333333212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45221.874999999876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45221.874999999876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45221.916666666541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45221.916666666541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45221.958333333205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45221.958333333205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45221.999999999869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45221.999999999869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45222.041666666533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45222.041666666533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45222.083333333198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45222.083333333198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45222.124999999862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45222.124999999862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45222.166666666526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45222.166666666526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45222.20833333319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45222.20833333319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45222.249999999854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45222.249999999854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45222.291666666519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45222.291666666519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45222.333333333183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45222.333333333183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45222.374999999847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45222.374999999847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45222.416666666511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45222.416666666511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45222.458333333176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45222.458333333176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45222.49999999984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45222.49999999984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45222.541666666504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45222.541666666504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45222.583333333168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45222.583333333168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45222.624999999833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45222.624999999833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45222.666666666497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45222.666666666497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45222.708333333161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45222.708333333161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231</v>
      </c>
      <c r="B76" s="163">
        <f ca="1">TblImps[[#This Row],[Time]]</f>
        <v>45222.749999999825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45222.749999999825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45222.79166666649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45222.79166666649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45222.833333333154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45222.833333333154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45222.874999999818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45222.874999999818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45222.916666666482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45222.916666666482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45222.958333333147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45222.958333333147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45222.999999999811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45222.999999999811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45223.041666666475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45223.041666666475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45223.083333333139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45223.083333333139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45223.124999999804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45223.124999999804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45223.166666666468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45223.166666666468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45223.208333333132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45223.208333333132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45223.249999999796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45223.249999999796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45223.291666666461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45223.291666666461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45223.333333333125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45223.333333333125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45223.374999999789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45223.374999999789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45223.416666666453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45223.416666666453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45223.458333333117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45223.458333333117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45223.499999999782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45223.499999999782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45223.541666666446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45223.541666666446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45223.58333333311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45223.58333333311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45223.624999999774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45223.624999999774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45223.666666666439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45223.666666666439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45223.708333333103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45223.708333333103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45223.749999999767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45223.749999999767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45223.791666666431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45223.791666666431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45223.833333333096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45223.833333333096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45223.87499999976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45223.87499999976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45223.916666666424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45223.916666666424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45223.958333333088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45223.958333333088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45223.999999999753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45223.999999999753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45224.041666666417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45224.041666666417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45224.083333333081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45224.083333333081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45224.124999999745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45224.124999999745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45224.16666666641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45224.16666666641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45224.208333333074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45224.208333333074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45224.249999999738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45224.249999999738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45224.291666666402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45224.291666666402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45224.333333333067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45224.333333333067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45224.374999999731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45224.374999999731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45224.416666666395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45224.416666666395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45224.458333333059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45224.458333333059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45224.499999999724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45224.499999999724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45224.541666666388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45224.541666666388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45224.583333333052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45224.583333333052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45224.624999999716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45224.624999999716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45224.66666666638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45224.66666666638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45224.708333333045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45224.708333333045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45224.749999999709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45224.749999999709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45224.791666666373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45224.791666666373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45224.833333333037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45224.833333333037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45224.874999999702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45224.874999999702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45224.916666666366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45224.916666666366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45224.95833333303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45224.95833333303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45224.999999999694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45224.999999999694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45225.041666666359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45225.041666666359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45225.083333333023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45225.083333333023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45225.124999999687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45225.124999999687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45225.166666666351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45225.166666666351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45225.208333333016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45225.208333333016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45225.24999999968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45225.24999999968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6" t="s">
        <v>317</v>
      </c>
      <c r="D1269" s="453"/>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53"/>
      <c r="R1" s="5"/>
      <c r="S1" s="5"/>
      <c r="T1" s="5"/>
      <c r="U1" s="5"/>
      <c r="V1" s="5"/>
      <c r="W1" s="5"/>
      <c r="X1" s="5"/>
      <c r="Y1" s="5"/>
      <c r="Z1" s="5"/>
      <c r="AA1" s="5"/>
      <c r="AB1" s="5"/>
      <c r="AC1" s="5"/>
      <c r="AD1" s="5"/>
      <c r="AE1" s="5"/>
      <c r="AF1" s="5"/>
      <c r="AG1" s="5"/>
      <c r="AH1" s="5"/>
      <c r="AI1" s="177" t="s">
        <v>516</v>
      </c>
      <c r="AJ1" s="177" t="s">
        <v>519</v>
      </c>
      <c r="AK1" s="499" t="s">
        <v>77</v>
      </c>
      <c r="AL1" s="499"/>
      <c r="AM1" s="497" t="s">
        <v>517</v>
      </c>
      <c r="AN1" s="497"/>
      <c r="AO1" s="497" t="s">
        <v>518</v>
      </c>
      <c r="AP1" s="497"/>
      <c r="AQ1" s="497" t="s">
        <v>515</v>
      </c>
      <c r="AR1" s="497"/>
      <c r="AS1" s="5"/>
      <c r="AT1" s="5"/>
      <c r="AU1" s="5"/>
      <c r="AV1" s="5" t="s">
        <v>514</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534</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1010</v>
      </c>
      <c r="E3" s="138" t="s">
        <v>777</v>
      </c>
      <c r="F3" s="138" t="s">
        <v>1</v>
      </c>
      <c r="G3" s="173" t="s">
        <v>245</v>
      </c>
      <c r="H3" s="138" t="s">
        <v>58</v>
      </c>
      <c r="I3" s="138" t="s">
        <v>247</v>
      </c>
      <c r="J3" s="138" t="s">
        <v>246</v>
      </c>
      <c r="K3" s="138" t="s">
        <v>60</v>
      </c>
      <c r="L3" s="138" t="s">
        <v>244</v>
      </c>
      <c r="M3" s="138" t="s">
        <v>62</v>
      </c>
      <c r="N3" s="138" t="s">
        <v>1054</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819</v>
      </c>
      <c r="AJ3" s="138" t="s">
        <v>820</v>
      </c>
      <c r="AK3" s="138" t="s">
        <v>2</v>
      </c>
      <c r="AL3" s="138" t="s">
        <v>7</v>
      </c>
      <c r="AM3" s="138" t="s">
        <v>815</v>
      </c>
      <c r="AN3" s="138" t="s">
        <v>816</v>
      </c>
      <c r="AO3" s="138" t="s">
        <v>817</v>
      </c>
      <c r="AP3" s="138" t="s">
        <v>818</v>
      </c>
      <c r="AQ3" s="138" t="s">
        <v>1042</v>
      </c>
      <c r="AR3" s="138" t="s">
        <v>1043</v>
      </c>
      <c r="AS3" s="138" t="s">
        <v>520</v>
      </c>
      <c r="AT3" s="138" t="s">
        <v>521</v>
      </c>
      <c r="AU3" s="138" t="s">
        <v>778</v>
      </c>
      <c r="AV3" s="138" t="s">
        <v>821</v>
      </c>
      <c r="AW3" s="138" t="s">
        <v>822</v>
      </c>
      <c r="AX3" s="138" t="s">
        <v>779</v>
      </c>
      <c r="AY3" s="173" t="s">
        <v>823</v>
      </c>
      <c r="AZ3" s="138" t="s">
        <v>824</v>
      </c>
      <c r="BA3" s="138" t="s">
        <v>825</v>
      </c>
      <c r="BB3" s="138" t="s">
        <v>826</v>
      </c>
      <c r="BC3" s="138" t="s">
        <v>827</v>
      </c>
      <c r="BD3" s="138" t="s">
        <v>828</v>
      </c>
      <c r="BE3" s="138" t="s">
        <v>829</v>
      </c>
      <c r="BF3" s="138" t="s">
        <v>830</v>
      </c>
      <c r="BG3" s="138" t="s">
        <v>831</v>
      </c>
      <c r="BH3" s="138" t="s">
        <v>832</v>
      </c>
      <c r="BI3" s="138" t="s">
        <v>833</v>
      </c>
      <c r="BJ3" s="138" t="s">
        <v>834</v>
      </c>
      <c r="BK3" s="138" t="s">
        <v>835</v>
      </c>
      <c r="BL3" s="138" t="s">
        <v>836</v>
      </c>
      <c r="BM3" s="138" t="s">
        <v>837</v>
      </c>
      <c r="BN3" s="138" t="s">
        <v>838</v>
      </c>
      <c r="BO3" s="138" t="s">
        <v>839</v>
      </c>
      <c r="BP3" s="138" t="s">
        <v>840</v>
      </c>
      <c r="BQ3" s="175" t="s">
        <v>841</v>
      </c>
      <c r="BR3" s="138" t="s">
        <v>794</v>
      </c>
      <c r="BS3" s="138" t="s">
        <v>795</v>
      </c>
      <c r="BT3" s="138" t="s">
        <v>886</v>
      </c>
      <c r="BU3" s="138" t="s">
        <v>864</v>
      </c>
      <c r="BV3" s="138" t="s">
        <v>796</v>
      </c>
      <c r="BW3" s="138" t="s">
        <v>1025</v>
      </c>
      <c r="BX3" s="138" t="s">
        <v>907</v>
      </c>
      <c r="BY3" s="138" t="s">
        <v>908</v>
      </c>
      <c r="BZ3" s="138" t="s">
        <v>909</v>
      </c>
      <c r="CA3" s="138" t="s">
        <v>910</v>
      </c>
      <c r="CB3" s="138" t="s">
        <v>911</v>
      </c>
      <c r="CC3" s="138" t="s">
        <v>912</v>
      </c>
      <c r="CD3" s="138" t="s">
        <v>913</v>
      </c>
      <c r="CE3" s="138" t="s">
        <v>914</v>
      </c>
      <c r="CF3" s="138" t="s">
        <v>915</v>
      </c>
      <c r="CG3" s="138" t="s">
        <v>916</v>
      </c>
      <c r="CH3" s="138" t="s">
        <v>917</v>
      </c>
      <c r="CI3" s="138" t="s">
        <v>918</v>
      </c>
      <c r="CJ3" s="138" t="s">
        <v>919</v>
      </c>
      <c r="CK3" s="138" t="s">
        <v>920</v>
      </c>
      <c r="CL3" s="138" t="s">
        <v>921</v>
      </c>
      <c r="CM3" s="138" t="s">
        <v>922</v>
      </c>
      <c r="CN3" s="138" t="s">
        <v>923</v>
      </c>
      <c r="CO3" s="138" t="s">
        <v>924</v>
      </c>
      <c r="CP3" s="138" t="s">
        <v>870</v>
      </c>
      <c r="CQ3" s="138" t="s">
        <v>807</v>
      </c>
      <c r="CR3" s="138" t="s">
        <v>808</v>
      </c>
      <c r="CS3" s="138" t="s">
        <v>809</v>
      </c>
      <c r="CT3" s="138" t="s">
        <v>810</v>
      </c>
      <c r="CU3" s="138" t="s">
        <v>811</v>
      </c>
      <c r="CV3" s="138" t="s">
        <v>812</v>
      </c>
      <c r="CW3" s="138" t="s">
        <v>813</v>
      </c>
      <c r="CX3" s="138" t="s">
        <v>259</v>
      </c>
      <c r="CY3" s="138" t="s">
        <v>871</v>
      </c>
      <c r="CZ3" s="138" t="s">
        <v>875</v>
      </c>
      <c r="DA3" s="138" t="s">
        <v>876</v>
      </c>
      <c r="DB3" s="138" t="s">
        <v>877</v>
      </c>
      <c r="DC3" s="138" t="s">
        <v>878</v>
      </c>
      <c r="DD3" s="138" t="s">
        <v>879</v>
      </c>
      <c r="DE3" s="138" t="s">
        <v>880</v>
      </c>
      <c r="DF3" s="138" t="s">
        <v>881</v>
      </c>
      <c r="DG3" s="138" t="s">
        <v>814</v>
      </c>
      <c r="DH3" s="138" t="s">
        <v>297</v>
      </c>
      <c r="DI3" s="138" t="s">
        <v>535</v>
      </c>
      <c r="DJ3" s="138" t="s">
        <v>536</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45219.75</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45219.75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45219.791666666664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45219.791666666664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45219.833333333328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45219.833333333328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45219.874999999993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45219.874999999993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45219.916666666657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45219.916666666657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45219.958333333321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45219.958333333321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45219.999999999985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45219.999999999985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45220.04166666665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45220.04166666665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45220.083333333314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45220.083333333314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45220.124999999978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45220.124999999978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45220.166666666642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45220.166666666642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45220.208333333307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45220.208333333307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45220.249999999971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45220.249999999971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45220.291666666635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45220.291666666635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45220.333333333299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45220.333333333299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45220.374999999964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45220.374999999964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45220.416666666628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45220.416666666628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45220.458333333292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45220.458333333292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45220.499999999956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45220.499999999956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45220.541666666621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45220.541666666621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45220.583333333285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45220.583333333285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45220.624999999949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45220.624999999949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45220.666666666613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45220.666666666613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45220.708333333278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45220.708333333278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45220.749999999942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45220.749999999942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45220.791666666606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45220.791666666606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45220.83333333327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45220.83333333327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45220.874999999935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45220.874999999935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45220.916666666599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45220.916666666599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45220.958333333263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45220.958333333263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45220.999999999927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45220.999999999927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45221.041666666591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45221.041666666591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45221.083333333256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45221.083333333256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45221.12499999992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45221.12499999992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45221.166666666584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45221.166666666584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45221.208333333248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45221.208333333248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45221.249999999913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45221.249999999913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45221.291666666577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45221.291666666577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45221.333333333241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45221.333333333241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45221.374999999905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45221.374999999905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45221.41666666657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45221.41666666657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45221.458333333234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45221.458333333234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45221.499999999898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45221.499999999898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45221.541666666562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45221.541666666562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45221.583333333227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45221.583333333227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45221.624999999891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45221.624999999891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45221.666666666555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45221.666666666555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45221.708333333219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45221.708333333219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45221.749999999884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45221.749999999884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45221.791666666548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45221.791666666548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45221.833333333212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45221.833333333212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45221.874999999876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45221.874999999876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45221.916666666541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45221.916666666541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45221.958333333205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45221.958333333205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45221.999999999869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45221.999999999869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45222.041666666533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45222.041666666533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45222.083333333198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45222.083333333198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45222.124999999862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45222.124999999862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45222.166666666526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45222.166666666526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45222.20833333319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45222.20833333319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45222.249999999854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45222.249999999854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45222.291666666519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45222.291666666519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45222.333333333183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45222.333333333183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45222.374999999847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45222.374999999847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45222.416666666511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45222.416666666511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45222.458333333176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45222.458333333176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45222.49999999984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45222.49999999984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45222.541666666504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45222.541666666504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45222.583333333168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45222.583333333168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45222.624999999833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45222.624999999833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45222.666666666497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45222.666666666497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45222.708333333161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45222.708333333161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45222.749999999825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45222.749999999825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45222.79166666649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45222.79166666649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45222.833333333154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45222.833333333154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45222.874999999818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45222.874999999818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45222.916666666482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45222.916666666482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45222.958333333147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45222.958333333147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45222.999999999811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45222.999999999811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45223.041666666475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45223.041666666475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45223.083333333139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45223.083333333139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45223.124999999804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45223.124999999804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45223.166666666468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45223.166666666468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45223.208333333132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45223.208333333132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45223.249999999796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45223.249999999796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45223.291666666461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45223.291666666461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45223.333333333125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45223.333333333125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45223.374999999789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45223.374999999789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45223.416666666453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45223.416666666453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45223.458333333117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45223.458333333117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45223.499999999782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45223.499999999782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45223.541666666446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45223.541666666446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45223.58333333311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45223.58333333311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45223.624999999774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45223.624999999774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45223.666666666439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45223.666666666439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45223.708333333103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45223.708333333103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45223.749999999767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45223.749999999767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45223.791666666431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45223.791666666431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45223.833333333096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45223.833333333096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45223.87499999976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45223.87499999976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45223.916666666424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45223.916666666424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45223.958333333088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45223.958333333088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45223.999999999753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45223.999999999753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45224.041666666417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45224.041666666417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45224.083333333081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45224.083333333081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45224.124999999745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45224.124999999745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45224.16666666641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45224.16666666641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45224.208333333074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45224.208333333074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45224.249999999738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45224.249999999738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45224.291666666402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45224.291666666402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45224.333333333067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45224.333333333067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45224.374999999731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45224.374999999731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45224.416666666395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45224.416666666395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45224.458333333059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45224.458333333059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45224.499999999724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45224.499999999724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45224.541666666388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45224.541666666388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45224.583333333052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45224.583333333052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45224.624999999716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45224.624999999716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45224.66666666638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45224.66666666638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45224.708333333045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45224.708333333045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45224.749999999709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45224.749999999709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45224.791666666373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45224.791666666373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45224.833333333037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45224.833333333037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45224.874999999702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45224.874999999702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45224.916666666366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45224.916666666366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45224.95833333303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45224.95833333303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45224.999999999694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45224.999999999694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45225.041666666359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45225.041666666359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45225.083333333023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45225.083333333023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45225.124999999687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45225.124999999687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45225.166666666351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45225.166666666351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45225.208333333016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45225.208333333016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45225.24999999968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45225.24999999968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317</v>
      </c>
      <c r="B1269" s="45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302</v>
      </c>
      <c r="M1" s="453"/>
      <c r="N1" s="453"/>
      <c r="O1" s="453"/>
      <c r="P1" s="453"/>
      <c r="Q1" s="453"/>
      <c r="R1" s="28"/>
      <c r="S1" s="5" t="s">
        <v>356</v>
      </c>
      <c r="T1" s="5" t="s">
        <v>177</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777</v>
      </c>
      <c r="D3" s="138" t="s">
        <v>55</v>
      </c>
      <c r="E3" s="138" t="s">
        <v>58</v>
      </c>
      <c r="F3" s="138" t="s">
        <v>1033</v>
      </c>
      <c r="G3" s="138" t="s">
        <v>59</v>
      </c>
      <c r="H3" s="138" t="s">
        <v>60</v>
      </c>
      <c r="I3" s="138" t="s">
        <v>61</v>
      </c>
      <c r="J3" s="138" t="s">
        <v>62</v>
      </c>
      <c r="K3" s="222" t="s">
        <v>882</v>
      </c>
      <c r="L3" s="222" t="s">
        <v>883</v>
      </c>
      <c r="M3" s="222" t="s">
        <v>884</v>
      </c>
      <c r="N3" s="223" t="s">
        <v>185</v>
      </c>
      <c r="O3" s="223" t="s">
        <v>366</v>
      </c>
      <c r="P3" s="223" t="s">
        <v>365</v>
      </c>
      <c r="Q3" s="138" t="s">
        <v>886</v>
      </c>
      <c r="R3" s="138" t="s">
        <v>859</v>
      </c>
      <c r="S3" s="138" t="s">
        <v>887</v>
      </c>
      <c r="T3" s="138" t="s">
        <v>1026</v>
      </c>
      <c r="U3" s="138" t="s">
        <v>1027</v>
      </c>
      <c r="V3" s="138" t="s">
        <v>1028</v>
      </c>
      <c r="W3" s="138" t="s">
        <v>1029</v>
      </c>
      <c r="X3" s="138" t="s">
        <v>1030</v>
      </c>
      <c r="Y3" s="138" t="s">
        <v>1031</v>
      </c>
      <c r="Z3" s="138" t="s">
        <v>1032</v>
      </c>
      <c r="AA3" s="138" t="s">
        <v>312</v>
      </c>
      <c r="AB3" s="138" t="s">
        <v>24</v>
      </c>
      <c r="AC3" s="138" t="s">
        <v>2</v>
      </c>
      <c r="AD3" s="138" t="s">
        <v>778</v>
      </c>
      <c r="AE3" s="138" t="s">
        <v>511</v>
      </c>
      <c r="AF3" s="138" t="s">
        <v>57</v>
      </c>
      <c r="AG3" s="138" t="s">
        <v>179</v>
      </c>
      <c r="AH3" s="138" t="s">
        <v>885</v>
      </c>
      <c r="AI3" s="138" t="s">
        <v>872</v>
      </c>
      <c r="AJ3" s="224" t="s">
        <v>765</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45219.75</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45219.791666666664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45219.833333333328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45219.874999999993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45219.916666666657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45219.958333333321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45219.999999999985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45220.04166666665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45220.083333333314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45220.124999999978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45220.166666666642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45220.208333333307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45220.249999999971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45220.291666666635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45220.333333333299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45220.374999999964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45220.416666666628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45220.458333333292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45220.499999999956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45220.541666666621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45220.583333333285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45220.624999999949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45220.666666666613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45220.708333333278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45220.749999999942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45220.791666666606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45220.83333333327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45220.874999999935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45220.916666666599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45220.958333333263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45220.999999999927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45221.041666666591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45221.083333333256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45221.12499999992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45221.166666666584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45221.208333333248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45221.249999999913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45221.291666666577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45221.333333333241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45221.374999999905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45221.41666666657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45221.458333333234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45221.499999999898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45221.541666666562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45221.583333333227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45221.624999999891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45221.666666666555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45221.708333333219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45221.749999999884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45221.791666666548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1052</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45221.833333333212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45221.874999999876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45221.916666666541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45221.958333333205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45221.999999999869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45222.041666666533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45222.083333333198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45222.124999999862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45222.166666666526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45222.20833333319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45222.249999999854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45222.291666666519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45222.333333333183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45222.374999999847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45222.416666666511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45222.458333333176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45222.49999999984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45222.541666666504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45222.583333333168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45222.624999999833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45222.666666666497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45222.708333333161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45222.749999999825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45222.79166666649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45222.833333333154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45222.874999999818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45222.916666666482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45222.958333333147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45222.999999999811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45223.041666666475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45223.083333333139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45223.124999999804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45223.166666666468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45223.208333333132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45223.249999999796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45223.291666666461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45223.333333333125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45223.374999999789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45223.416666666453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45223.458333333117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45223.499999999782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45223.541666666446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45223.58333333311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45223.624999999774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45223.666666666439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45223.708333333103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45223.749999999767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45223.791666666431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45223.833333333096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45223.87499999976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45223.916666666424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45223.958333333088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45223.999999999753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45224.041666666417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45224.083333333081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45224.124999999745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45224.16666666641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45224.208333333074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45224.249999999738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45224.291666666402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45224.333333333067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45224.374999999731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45224.416666666395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45224.458333333059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45224.499999999724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45224.541666666388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45224.583333333052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45224.624999999716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45224.66666666638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45224.708333333045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45224.749999999709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45224.791666666373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45224.833333333037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45224.874999999702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45224.916666666366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45224.95833333303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45224.999999999694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45225.041666666359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45225.083333333023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45225.124999999687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45225.166666666351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45225.208333333016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45225.24999999968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317</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178</v>
      </c>
      <c r="E3" s="138" t="s">
        <v>59</v>
      </c>
      <c r="F3" s="138" t="s">
        <v>60</v>
      </c>
      <c r="G3" s="138" t="s">
        <v>61</v>
      </c>
      <c r="H3" s="138" t="s">
        <v>62</v>
      </c>
      <c r="I3" s="138" t="s">
        <v>777</v>
      </c>
      <c r="J3" s="138" t="s">
        <v>0</v>
      </c>
      <c r="K3" s="138" t="s">
        <v>312</v>
      </c>
      <c r="L3" s="138" t="s">
        <v>1034</v>
      </c>
      <c r="M3" s="138" t="s">
        <v>1035</v>
      </c>
      <c r="N3" s="138" t="s">
        <v>1036</v>
      </c>
      <c r="O3" s="138" t="s">
        <v>1037</v>
      </c>
      <c r="P3" s="138" t="s">
        <v>1038</v>
      </c>
      <c r="Q3" s="138" t="s">
        <v>1039</v>
      </c>
      <c r="R3" s="138" t="s">
        <v>1040</v>
      </c>
      <c r="S3" s="138" t="s">
        <v>303</v>
      </c>
      <c r="T3" s="138" t="s">
        <v>195</v>
      </c>
      <c r="U3" s="138" t="s">
        <v>778</v>
      </c>
      <c r="V3" s="138" t="s">
        <v>2</v>
      </c>
      <c r="W3" s="138" t="s">
        <v>779</v>
      </c>
      <c r="X3" s="138" t="s">
        <v>57</v>
      </c>
      <c r="Y3" s="138" t="s">
        <v>906</v>
      </c>
      <c r="Z3" s="138" t="s">
        <v>794</v>
      </c>
      <c r="AA3" s="138" t="s">
        <v>261</v>
      </c>
      <c r="AB3" s="138" t="s">
        <v>795</v>
      </c>
      <c r="AC3" s="138" t="s">
        <v>191</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45219.75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45219.791666666664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45219.833333333328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45219.874999999993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45219.916666666657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45219.958333333321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45219.999999999985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45220.04166666665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45220.083333333314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45220.124999999978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45220.166666666642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45220.208333333307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45220.249999999971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45220.291666666635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45220.333333333299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45220.374999999964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45220.416666666628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45220.458333333292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45220.499999999956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45220.541666666621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45220.583333333285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45220.624999999949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45220.666666666613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45220.708333333278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45220.749999999942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45220.791666666606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45220.83333333327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45220.874999999935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45220.916666666599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45220.958333333263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45220.999999999927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45221.041666666591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45221.083333333256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45221.12499999992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45221.166666666584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45221.208333333248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45221.249999999913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45221.291666666577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45221.333333333241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45221.374999999905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45221.41666666657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45221.458333333234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45221.499999999898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45221.541666666562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45221.583333333227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45221.624999999891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45221.666666666555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45221.708333333219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45221.749999999884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45221.791666666548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45221.833333333212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45221.874999999876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45221.916666666541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45221.958333333205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45221.999999999869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45222.041666666533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45222.083333333198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45222.124999999862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45222.166666666526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45222.20833333319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45222.249999999854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45222.291666666519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45222.333333333183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45222.374999999847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45222.416666666511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45222.458333333176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45222.49999999984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45222.541666666504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45222.583333333168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45222.624999999833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45222.666666666497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45222.708333333161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45222.749999999825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45222.79166666649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45222.833333333154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45222.874999999818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45222.916666666482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45222.958333333147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45222.999999999811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45223.041666666475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45223.083333333139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45223.124999999804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45223.166666666468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45223.208333333132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45223.249999999796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45223.291666666461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45223.333333333125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45223.374999999789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45223.416666666453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45223.458333333117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45223.499999999782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45223.541666666446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45223.58333333311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45223.624999999774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45223.666666666439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45223.708333333103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45223.749999999767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45223.791666666431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45223.833333333096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45223.87499999976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45223.916666666424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45223.958333333088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45223.999999999753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45224.041666666417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45224.083333333081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45224.124999999745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45224.16666666641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45224.208333333074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45224.249999999738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45224.291666666402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45224.333333333067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45224.374999999731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45224.416666666395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45224.458333333059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45224.499999999724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45224.541666666388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45224.583333333052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45224.624999999716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45224.66666666638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45224.708333333045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45224.749999999709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45224.791666666373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45224.833333333037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45224.874999999702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45224.916666666366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45224.95833333303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45224.999999999694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45225.041666666359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45225.083333333023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45225.124999999687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45225.166666666351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45225.208333333016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45225.24999999968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317</v>
      </c>
      <c r="B1269" s="496"/>
      <c r="I1269" s="253" t="s">
        <v>307</v>
      </c>
      <c r="L1269" s="254"/>
      <c r="M1269" s="254">
        <v>-10</v>
      </c>
      <c r="N1269" s="254">
        <v>10</v>
      </c>
      <c r="O1269" s="254"/>
      <c r="P1269" s="254"/>
      <c r="Q1269" s="254"/>
      <c r="R1269" s="254"/>
    </row>
    <row r="1270" spans="1:18" x14ac:dyDescent="0.2">
      <c r="A1270" s="28">
        <f>Overview!E17</f>
        <v>0</v>
      </c>
      <c r="B1270" s="28"/>
      <c r="L1270" s="501" t="s">
        <v>306</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topLeftCell="M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475</v>
      </c>
      <c r="T1" s="497"/>
      <c r="U1" s="176"/>
      <c r="V1" s="497" t="s">
        <v>476</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491</v>
      </c>
      <c r="BJ1" s="497"/>
      <c r="BK1" s="497"/>
      <c r="BL1" s="497"/>
      <c r="BM1" s="497"/>
      <c r="BN1" s="497"/>
      <c r="BO1" s="497"/>
      <c r="BP1" s="497"/>
      <c r="BQ1" s="498"/>
      <c r="BR1" s="498"/>
      <c r="BS1" s="498"/>
      <c r="BT1" s="498"/>
      <c r="BU1" s="5"/>
      <c r="BV1" s="499" t="s">
        <v>299</v>
      </c>
      <c r="BW1" s="453"/>
      <c r="BX1" s="453"/>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1097</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1097</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1097</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189</v>
      </c>
      <c r="D3" s="138" t="s">
        <v>777</v>
      </c>
      <c r="E3" s="138" t="s">
        <v>773</v>
      </c>
      <c r="F3" s="138" t="s">
        <v>774</v>
      </c>
      <c r="G3" s="138" t="s">
        <v>775</v>
      </c>
      <c r="H3" s="138" t="s">
        <v>776</v>
      </c>
      <c r="I3" s="138" t="s">
        <v>25</v>
      </c>
      <c r="J3" s="138" t="s">
        <v>1097</v>
      </c>
      <c r="K3" s="138" t="s">
        <v>26</v>
      </c>
      <c r="L3" s="138" t="s">
        <v>27</v>
      </c>
      <c r="M3" s="138" t="s">
        <v>778</v>
      </c>
      <c r="N3" s="138" t="s">
        <v>232</v>
      </c>
      <c r="O3" s="138" t="s">
        <v>779</v>
      </c>
      <c r="P3" s="138" t="s">
        <v>190</v>
      </c>
      <c r="Q3" s="138" t="s">
        <v>804</v>
      </c>
      <c r="R3" s="138" t="s">
        <v>229</v>
      </c>
      <c r="S3" s="258" t="s">
        <v>477</v>
      </c>
      <c r="T3" s="138" t="s">
        <v>474</v>
      </c>
      <c r="U3" s="138" t="s">
        <v>805</v>
      </c>
      <c r="V3" s="259" t="s">
        <v>873</v>
      </c>
      <c r="W3" s="138" t="s">
        <v>874</v>
      </c>
      <c r="X3" s="138" t="s">
        <v>1</v>
      </c>
      <c r="Y3" s="138" t="s">
        <v>181</v>
      </c>
      <c r="Z3" s="138" t="s">
        <v>180</v>
      </c>
      <c r="AA3" s="138" t="s">
        <v>24</v>
      </c>
      <c r="AB3" s="138" t="s">
        <v>794</v>
      </c>
      <c r="AC3" s="138" t="s">
        <v>185</v>
      </c>
      <c r="AD3" s="138" t="s">
        <v>795</v>
      </c>
      <c r="AE3" s="138" t="s">
        <v>859</v>
      </c>
      <c r="AF3" s="138" t="s">
        <v>312</v>
      </c>
      <c r="AG3" s="138" t="s">
        <v>788</v>
      </c>
      <c r="AH3" s="138" t="s">
        <v>789</v>
      </c>
      <c r="AI3" s="138" t="s">
        <v>790</v>
      </c>
      <c r="AJ3" s="138" t="s">
        <v>791</v>
      </c>
      <c r="AK3" s="138" t="s">
        <v>792</v>
      </c>
      <c r="AL3" s="138" t="s">
        <v>1096</v>
      </c>
      <c r="AM3" s="138" t="s">
        <v>793</v>
      </c>
      <c r="AN3" s="138" t="s">
        <v>1095</v>
      </c>
      <c r="AO3" s="138" t="s">
        <v>796</v>
      </c>
      <c r="AP3" s="138" t="s">
        <v>2</v>
      </c>
      <c r="AQ3" s="258" t="s">
        <v>1015</v>
      </c>
      <c r="AR3" s="138" t="s">
        <v>806</v>
      </c>
      <c r="AS3" s="258" t="s">
        <v>1016</v>
      </c>
      <c r="AT3" s="138" t="s">
        <v>1053</v>
      </c>
      <c r="AU3" s="138" t="s">
        <v>1055</v>
      </c>
      <c r="AV3" s="138" t="s">
        <v>781</v>
      </c>
      <c r="AW3" s="138" t="s">
        <v>797</v>
      </c>
      <c r="AX3" s="138" t="s">
        <v>798</v>
      </c>
      <c r="AY3" s="138" t="s">
        <v>799</v>
      </c>
      <c r="AZ3" s="138" t="s">
        <v>800</v>
      </c>
      <c r="BA3" s="138" t="s">
        <v>801</v>
      </c>
      <c r="BB3" s="138" t="s">
        <v>802</v>
      </c>
      <c r="BC3" s="138" t="s">
        <v>1098</v>
      </c>
      <c r="BD3" s="138" t="s">
        <v>803</v>
      </c>
      <c r="BE3" s="138" t="s">
        <v>1099</v>
      </c>
      <c r="BF3" s="138" t="s">
        <v>782</v>
      </c>
      <c r="BG3" s="138" t="s">
        <v>233</v>
      </c>
      <c r="BH3" s="138" t="s">
        <v>355</v>
      </c>
      <c r="BI3" s="138" t="s">
        <v>492</v>
      </c>
      <c r="BJ3" s="138" t="s">
        <v>493</v>
      </c>
      <c r="BK3" s="138" t="s">
        <v>494</v>
      </c>
      <c r="BL3" s="138" t="s">
        <v>495</v>
      </c>
      <c r="BM3" s="138" t="s">
        <v>496</v>
      </c>
      <c r="BN3" s="138" t="s">
        <v>497</v>
      </c>
      <c r="BO3" s="138" t="s">
        <v>498</v>
      </c>
      <c r="BP3" s="138" t="s">
        <v>499</v>
      </c>
      <c r="BQ3" s="138" t="s">
        <v>902</v>
      </c>
      <c r="BR3" s="138" t="s">
        <v>1100</v>
      </c>
      <c r="BS3" s="138" t="s">
        <v>903</v>
      </c>
      <c r="BT3" s="138" t="s">
        <v>904</v>
      </c>
      <c r="BU3" s="138" t="s">
        <v>905</v>
      </c>
      <c r="BV3" s="138" t="s">
        <v>246</v>
      </c>
      <c r="BW3" s="138" t="s">
        <v>298</v>
      </c>
      <c r="BX3" s="138" t="s">
        <v>125</v>
      </c>
      <c r="BY3" s="138" t="s">
        <v>1018</v>
      </c>
      <c r="BZ3" s="138" t="s">
        <v>1017</v>
      </c>
      <c r="CA3" s="138" t="s">
        <v>140</v>
      </c>
      <c r="CB3" s="138" t="s">
        <v>133</v>
      </c>
      <c r="CC3" s="138" t="s">
        <v>1079</v>
      </c>
      <c r="CD3" s="138" t="s">
        <v>1083</v>
      </c>
      <c r="CE3" s="138" t="s">
        <v>329</v>
      </c>
      <c r="CF3" s="138" t="s">
        <v>330</v>
      </c>
      <c r="CG3" s="138" t="s">
        <v>334</v>
      </c>
      <c r="CH3" s="138" t="s">
        <v>335</v>
      </c>
      <c r="CI3" s="138" t="s">
        <v>144</v>
      </c>
      <c r="CJ3" s="138" t="s">
        <v>501</v>
      </c>
      <c r="CK3" s="260" t="s">
        <v>783</v>
      </c>
      <c r="CL3" s="260" t="s">
        <v>784</v>
      </c>
      <c r="CM3" s="260" t="s">
        <v>785</v>
      </c>
      <c r="CN3" s="138" t="s">
        <v>1019</v>
      </c>
      <c r="CO3" s="138" t="s">
        <v>888</v>
      </c>
      <c r="CP3" s="138" t="s">
        <v>889</v>
      </c>
      <c r="CQ3" s="138" t="s">
        <v>890</v>
      </c>
      <c r="CR3" s="138" t="s">
        <v>891</v>
      </c>
      <c r="CS3" s="138" t="s">
        <v>892</v>
      </c>
      <c r="CT3" s="138" t="s">
        <v>893</v>
      </c>
      <c r="CU3" s="138" t="s">
        <v>894</v>
      </c>
      <c r="CV3" s="138" t="s">
        <v>895</v>
      </c>
      <c r="CW3" s="138" t="s">
        <v>896</v>
      </c>
      <c r="CX3" s="138" t="s">
        <v>897</v>
      </c>
      <c r="CY3" s="138" t="s">
        <v>898</v>
      </c>
      <c r="CZ3" s="260" t="s">
        <v>786</v>
      </c>
      <c r="DA3" s="138" t="s">
        <v>1090</v>
      </c>
      <c r="DB3" s="260" t="s">
        <v>787</v>
      </c>
      <c r="DC3" s="138" t="s">
        <v>899</v>
      </c>
      <c r="DD3" s="138" t="s">
        <v>1056</v>
      </c>
      <c r="DE3" s="138" t="s">
        <v>900</v>
      </c>
      <c r="DF3" s="138" t="s">
        <v>901</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45219.75</v>
      </c>
      <c r="AG4" s="182"/>
      <c r="AH4" s="182"/>
      <c r="AI4" s="182"/>
      <c r="AJ4" s="182"/>
      <c r="AK4" s="182"/>
      <c r="AL4" s="182"/>
      <c r="AM4" s="182"/>
      <c r="AN4" s="182"/>
      <c r="AO4" s="145"/>
      <c r="AP4" s="97">
        <f ca="1">TblProd[[#This Row],[Platinum]]</f>
        <v>120000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45219.75</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1240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45219.791666666664</v>
      </c>
      <c r="AG5" s="182"/>
      <c r="AH5" s="182"/>
      <c r="AI5" s="182"/>
      <c r="AJ5" s="182"/>
      <c r="AK5" s="182"/>
      <c r="AL5" s="182"/>
      <c r="AM5" s="182"/>
      <c r="AN5" s="182"/>
      <c r="AO5" s="145"/>
      <c r="AP5" s="97">
        <f ca="1">TblProd[[#This Row],[Platinum]]</f>
        <v>124860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45219.791666666664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1240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45219.833333333328</v>
      </c>
      <c r="AG6" s="182"/>
      <c r="AH6" s="182"/>
      <c r="AI6" s="182"/>
      <c r="AJ6" s="182"/>
      <c r="AK6" s="182"/>
      <c r="AL6" s="182"/>
      <c r="AM6" s="182"/>
      <c r="AN6" s="182"/>
      <c r="AO6" s="145"/>
      <c r="AP6" s="97">
        <f ca="1">TblProd[[#This Row],[Platinum]]</f>
        <v>129790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45219.833333333328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1240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45219.874999999993</v>
      </c>
      <c r="AG7" s="182"/>
      <c r="AH7" s="182"/>
      <c r="AI7" s="182"/>
      <c r="AJ7" s="182"/>
      <c r="AK7" s="182"/>
      <c r="AL7" s="182"/>
      <c r="AM7" s="182"/>
      <c r="AN7" s="182"/>
      <c r="AO7" s="145"/>
      <c r="AP7" s="97">
        <f ca="1">TblProd[[#This Row],[Platinum]]</f>
        <v>134790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45219.874999999993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1240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45219.916666666657</v>
      </c>
      <c r="AG8" s="182"/>
      <c r="AH8" s="182"/>
      <c r="AI8" s="182"/>
      <c r="AJ8" s="182"/>
      <c r="AK8" s="182"/>
      <c r="AL8" s="182"/>
      <c r="AM8" s="182"/>
      <c r="AN8" s="182"/>
      <c r="AO8" s="145"/>
      <c r="AP8" s="97">
        <f ca="1">TblProd[[#This Row],[Platinum]]</f>
        <v>139860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45219.916666666657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1240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45219.958333333321</v>
      </c>
      <c r="AG9" s="182"/>
      <c r="AH9" s="182"/>
      <c r="AI9" s="182"/>
      <c r="AJ9" s="182"/>
      <c r="AK9" s="182"/>
      <c r="AL9" s="182"/>
      <c r="AM9" s="182"/>
      <c r="AN9" s="182"/>
      <c r="AO9" s="145"/>
      <c r="AP9" s="97">
        <f ca="1">TblProd[[#This Row],[Platinum]]</f>
        <v>145003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45219.958333333321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1240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45219.999999999985</v>
      </c>
      <c r="AG10" s="182"/>
      <c r="AH10" s="182"/>
      <c r="AI10" s="182"/>
      <c r="AJ10" s="182"/>
      <c r="AK10" s="182"/>
      <c r="AL10" s="182"/>
      <c r="AM10" s="182"/>
      <c r="AN10" s="182"/>
      <c r="AO10" s="145"/>
      <c r="AP10" s="97">
        <f ca="1">TblProd[[#This Row],[Platinum]]</f>
        <v>150222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45219.999999999985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1240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45220.04166666665</v>
      </c>
      <c r="AG11" s="182"/>
      <c r="AH11" s="182"/>
      <c r="AI11" s="182"/>
      <c r="AJ11" s="182"/>
      <c r="AK11" s="182"/>
      <c r="AL11" s="182"/>
      <c r="AM11" s="182"/>
      <c r="AN11" s="182"/>
      <c r="AO11" s="145"/>
      <c r="AP11" s="97">
        <f ca="1">TblProd[[#This Row],[Platinum]]</f>
        <v>155519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45220.04166666665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1240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45220.083333333314</v>
      </c>
      <c r="AG12" s="182"/>
      <c r="AH12" s="182"/>
      <c r="AI12" s="182"/>
      <c r="AJ12" s="182"/>
      <c r="AK12" s="182"/>
      <c r="AL12" s="182"/>
      <c r="AM12" s="182"/>
      <c r="AN12" s="182"/>
      <c r="AO12" s="145"/>
      <c r="AP12" s="97">
        <f ca="1">TblProd[[#This Row],[Platinum]]</f>
        <v>160892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45220.083333333314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1240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501</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45220.124999999978</v>
      </c>
      <c r="AG13" s="182"/>
      <c r="AH13" s="182"/>
      <c r="AI13" s="182"/>
      <c r="AJ13" s="182"/>
      <c r="AK13" s="182"/>
      <c r="AL13" s="182"/>
      <c r="AM13" s="182"/>
      <c r="AN13" s="182"/>
      <c r="AO13" s="145"/>
      <c r="AP13" s="97">
        <f ca="1">TblProd[[#This Row],[Platinum]]</f>
        <v>166343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45220.124999999978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1240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45220.166666666642</v>
      </c>
      <c r="AG14" s="182"/>
      <c r="AH14" s="182"/>
      <c r="AI14" s="182"/>
      <c r="AJ14" s="182"/>
      <c r="AK14" s="182"/>
      <c r="AL14" s="182"/>
      <c r="AM14" s="182"/>
      <c r="AN14" s="182"/>
      <c r="AO14" s="145"/>
      <c r="AP14" s="97">
        <f ca="1">TblProd[[#This Row],[Platinum]]</f>
        <v>171875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45220.166666666642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1240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45220.208333333307</v>
      </c>
      <c r="AG15" s="182"/>
      <c r="AH15" s="182"/>
      <c r="AI15" s="182"/>
      <c r="AJ15" s="182"/>
      <c r="AK15" s="182"/>
      <c r="AL15" s="182"/>
      <c r="AM15" s="182"/>
      <c r="AN15" s="182"/>
      <c r="AO15" s="145"/>
      <c r="AP15" s="97">
        <f ca="1">TblProd[[#This Row],[Platinum]]</f>
        <v>177491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45220.208333333307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1240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45220.249999999971</v>
      </c>
      <c r="AG16" s="182"/>
      <c r="AH16" s="182"/>
      <c r="AI16" s="182"/>
      <c r="AJ16" s="182"/>
      <c r="AK16" s="182"/>
      <c r="AL16" s="182"/>
      <c r="AM16" s="182"/>
      <c r="AN16" s="182"/>
      <c r="AO16" s="145"/>
      <c r="AP16" s="97">
        <f ca="1">TblProd[[#This Row],[Platinum]]</f>
        <v>183161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45220.249999999971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1240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45220.291666666635</v>
      </c>
      <c r="AG17" s="182"/>
      <c r="AH17" s="182"/>
      <c r="AI17" s="182"/>
      <c r="AJ17" s="182"/>
      <c r="AK17" s="182"/>
      <c r="AL17" s="182"/>
      <c r="AM17" s="182"/>
      <c r="AN17" s="182"/>
      <c r="AO17" s="145"/>
      <c r="AP17" s="97">
        <f ca="1">TblProd[[#This Row],[Platinum]]</f>
        <v>188831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45220.291666666635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1240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522</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45220.333333333299</v>
      </c>
      <c r="AG18" s="182"/>
      <c r="AH18" s="182"/>
      <c r="AI18" s="182"/>
      <c r="AJ18" s="182"/>
      <c r="AK18" s="182"/>
      <c r="AL18" s="182"/>
      <c r="AM18" s="182"/>
      <c r="AN18" s="182"/>
      <c r="AO18" s="145"/>
      <c r="AP18" s="97">
        <f ca="1">TblProd[[#This Row],[Platinum]]</f>
        <v>194501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45220.333333333299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1240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523</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45220.374999999964</v>
      </c>
      <c r="AG19" s="182"/>
      <c r="AH19" s="182"/>
      <c r="AI19" s="182"/>
      <c r="AJ19" s="182"/>
      <c r="AK19" s="182"/>
      <c r="AL19" s="182"/>
      <c r="AM19" s="182"/>
      <c r="AN19" s="182"/>
      <c r="AO19" s="145"/>
      <c r="AP19" s="97">
        <f ca="1">TblProd[[#This Row],[Platinum]]</f>
        <v>200171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45220.374999999964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1240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524</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45220.416666666628</v>
      </c>
      <c r="AG20" s="182"/>
      <c r="AH20" s="182"/>
      <c r="AI20" s="182"/>
      <c r="AJ20" s="182"/>
      <c r="AK20" s="182"/>
      <c r="AL20" s="182"/>
      <c r="AM20" s="182"/>
      <c r="AN20" s="182"/>
      <c r="AO20" s="145"/>
      <c r="AP20" s="97">
        <f ca="1">TblProd[[#This Row],[Platinum]]</f>
        <v>205841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45220.416666666628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1240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526</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45220.458333333292</v>
      </c>
      <c r="AG21" s="182"/>
      <c r="AH21" s="182"/>
      <c r="AI21" s="182"/>
      <c r="AJ21" s="182"/>
      <c r="AK21" s="182"/>
      <c r="AL21" s="182"/>
      <c r="AM21" s="182"/>
      <c r="AN21" s="182"/>
      <c r="AO21" s="145"/>
      <c r="AP21" s="97">
        <f ca="1">TblProd[[#This Row],[Platinum]]</f>
        <v>211511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45220.458333333292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1240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525</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45220.499999999956</v>
      </c>
      <c r="AG22" s="182"/>
      <c r="AH22" s="182"/>
      <c r="AI22" s="182"/>
      <c r="AJ22" s="182"/>
      <c r="AK22" s="182"/>
      <c r="AL22" s="182"/>
      <c r="AM22" s="182"/>
      <c r="AN22" s="182"/>
      <c r="AO22" s="145"/>
      <c r="AP22" s="97">
        <f ca="1">TblProd[[#This Row],[Platinum]]</f>
        <v>217181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45220.499999999956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1240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45220.541666666621</v>
      </c>
      <c r="AG23" s="182"/>
      <c r="AH23" s="182"/>
      <c r="AI23" s="182"/>
      <c r="AJ23" s="182"/>
      <c r="AK23" s="182"/>
      <c r="AL23" s="182"/>
      <c r="AM23" s="182"/>
      <c r="AN23" s="182"/>
      <c r="AO23" s="145"/>
      <c r="AP23" s="97">
        <f ca="1">TblProd[[#This Row],[Platinum]]</f>
        <v>222851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45220.541666666621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1240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45220.583333333285</v>
      </c>
      <c r="AG24" s="182"/>
      <c r="AH24" s="182"/>
      <c r="AI24" s="182"/>
      <c r="AJ24" s="182"/>
      <c r="AK24" s="182"/>
      <c r="AL24" s="182"/>
      <c r="AM24" s="182"/>
      <c r="AN24" s="182"/>
      <c r="AO24" s="145"/>
      <c r="AP24" s="97">
        <f ca="1">TblProd[[#This Row],[Platinum]]</f>
        <v>228521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45220.583333333285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1240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45220.624999999949</v>
      </c>
      <c r="AG25" s="182"/>
      <c r="AH25" s="182"/>
      <c r="AI25" s="182"/>
      <c r="AJ25" s="182"/>
      <c r="AK25" s="182"/>
      <c r="AL25" s="182"/>
      <c r="AM25" s="182"/>
      <c r="AN25" s="182"/>
      <c r="AO25" s="145"/>
      <c r="AP25" s="97">
        <f ca="1">TblProd[[#This Row],[Platinum]]</f>
        <v>234191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45220.624999999949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1240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45220.666666666613</v>
      </c>
      <c r="AG26" s="182"/>
      <c r="AH26" s="182"/>
      <c r="AI26" s="182"/>
      <c r="AJ26" s="182"/>
      <c r="AK26" s="182"/>
      <c r="AL26" s="182"/>
      <c r="AM26" s="182"/>
      <c r="AN26" s="182"/>
      <c r="AO26" s="145"/>
      <c r="AP26" s="97">
        <f ca="1">TblProd[[#This Row],[Platinum]]</f>
        <v>239861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45220.666666666613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1240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45220.708333333278</v>
      </c>
      <c r="AG27" s="182"/>
      <c r="AH27" s="182"/>
      <c r="AI27" s="182"/>
      <c r="AJ27" s="182"/>
      <c r="AK27" s="182"/>
      <c r="AL27" s="182"/>
      <c r="AM27" s="182"/>
      <c r="AN27" s="182"/>
      <c r="AO27" s="145"/>
      <c r="AP27" s="97">
        <f ca="1">TblProd[[#This Row],[Platinum]]</f>
        <v>245531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45220.708333333278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1240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45220.749999999942</v>
      </c>
      <c r="AG28" s="182"/>
      <c r="AH28" s="182"/>
      <c r="AI28" s="182"/>
      <c r="AJ28" s="182"/>
      <c r="AK28" s="182"/>
      <c r="AL28" s="182"/>
      <c r="AM28" s="182"/>
      <c r="AN28" s="182"/>
      <c r="AO28" s="145"/>
      <c r="AP28" s="97">
        <f ca="1">TblProd[[#This Row],[Platinum]]</f>
        <v>251201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45220.749999999942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1240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45220.791666666606</v>
      </c>
      <c r="AG29" s="182"/>
      <c r="AH29" s="182"/>
      <c r="AI29" s="182"/>
      <c r="AJ29" s="182"/>
      <c r="AK29" s="182"/>
      <c r="AL29" s="182"/>
      <c r="AM29" s="182"/>
      <c r="AN29" s="182"/>
      <c r="AO29" s="145"/>
      <c r="AP29" s="97">
        <f ca="1">TblProd[[#This Row],[Platinum]]</f>
        <v>256871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45220.791666666606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1240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45220.83333333327</v>
      </c>
      <c r="AG30" s="182"/>
      <c r="AH30" s="182"/>
      <c r="AI30" s="182"/>
      <c r="AJ30" s="182"/>
      <c r="AK30" s="182"/>
      <c r="AL30" s="182"/>
      <c r="AM30" s="182"/>
      <c r="AN30" s="182"/>
      <c r="AO30" s="145"/>
      <c r="AP30" s="97">
        <f ca="1">TblProd[[#This Row],[Platinum]]</f>
        <v>262541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45220.83333333327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1240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45220.874999999935</v>
      </c>
      <c r="AG31" s="182"/>
      <c r="AH31" s="182"/>
      <c r="AI31" s="182"/>
      <c r="AJ31" s="182"/>
      <c r="AK31" s="182"/>
      <c r="AL31" s="182"/>
      <c r="AM31" s="182"/>
      <c r="AN31" s="182"/>
      <c r="AO31" s="145"/>
      <c r="AP31" s="97">
        <f ca="1">TblProd[[#This Row],[Platinum]]</f>
        <v>268211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45220.874999999935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1240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45220.916666666599</v>
      </c>
      <c r="AG32" s="182"/>
      <c r="AH32" s="182"/>
      <c r="AI32" s="182"/>
      <c r="AJ32" s="182"/>
      <c r="AK32" s="182"/>
      <c r="AL32" s="182"/>
      <c r="AM32" s="182"/>
      <c r="AN32" s="182"/>
      <c r="AO32" s="145"/>
      <c r="AP32" s="97">
        <f ca="1">TblProd[[#This Row],[Platinum]]</f>
        <v>273881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45220.916666666599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1240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45220.958333333263</v>
      </c>
      <c r="AG33" s="182"/>
      <c r="AH33" s="182"/>
      <c r="AI33" s="182"/>
      <c r="AJ33" s="182"/>
      <c r="AK33" s="182"/>
      <c r="AL33" s="182"/>
      <c r="AM33" s="182"/>
      <c r="AN33" s="182"/>
      <c r="AO33" s="145"/>
      <c r="AP33" s="97">
        <f ca="1">TblProd[[#This Row],[Platinum]]</f>
        <v>279551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45220.958333333263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1240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45220.999999999927</v>
      </c>
      <c r="AG34" s="182"/>
      <c r="AH34" s="182"/>
      <c r="AI34" s="182"/>
      <c r="AJ34" s="182"/>
      <c r="AK34" s="182"/>
      <c r="AL34" s="182"/>
      <c r="AM34" s="182"/>
      <c r="AN34" s="182"/>
      <c r="AO34" s="145"/>
      <c r="AP34" s="97">
        <f ca="1">TblProd[[#This Row],[Platinum]]</f>
        <v>285207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45220.999999999927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1240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45221.041666666591</v>
      </c>
      <c r="AG35" s="182"/>
      <c r="AH35" s="182"/>
      <c r="AI35" s="182"/>
      <c r="AJ35" s="182"/>
      <c r="AK35" s="182"/>
      <c r="AL35" s="182"/>
      <c r="AM35" s="182"/>
      <c r="AN35" s="182"/>
      <c r="AO35" s="145"/>
      <c r="AP35" s="97">
        <f ca="1">TblProd[[#This Row],[Platinum]]</f>
        <v>290820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45221.041666666591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1240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45221.083333333256</v>
      </c>
      <c r="AG36" s="182"/>
      <c r="AH36" s="182"/>
      <c r="AI36" s="182"/>
      <c r="AJ36" s="182"/>
      <c r="AK36" s="182"/>
      <c r="AL36" s="182"/>
      <c r="AM36" s="182"/>
      <c r="AN36" s="182"/>
      <c r="AO36" s="145"/>
      <c r="AP36" s="97">
        <f ca="1">TblProd[[#This Row],[Platinum]]</f>
        <v>296390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45221.083333333256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1240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45221.12499999992</v>
      </c>
      <c r="AG37" s="182"/>
      <c r="AH37" s="182"/>
      <c r="AI37" s="182"/>
      <c r="AJ37" s="182"/>
      <c r="AK37" s="182"/>
      <c r="AL37" s="182"/>
      <c r="AM37" s="182"/>
      <c r="AN37" s="182"/>
      <c r="AO37" s="145"/>
      <c r="AP37" s="97">
        <f ca="1">TblProd[[#This Row],[Platinum]]</f>
        <v>301916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45221.12499999992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1240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45221.166666666584</v>
      </c>
      <c r="AG38" s="182"/>
      <c r="AH38" s="182"/>
      <c r="AI38" s="182"/>
      <c r="AJ38" s="182"/>
      <c r="AK38" s="182"/>
      <c r="AL38" s="182"/>
      <c r="AM38" s="182"/>
      <c r="AN38" s="182"/>
      <c r="AO38" s="145"/>
      <c r="AP38" s="97">
        <f ca="1">TblProd[[#This Row],[Platinum]]</f>
        <v>307402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45221.166666666584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1240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45221.208333333248</v>
      </c>
      <c r="AG39" s="182"/>
      <c r="AH39" s="182"/>
      <c r="AI39" s="182"/>
      <c r="AJ39" s="182"/>
      <c r="AK39" s="182"/>
      <c r="AL39" s="182"/>
      <c r="AM39" s="182"/>
      <c r="AN39" s="182"/>
      <c r="AO39" s="145"/>
      <c r="AP39" s="97">
        <f ca="1">TblProd[[#This Row],[Platinum]]</f>
        <v>312888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45221.208333333248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1240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45221.249999999913</v>
      </c>
      <c r="AG40" s="182"/>
      <c r="AH40" s="182"/>
      <c r="AI40" s="182"/>
      <c r="AJ40" s="182"/>
      <c r="AK40" s="182"/>
      <c r="AL40" s="182"/>
      <c r="AM40" s="182"/>
      <c r="AN40" s="182"/>
      <c r="AO40" s="145"/>
      <c r="AP40" s="97">
        <f ca="1">TblProd[[#This Row],[Platinum]]</f>
        <v>318374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45221.249999999913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1240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45221.291666666577</v>
      </c>
      <c r="AG41" s="182"/>
      <c r="AH41" s="182"/>
      <c r="AI41" s="182"/>
      <c r="AJ41" s="182"/>
      <c r="AK41" s="182"/>
      <c r="AL41" s="182"/>
      <c r="AM41" s="182"/>
      <c r="AN41" s="182"/>
      <c r="AO41" s="145"/>
      <c r="AP41" s="97">
        <f ca="1">TblProd[[#This Row],[Platinum]]</f>
        <v>323860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45221.291666666577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1240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45221.333333333241</v>
      </c>
      <c r="AG42" s="182"/>
      <c r="AH42" s="182"/>
      <c r="AI42" s="182"/>
      <c r="AJ42" s="182"/>
      <c r="AK42" s="182"/>
      <c r="AL42" s="182"/>
      <c r="AM42" s="182"/>
      <c r="AN42" s="182"/>
      <c r="AO42" s="145"/>
      <c r="AP42" s="97">
        <f ca="1">TblProd[[#This Row],[Platinum]]</f>
        <v>329346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45221.333333333241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1240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45221.374999999905</v>
      </c>
      <c r="AG43" s="182"/>
      <c r="AH43" s="182"/>
      <c r="AI43" s="182"/>
      <c r="AJ43" s="182"/>
      <c r="AK43" s="182"/>
      <c r="AL43" s="182"/>
      <c r="AM43" s="182"/>
      <c r="AN43" s="182"/>
      <c r="AO43" s="145"/>
      <c r="AP43" s="97">
        <f ca="1">TblProd[[#This Row],[Platinum]]</f>
        <v>334832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45221.374999999905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1240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45221.41666666657</v>
      </c>
      <c r="AG44" s="182"/>
      <c r="AH44" s="182"/>
      <c r="AI44" s="182"/>
      <c r="AJ44" s="182"/>
      <c r="AK44" s="182"/>
      <c r="AL44" s="182"/>
      <c r="AM44" s="182"/>
      <c r="AN44" s="182"/>
      <c r="AO44" s="145"/>
      <c r="AP44" s="97">
        <f ca="1">TblProd[[#This Row],[Platinum]]</f>
        <v>340318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45221.41666666657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1240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45221.458333333234</v>
      </c>
      <c r="AG45" s="182"/>
      <c r="AH45" s="182"/>
      <c r="AI45" s="182"/>
      <c r="AJ45" s="182"/>
      <c r="AK45" s="182"/>
      <c r="AL45" s="182"/>
      <c r="AM45" s="182"/>
      <c r="AN45" s="182"/>
      <c r="AO45" s="145"/>
      <c r="AP45" s="97">
        <f ca="1">TblProd[[#This Row],[Platinum]]</f>
        <v>345804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45221.458333333234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1240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45221.499999999898</v>
      </c>
      <c r="AG46" s="182"/>
      <c r="AH46" s="182"/>
      <c r="AI46" s="182"/>
      <c r="AJ46" s="182"/>
      <c r="AK46" s="182"/>
      <c r="AL46" s="182"/>
      <c r="AM46" s="182"/>
      <c r="AN46" s="182"/>
      <c r="AO46" s="145"/>
      <c r="AP46" s="97">
        <f ca="1">TblProd[[#This Row],[Platinum]]</f>
        <v>351290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45221.499999999898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1240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45221.541666666562</v>
      </c>
      <c r="AG47" s="182"/>
      <c r="AH47" s="182"/>
      <c r="AI47" s="182"/>
      <c r="AJ47" s="182"/>
      <c r="AK47" s="182"/>
      <c r="AL47" s="182"/>
      <c r="AM47" s="182"/>
      <c r="AN47" s="182"/>
      <c r="AO47" s="145"/>
      <c r="AP47" s="97">
        <f ca="1">TblProd[[#This Row],[Platinum]]</f>
        <v>356776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45221.541666666562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1240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45221.583333333227</v>
      </c>
      <c r="AG48" s="182"/>
      <c r="AH48" s="182"/>
      <c r="AI48" s="182"/>
      <c r="AJ48" s="182"/>
      <c r="AK48" s="182"/>
      <c r="AL48" s="182"/>
      <c r="AM48" s="182"/>
      <c r="AN48" s="182"/>
      <c r="AO48" s="145"/>
      <c r="AP48" s="97">
        <f ca="1">TblProd[[#This Row],[Platinum]]</f>
        <v>362262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45221.583333333227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1240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45221.624999999891</v>
      </c>
      <c r="AG49" s="182"/>
      <c r="AH49" s="182"/>
      <c r="AI49" s="182"/>
      <c r="AJ49" s="182"/>
      <c r="AK49" s="182"/>
      <c r="AL49" s="182"/>
      <c r="AM49" s="182"/>
      <c r="AN49" s="182"/>
      <c r="AO49" s="145"/>
      <c r="AP49" s="97">
        <f ca="1">TblProd[[#This Row],[Platinum]]</f>
        <v>367748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45221.624999999891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1240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45221.666666666555</v>
      </c>
      <c r="AG50" s="182"/>
      <c r="AH50" s="182"/>
      <c r="AI50" s="182"/>
      <c r="AJ50" s="182"/>
      <c r="AK50" s="182"/>
      <c r="AL50" s="182"/>
      <c r="AM50" s="182"/>
      <c r="AN50" s="182"/>
      <c r="AO50" s="145"/>
      <c r="AP50" s="97">
        <f ca="1">TblProd[[#This Row],[Platinum]]</f>
        <v>373234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45221.666666666555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1240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45221.708333333219</v>
      </c>
      <c r="AG51" s="182"/>
      <c r="AH51" s="182"/>
      <c r="AI51" s="182"/>
      <c r="AJ51" s="182"/>
      <c r="AK51" s="182"/>
      <c r="AL51" s="182"/>
      <c r="AM51" s="182"/>
      <c r="AN51" s="182"/>
      <c r="AO51" s="145"/>
      <c r="AP51" s="97">
        <f ca="1">TblProd[[#This Row],[Platinum]]</f>
        <v>378720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45221.708333333219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1240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45221.749999999884</v>
      </c>
      <c r="AG52" s="182"/>
      <c r="AH52" s="182"/>
      <c r="AI52" s="182"/>
      <c r="AJ52" s="182"/>
      <c r="AK52" s="182"/>
      <c r="AL52" s="182"/>
      <c r="AM52" s="182"/>
      <c r="AN52" s="182"/>
      <c r="AO52" s="145"/>
      <c r="AP52" s="97">
        <f ca="1">TblProd[[#This Row],[Platinum]]</f>
        <v>384206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45221.749999999884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1240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45221.791666666548</v>
      </c>
      <c r="AG53" s="161"/>
      <c r="AH53" s="182"/>
      <c r="AI53" s="161"/>
      <c r="AJ53" s="182"/>
      <c r="AK53" s="182"/>
      <c r="AL53" s="182"/>
      <c r="AM53" s="182"/>
      <c r="AN53" s="182"/>
      <c r="AO53" s="145"/>
      <c r="AP53" s="97">
        <f ca="1">TblProd[[#This Row],[Platinum]]</f>
        <v>389692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45221.791666666548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1240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45221.833333333212</v>
      </c>
      <c r="AG54" s="182"/>
      <c r="AH54" s="182"/>
      <c r="AI54" s="182"/>
      <c r="AJ54" s="182"/>
      <c r="AK54" s="182"/>
      <c r="AL54" s="182"/>
      <c r="AM54" s="182"/>
      <c r="AN54" s="182"/>
      <c r="AO54" s="145"/>
      <c r="AP54" s="97">
        <f ca="1">TblProd[[#This Row],[Platinum]]</f>
        <v>395178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45221.833333333212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1240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45221.874999999876</v>
      </c>
      <c r="AG55" s="182"/>
      <c r="AH55" s="182"/>
      <c r="AI55" s="182"/>
      <c r="AJ55" s="182"/>
      <c r="AK55" s="182"/>
      <c r="AL55" s="182"/>
      <c r="AM55" s="182"/>
      <c r="AN55" s="182"/>
      <c r="AO55" s="145"/>
      <c r="AP55" s="97">
        <f ca="1">TblProd[[#This Row],[Platinum]]</f>
        <v>400664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45221.874999999876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1240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45221.916666666541</v>
      </c>
      <c r="AG56" s="182"/>
      <c r="AH56" s="182"/>
      <c r="AI56" s="182"/>
      <c r="AJ56" s="182"/>
      <c r="AK56" s="182"/>
      <c r="AL56" s="182"/>
      <c r="AM56" s="182"/>
      <c r="AN56" s="182"/>
      <c r="AO56" s="145"/>
      <c r="AP56" s="97">
        <f ca="1">TblProd[[#This Row],[Platinum]]</f>
        <v>406150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45221.916666666541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1240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45221.958333333205</v>
      </c>
      <c r="AG57" s="182"/>
      <c r="AH57" s="182"/>
      <c r="AI57" s="182"/>
      <c r="AJ57" s="182"/>
      <c r="AK57" s="182"/>
      <c r="AL57" s="182"/>
      <c r="AM57" s="182"/>
      <c r="AN57" s="182"/>
      <c r="AO57" s="145"/>
      <c r="AP57" s="97">
        <f ca="1">TblProd[[#This Row],[Platinum]]</f>
        <v>411636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45221.958333333205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1240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45221.999999999869</v>
      </c>
      <c r="AG58" s="182"/>
      <c r="AH58" s="182"/>
      <c r="AI58" s="182"/>
      <c r="AJ58" s="182"/>
      <c r="AK58" s="182"/>
      <c r="AL58" s="182"/>
      <c r="AM58" s="182"/>
      <c r="AN58" s="182"/>
      <c r="AO58" s="145"/>
      <c r="AP58" s="97">
        <f ca="1">TblProd[[#This Row],[Platinum]]</f>
        <v>417122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45221.999999999869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1240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45222.041666666533</v>
      </c>
      <c r="AG59" s="182"/>
      <c r="AH59" s="182"/>
      <c r="AI59" s="182"/>
      <c r="AJ59" s="182"/>
      <c r="AK59" s="182"/>
      <c r="AL59" s="182"/>
      <c r="AM59" s="182"/>
      <c r="AN59" s="182"/>
      <c r="AO59" s="145"/>
      <c r="AP59" s="97">
        <f ca="1">TblProd[[#This Row],[Platinum]]</f>
        <v>422608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45222.041666666533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1240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45222.083333333198</v>
      </c>
      <c r="AG60" s="182"/>
      <c r="AH60" s="182"/>
      <c r="AI60" s="182"/>
      <c r="AJ60" s="182"/>
      <c r="AK60" s="182"/>
      <c r="AL60" s="182"/>
      <c r="AM60" s="182"/>
      <c r="AN60" s="182"/>
      <c r="AO60" s="145"/>
      <c r="AP60" s="97">
        <f ca="1">TblProd[[#This Row],[Platinum]]</f>
        <v>428094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45222.083333333198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1240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45222.124999999862</v>
      </c>
      <c r="AG61" s="182"/>
      <c r="AH61" s="182"/>
      <c r="AI61" s="182"/>
      <c r="AJ61" s="182"/>
      <c r="AK61" s="182"/>
      <c r="AL61" s="182"/>
      <c r="AM61" s="182"/>
      <c r="AN61" s="182"/>
      <c r="AO61" s="145"/>
      <c r="AP61" s="97">
        <f ca="1">TblProd[[#This Row],[Platinum]]</f>
        <v>433580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45222.124999999862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1240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45222.166666666526</v>
      </c>
      <c r="AG62" s="182"/>
      <c r="AH62" s="182"/>
      <c r="AI62" s="182"/>
      <c r="AJ62" s="182"/>
      <c r="AK62" s="182"/>
      <c r="AL62" s="182"/>
      <c r="AM62" s="182"/>
      <c r="AN62" s="182"/>
      <c r="AO62" s="145"/>
      <c r="AP62" s="97">
        <f ca="1">TblProd[[#This Row],[Platinum]]</f>
        <v>439066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45222.166666666526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1240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45222.20833333319</v>
      </c>
      <c r="AG63" s="182"/>
      <c r="AH63" s="182"/>
      <c r="AI63" s="182"/>
      <c r="AJ63" s="182"/>
      <c r="AK63" s="182"/>
      <c r="AL63" s="182"/>
      <c r="AM63" s="182"/>
      <c r="AN63" s="182"/>
      <c r="AO63" s="145"/>
      <c r="AP63" s="97">
        <f ca="1">TblProd[[#This Row],[Platinum]]</f>
        <v>444552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45222.20833333319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1240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45222.249999999854</v>
      </c>
      <c r="AG64" s="182"/>
      <c r="AH64" s="161"/>
      <c r="AI64" s="182"/>
      <c r="AJ64" s="161"/>
      <c r="AK64" s="161"/>
      <c r="AL64" s="161"/>
      <c r="AM64" s="161"/>
      <c r="AN64" s="182"/>
      <c r="AO64" s="145"/>
      <c r="AP64" s="97">
        <f ca="1">TblProd[[#This Row],[Platinum]]</f>
        <v>450038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45222.249999999854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1240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45222.291666666519</v>
      </c>
      <c r="AG65" s="161"/>
      <c r="AH65" s="182"/>
      <c r="AI65" s="182"/>
      <c r="AJ65" s="182"/>
      <c r="AK65" s="182"/>
      <c r="AL65" s="182"/>
      <c r="AM65" s="182"/>
      <c r="AN65" s="182"/>
      <c r="AO65" s="145"/>
      <c r="AP65" s="97">
        <f ca="1">TblProd[[#This Row],[Platinum]]</f>
        <v>455524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45222.291666666519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1240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45222.333333333183</v>
      </c>
      <c r="AG66" s="182"/>
      <c r="AH66" s="182"/>
      <c r="AI66" s="182"/>
      <c r="AJ66" s="182"/>
      <c r="AK66" s="182"/>
      <c r="AL66" s="182"/>
      <c r="AM66" s="182"/>
      <c r="AN66" s="182"/>
      <c r="AO66" s="145"/>
      <c r="AP66" s="97">
        <f ca="1">TblProd[[#This Row],[Platinum]]</f>
        <v>461010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45222.333333333183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1240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45222.374999999847</v>
      </c>
      <c r="AG67" s="161"/>
      <c r="AH67" s="161"/>
      <c r="AI67" s="182"/>
      <c r="AJ67" s="182"/>
      <c r="AK67" s="182"/>
      <c r="AL67" s="182"/>
      <c r="AM67" s="182"/>
      <c r="AN67" s="182"/>
      <c r="AO67" s="145"/>
      <c r="AP67" s="97">
        <f ca="1">TblProd[[#This Row],[Platinum]]</f>
        <v>466496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45222.374999999847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1240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45222.416666666511</v>
      </c>
      <c r="AG68" s="161"/>
      <c r="AH68" s="161"/>
      <c r="AI68" s="182"/>
      <c r="AJ68" s="182"/>
      <c r="AK68" s="182"/>
      <c r="AL68" s="182"/>
      <c r="AM68" s="182"/>
      <c r="AN68" s="182"/>
      <c r="AO68" s="145"/>
      <c r="AP68" s="97">
        <f ca="1">TblProd[[#This Row],[Platinum]]</f>
        <v>471982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45222.416666666511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1240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45222.458333333176</v>
      </c>
      <c r="AG69" s="182"/>
      <c r="AH69" s="161"/>
      <c r="AI69" s="182"/>
      <c r="AJ69" s="182"/>
      <c r="AK69" s="182"/>
      <c r="AL69" s="182"/>
      <c r="AM69" s="182"/>
      <c r="AN69" s="182"/>
      <c r="AO69" s="145"/>
      <c r="AP69" s="97">
        <f ca="1">TblProd[[#This Row],[Platinum]]</f>
        <v>477468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45222.458333333176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1240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45222.49999999984</v>
      </c>
      <c r="AG70" s="182"/>
      <c r="AH70" s="161"/>
      <c r="AI70" s="182"/>
      <c r="AJ70" s="182"/>
      <c r="AK70" s="182"/>
      <c r="AL70" s="182"/>
      <c r="AM70" s="182"/>
      <c r="AN70" s="182"/>
      <c r="AO70" s="145"/>
      <c r="AP70" s="97">
        <f ca="1">TblProd[[#This Row],[Platinum]]</f>
        <v>482954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45222.49999999984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1240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45222.541666666504</v>
      </c>
      <c r="AG71" s="182"/>
      <c r="AH71" s="161"/>
      <c r="AI71" s="182"/>
      <c r="AJ71" s="182"/>
      <c r="AK71" s="182"/>
      <c r="AL71" s="182"/>
      <c r="AM71" s="182"/>
      <c r="AN71" s="182"/>
      <c r="AO71" s="145"/>
      <c r="AP71" s="97">
        <f ca="1">TblProd[[#This Row],[Platinum]]</f>
        <v>488440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45222.541666666504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1240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45222.583333333168</v>
      </c>
      <c r="AG72" s="182"/>
      <c r="AH72" s="161"/>
      <c r="AI72" s="182"/>
      <c r="AJ72" s="182"/>
      <c r="AK72" s="182"/>
      <c r="AL72" s="182"/>
      <c r="AM72" s="182"/>
      <c r="AN72" s="182"/>
      <c r="AO72" s="145"/>
      <c r="AP72" s="97">
        <f ca="1">TblProd[[#This Row],[Platinum]]</f>
        <v>493926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45222.583333333168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1240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45222.624999999833</v>
      </c>
      <c r="AG73" s="182"/>
      <c r="AH73" s="161"/>
      <c r="AI73" s="182"/>
      <c r="AJ73" s="182"/>
      <c r="AK73" s="182"/>
      <c r="AL73" s="182"/>
      <c r="AM73" s="182"/>
      <c r="AN73" s="182"/>
      <c r="AO73" s="145"/>
      <c r="AP73" s="97">
        <f ca="1">TblProd[[#This Row],[Platinum]]</f>
        <v>499412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45222.624999999833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1240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45222.666666666497</v>
      </c>
      <c r="AG74" s="182"/>
      <c r="AH74" s="161"/>
      <c r="AI74" s="182"/>
      <c r="AJ74" s="182"/>
      <c r="AK74" s="182"/>
      <c r="AL74" s="182"/>
      <c r="AM74" s="182"/>
      <c r="AN74" s="182"/>
      <c r="AO74" s="145"/>
      <c r="AP74" s="97">
        <f ca="1">TblProd[[#This Row],[Platinum]]</f>
        <v>504898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45222.666666666497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1240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45222.708333333161</v>
      </c>
      <c r="AG75" s="182"/>
      <c r="AH75" s="161"/>
      <c r="AI75" s="182"/>
      <c r="AJ75" s="182"/>
      <c r="AK75" s="182"/>
      <c r="AL75" s="182"/>
      <c r="AM75" s="182"/>
      <c r="AN75" s="182"/>
      <c r="AO75" s="145"/>
      <c r="AP75" s="97">
        <f ca="1">TblProd[[#This Row],[Platinum]]</f>
        <v>510384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45222.708333333161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1240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45222.749999999825</v>
      </c>
      <c r="AG76" s="207"/>
      <c r="AH76" s="161"/>
      <c r="AI76" s="182"/>
      <c r="AJ76" s="207"/>
      <c r="AK76" s="207"/>
      <c r="AL76" s="207"/>
      <c r="AM76" s="207"/>
      <c r="AN76" s="207"/>
      <c r="AO76" s="152"/>
      <c r="AP76" s="210">
        <f ca="1">TblProd[[#This Row],[Platinum]]</f>
        <v>515870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45222.749999999825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1240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45222.79166666649</v>
      </c>
      <c r="AG77" s="182"/>
      <c r="AH77" s="161"/>
      <c r="AI77" s="182"/>
      <c r="AJ77" s="182"/>
      <c r="AK77" s="182"/>
      <c r="AL77" s="182"/>
      <c r="AM77" s="182"/>
      <c r="AN77" s="182"/>
      <c r="AO77" s="145"/>
      <c r="AP77" s="97">
        <f ca="1">TblProd[[#This Row],[Platinum]]</f>
        <v>521356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45222.79166666649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1240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45222.833333333154</v>
      </c>
      <c r="AG78" s="182"/>
      <c r="AH78" s="161"/>
      <c r="AI78" s="182"/>
      <c r="AJ78" s="182"/>
      <c r="AK78" s="182"/>
      <c r="AL78" s="182"/>
      <c r="AM78" s="182"/>
      <c r="AN78" s="182"/>
      <c r="AO78" s="145"/>
      <c r="AP78" s="97">
        <f ca="1">TblProd[[#This Row],[Platinum]]</f>
        <v>526842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45222.833333333154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1240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45222.874999999818</v>
      </c>
      <c r="AG79" s="182"/>
      <c r="AH79" s="182"/>
      <c r="AI79" s="182"/>
      <c r="AJ79" s="182"/>
      <c r="AK79" s="182"/>
      <c r="AL79" s="182"/>
      <c r="AM79" s="182"/>
      <c r="AN79" s="182"/>
      <c r="AO79" s="145"/>
      <c r="AP79" s="97">
        <f ca="1">TblProd[[#This Row],[Platinum]]</f>
        <v>532328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45222.874999999818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1240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45222.916666666482</v>
      </c>
      <c r="AG80" s="182"/>
      <c r="AH80" s="182"/>
      <c r="AI80" s="182"/>
      <c r="AJ80" s="182"/>
      <c r="AK80" s="182"/>
      <c r="AL80" s="182"/>
      <c r="AM80" s="182"/>
      <c r="AN80" s="182"/>
      <c r="AO80" s="145"/>
      <c r="AP80" s="97">
        <f ca="1">TblProd[[#This Row],[Platinum]]</f>
        <v>537814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45222.916666666482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1240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45222.958333333147</v>
      </c>
      <c r="AG81" s="182"/>
      <c r="AH81" s="182"/>
      <c r="AI81" s="182"/>
      <c r="AJ81" s="182"/>
      <c r="AK81" s="182"/>
      <c r="AL81" s="182"/>
      <c r="AM81" s="182"/>
      <c r="AN81" s="182"/>
      <c r="AO81" s="145"/>
      <c r="AP81" s="97">
        <f ca="1">TblProd[[#This Row],[Platinum]]</f>
        <v>543300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45222.958333333147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1240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45222.999999999811</v>
      </c>
      <c r="AG82" s="182"/>
      <c r="AH82" s="182"/>
      <c r="AI82" s="182"/>
      <c r="AJ82" s="182"/>
      <c r="AK82" s="182"/>
      <c r="AL82" s="182"/>
      <c r="AM82" s="182"/>
      <c r="AN82" s="182"/>
      <c r="AO82" s="145"/>
      <c r="AP82" s="97">
        <f ca="1">TblProd[[#This Row],[Platinum]]</f>
        <v>548786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45222.999999999811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1240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45223.041666666475</v>
      </c>
      <c r="AG83" s="182"/>
      <c r="AH83" s="182"/>
      <c r="AI83" s="182"/>
      <c r="AJ83" s="182"/>
      <c r="AK83" s="182"/>
      <c r="AL83" s="182"/>
      <c r="AM83" s="182"/>
      <c r="AN83" s="182"/>
      <c r="AO83" s="145"/>
      <c r="AP83" s="97">
        <f ca="1">TblProd[[#This Row],[Platinum]]</f>
        <v>554272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45223.041666666475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1240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45223.083333333139</v>
      </c>
      <c r="AG84" s="182"/>
      <c r="AH84" s="182"/>
      <c r="AI84" s="182"/>
      <c r="AJ84" s="182"/>
      <c r="AK84" s="182"/>
      <c r="AL84" s="182"/>
      <c r="AM84" s="182"/>
      <c r="AN84" s="182"/>
      <c r="AO84" s="145"/>
      <c r="AP84" s="97">
        <f ca="1">TblProd[[#This Row],[Platinum]]</f>
        <v>559758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45223.083333333139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1240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45223.124999999804</v>
      </c>
      <c r="AG85" s="182"/>
      <c r="AH85" s="182"/>
      <c r="AI85" s="182"/>
      <c r="AJ85" s="182"/>
      <c r="AK85" s="182"/>
      <c r="AL85" s="182"/>
      <c r="AM85" s="182"/>
      <c r="AN85" s="182"/>
      <c r="AO85" s="145"/>
      <c r="AP85" s="97">
        <f ca="1">TblProd[[#This Row],[Platinum]]</f>
        <v>565244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45223.124999999804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1240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45223.166666666468</v>
      </c>
      <c r="AG86" s="182"/>
      <c r="AH86" s="182"/>
      <c r="AI86" s="182"/>
      <c r="AJ86" s="182"/>
      <c r="AK86" s="182"/>
      <c r="AL86" s="182"/>
      <c r="AM86" s="182"/>
      <c r="AN86" s="182"/>
      <c r="AO86" s="145"/>
      <c r="AP86" s="97">
        <f ca="1">TblProd[[#This Row],[Platinum]]</f>
        <v>570730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45223.166666666468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1240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45223.208333333132</v>
      </c>
      <c r="AG87" s="182"/>
      <c r="AH87" s="182"/>
      <c r="AI87" s="182"/>
      <c r="AJ87" s="182"/>
      <c r="AK87" s="182"/>
      <c r="AL87" s="182"/>
      <c r="AM87" s="182"/>
      <c r="AN87" s="182"/>
      <c r="AO87" s="145"/>
      <c r="AP87" s="97">
        <f ca="1">TblProd[[#This Row],[Platinum]]</f>
        <v>576216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45223.208333333132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1240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45223.249999999796</v>
      </c>
      <c r="AG88" s="182"/>
      <c r="AH88" s="182"/>
      <c r="AI88" s="182"/>
      <c r="AJ88" s="182"/>
      <c r="AK88" s="182"/>
      <c r="AL88" s="182"/>
      <c r="AM88" s="182"/>
      <c r="AN88" s="182"/>
      <c r="AO88" s="145"/>
      <c r="AP88" s="97">
        <f ca="1">TblProd[[#This Row],[Platinum]]</f>
        <v>581702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45223.249999999796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1240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45223.291666666461</v>
      </c>
      <c r="AG89" s="182"/>
      <c r="AH89" s="182"/>
      <c r="AI89" s="182"/>
      <c r="AJ89" s="182"/>
      <c r="AK89" s="182"/>
      <c r="AL89" s="182"/>
      <c r="AM89" s="182"/>
      <c r="AN89" s="182"/>
      <c r="AO89" s="145"/>
      <c r="AP89" s="97">
        <f ca="1">TblProd[[#This Row],[Platinum]]</f>
        <v>587188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45223.291666666461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1240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45223.333333333125</v>
      </c>
      <c r="AG90" s="182"/>
      <c r="AH90" s="182"/>
      <c r="AI90" s="182"/>
      <c r="AJ90" s="182"/>
      <c r="AK90" s="182"/>
      <c r="AL90" s="182"/>
      <c r="AM90" s="182"/>
      <c r="AN90" s="182"/>
      <c r="AO90" s="145"/>
      <c r="AP90" s="97">
        <f ca="1">TblProd[[#This Row],[Platinum]]</f>
        <v>592674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45223.333333333125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1240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45223.374999999789</v>
      </c>
      <c r="AG91" s="182"/>
      <c r="AH91" s="182"/>
      <c r="AI91" s="182"/>
      <c r="AJ91" s="182"/>
      <c r="AK91" s="182"/>
      <c r="AL91" s="182"/>
      <c r="AM91" s="182"/>
      <c r="AN91" s="182"/>
      <c r="AO91" s="145"/>
      <c r="AP91" s="97">
        <f ca="1">TblProd[[#This Row],[Platinum]]</f>
        <v>598160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45223.374999999789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1240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45223.416666666453</v>
      </c>
      <c r="AG92" s="182"/>
      <c r="AH92" s="182"/>
      <c r="AI92" s="182"/>
      <c r="AJ92" s="182"/>
      <c r="AK92" s="182"/>
      <c r="AL92" s="182"/>
      <c r="AM92" s="182"/>
      <c r="AN92" s="182"/>
      <c r="AO92" s="145"/>
      <c r="AP92" s="97">
        <f ca="1">TblProd[[#This Row],[Platinum]]</f>
        <v>603646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45223.416666666453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1240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45223.458333333117</v>
      </c>
      <c r="AG93" s="182"/>
      <c r="AH93" s="182"/>
      <c r="AI93" s="182"/>
      <c r="AJ93" s="182"/>
      <c r="AK93" s="182"/>
      <c r="AL93" s="182"/>
      <c r="AM93" s="182"/>
      <c r="AN93" s="182"/>
      <c r="AO93" s="145"/>
      <c r="AP93" s="97">
        <f ca="1">TblProd[[#This Row],[Platinum]]</f>
        <v>609132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45223.458333333117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1240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45223.499999999782</v>
      </c>
      <c r="AG94" s="182"/>
      <c r="AH94" s="182"/>
      <c r="AI94" s="182"/>
      <c r="AJ94" s="182"/>
      <c r="AK94" s="182"/>
      <c r="AL94" s="182"/>
      <c r="AM94" s="182"/>
      <c r="AN94" s="182"/>
      <c r="AO94" s="145"/>
      <c r="AP94" s="97">
        <f ca="1">TblProd[[#This Row],[Platinum]]</f>
        <v>614618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45223.499999999782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1240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45223.541666666446</v>
      </c>
      <c r="AG95" s="182"/>
      <c r="AH95" s="182"/>
      <c r="AI95" s="182"/>
      <c r="AJ95" s="182"/>
      <c r="AK95" s="182"/>
      <c r="AL95" s="182"/>
      <c r="AM95" s="182"/>
      <c r="AN95" s="182"/>
      <c r="AO95" s="145"/>
      <c r="AP95" s="97">
        <f ca="1">TblProd[[#This Row],[Platinum]]</f>
        <v>620104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45223.541666666446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1240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45223.58333333311</v>
      </c>
      <c r="AG96" s="182"/>
      <c r="AH96" s="182"/>
      <c r="AI96" s="182"/>
      <c r="AJ96" s="182"/>
      <c r="AK96" s="182"/>
      <c r="AL96" s="182"/>
      <c r="AM96" s="182"/>
      <c r="AN96" s="182"/>
      <c r="AO96" s="145"/>
      <c r="AP96" s="97">
        <f ca="1">TblProd[[#This Row],[Platinum]]</f>
        <v>625590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45223.58333333311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1240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45223.624999999774</v>
      </c>
      <c r="AG97" s="182"/>
      <c r="AH97" s="182"/>
      <c r="AI97" s="182"/>
      <c r="AJ97" s="182"/>
      <c r="AK97" s="182"/>
      <c r="AL97" s="182"/>
      <c r="AM97" s="182"/>
      <c r="AN97" s="182"/>
      <c r="AO97" s="145"/>
      <c r="AP97" s="97">
        <f ca="1">TblProd[[#This Row],[Platinum]]</f>
        <v>631076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45223.624999999774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1240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45223.666666666439</v>
      </c>
      <c r="AG98" s="182"/>
      <c r="AH98" s="182"/>
      <c r="AI98" s="182"/>
      <c r="AJ98" s="182"/>
      <c r="AK98" s="182"/>
      <c r="AL98" s="182"/>
      <c r="AM98" s="182"/>
      <c r="AN98" s="182"/>
      <c r="AO98" s="145"/>
      <c r="AP98" s="97">
        <f ca="1">TblProd[[#This Row],[Platinum]]</f>
        <v>636562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45223.666666666439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1240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45223.708333333103</v>
      </c>
      <c r="AG99" s="182"/>
      <c r="AH99" s="182"/>
      <c r="AI99" s="182"/>
      <c r="AJ99" s="182"/>
      <c r="AK99" s="182"/>
      <c r="AL99" s="182"/>
      <c r="AM99" s="182"/>
      <c r="AN99" s="182"/>
      <c r="AO99" s="145"/>
      <c r="AP99" s="97">
        <f ca="1">TblProd[[#This Row],[Platinum]]</f>
        <v>642048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45223.708333333103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1240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45223.749999999767</v>
      </c>
      <c r="AG100" s="182"/>
      <c r="AH100" s="182"/>
      <c r="AI100" s="182"/>
      <c r="AJ100" s="182"/>
      <c r="AK100" s="182"/>
      <c r="AL100" s="182"/>
      <c r="AM100" s="182"/>
      <c r="AN100" s="182"/>
      <c r="AO100" s="145"/>
      <c r="AP100" s="97">
        <f ca="1">TblProd[[#This Row],[Platinum]]</f>
        <v>647534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45223.749999999767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1240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45223.791666666431</v>
      </c>
      <c r="AG101" s="182"/>
      <c r="AH101" s="182"/>
      <c r="AI101" s="182"/>
      <c r="AJ101" s="182"/>
      <c r="AK101" s="182"/>
      <c r="AL101" s="182"/>
      <c r="AM101" s="182"/>
      <c r="AN101" s="182"/>
      <c r="AO101" s="145"/>
      <c r="AP101" s="97">
        <f ca="1">TblProd[[#This Row],[Platinum]]</f>
        <v>653020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45223.791666666431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1240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45223.833333333096</v>
      </c>
      <c r="AG102" s="182"/>
      <c r="AH102" s="182"/>
      <c r="AI102" s="182"/>
      <c r="AJ102" s="182"/>
      <c r="AK102" s="182"/>
      <c r="AL102" s="182"/>
      <c r="AM102" s="182"/>
      <c r="AN102" s="182"/>
      <c r="AO102" s="145"/>
      <c r="AP102" s="97">
        <f ca="1">TblProd[[#This Row],[Platinum]]</f>
        <v>658506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45223.833333333096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1240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45223.87499999976</v>
      </c>
      <c r="AG103" s="182"/>
      <c r="AH103" s="182"/>
      <c r="AI103" s="182"/>
      <c r="AJ103" s="182"/>
      <c r="AK103" s="182"/>
      <c r="AL103" s="182"/>
      <c r="AM103" s="182"/>
      <c r="AN103" s="182"/>
      <c r="AO103" s="145"/>
      <c r="AP103" s="97">
        <f ca="1">TblProd[[#This Row],[Platinum]]</f>
        <v>663992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45223.87499999976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1240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45223.916666666424</v>
      </c>
      <c r="AG104" s="182"/>
      <c r="AH104" s="182"/>
      <c r="AI104" s="182"/>
      <c r="AJ104" s="182"/>
      <c r="AK104" s="182"/>
      <c r="AL104" s="182"/>
      <c r="AM104" s="182"/>
      <c r="AN104" s="182"/>
      <c r="AO104" s="145"/>
      <c r="AP104" s="97">
        <f ca="1">TblProd[[#This Row],[Platinum]]</f>
        <v>669478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45223.916666666424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1240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45223.958333333088</v>
      </c>
      <c r="AG105" s="182"/>
      <c r="AH105" s="182"/>
      <c r="AI105" s="182"/>
      <c r="AJ105" s="182"/>
      <c r="AK105" s="182"/>
      <c r="AL105" s="182"/>
      <c r="AM105" s="182"/>
      <c r="AN105" s="182"/>
      <c r="AO105" s="145"/>
      <c r="AP105" s="97">
        <f ca="1">TblProd[[#This Row],[Platinum]]</f>
        <v>674964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45223.958333333088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1240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45223.999999999753</v>
      </c>
      <c r="AG106" s="182"/>
      <c r="AH106" s="182"/>
      <c r="AI106" s="182"/>
      <c r="AJ106" s="182"/>
      <c r="AK106" s="182"/>
      <c r="AL106" s="182"/>
      <c r="AM106" s="182"/>
      <c r="AN106" s="182"/>
      <c r="AO106" s="145"/>
      <c r="AP106" s="97">
        <f ca="1">TblProd[[#This Row],[Platinum]]</f>
        <v>680450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45223.999999999753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1240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45224.041666666417</v>
      </c>
      <c r="AG107" s="182"/>
      <c r="AH107" s="182"/>
      <c r="AI107" s="182"/>
      <c r="AJ107" s="182"/>
      <c r="AK107" s="182"/>
      <c r="AL107" s="182"/>
      <c r="AM107" s="182"/>
      <c r="AN107" s="182"/>
      <c r="AO107" s="145"/>
      <c r="AP107" s="97">
        <f ca="1">TblProd[[#This Row],[Platinum]]</f>
        <v>685936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45224.041666666417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1240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45224.083333333081</v>
      </c>
      <c r="AG108" s="182"/>
      <c r="AH108" s="182"/>
      <c r="AI108" s="182"/>
      <c r="AJ108" s="182"/>
      <c r="AK108" s="182"/>
      <c r="AL108" s="182"/>
      <c r="AM108" s="182"/>
      <c r="AN108" s="182"/>
      <c r="AO108" s="145"/>
      <c r="AP108" s="97">
        <f ca="1">TblProd[[#This Row],[Platinum]]</f>
        <v>691422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45224.083333333081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1240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45224.124999999745</v>
      </c>
      <c r="AG109" s="182"/>
      <c r="AH109" s="182"/>
      <c r="AI109" s="182"/>
      <c r="AJ109" s="182"/>
      <c r="AK109" s="182"/>
      <c r="AL109" s="182"/>
      <c r="AM109" s="182"/>
      <c r="AN109" s="182"/>
      <c r="AO109" s="145"/>
      <c r="AP109" s="97">
        <f ca="1">TblProd[[#This Row],[Platinum]]</f>
        <v>696908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45224.124999999745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1240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45224.16666666641</v>
      </c>
      <c r="AG110" s="182"/>
      <c r="AH110" s="182"/>
      <c r="AI110" s="182"/>
      <c r="AJ110" s="182"/>
      <c r="AK110" s="182"/>
      <c r="AL110" s="182"/>
      <c r="AM110" s="182"/>
      <c r="AN110" s="182"/>
      <c r="AO110" s="145"/>
      <c r="AP110" s="97">
        <f ca="1">TblProd[[#This Row],[Platinum]]</f>
        <v>702394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45224.16666666641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1240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45224.208333333074</v>
      </c>
      <c r="AG111" s="182"/>
      <c r="AH111" s="182"/>
      <c r="AI111" s="182"/>
      <c r="AJ111" s="182"/>
      <c r="AK111" s="182"/>
      <c r="AL111" s="182"/>
      <c r="AM111" s="182"/>
      <c r="AN111" s="182"/>
      <c r="AO111" s="145"/>
      <c r="AP111" s="97">
        <f ca="1">TblProd[[#This Row],[Platinum]]</f>
        <v>707880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45224.208333333074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1240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45224.249999999738</v>
      </c>
      <c r="AG112" s="182"/>
      <c r="AH112" s="182"/>
      <c r="AI112" s="182"/>
      <c r="AJ112" s="182"/>
      <c r="AK112" s="182"/>
      <c r="AL112" s="182"/>
      <c r="AM112" s="182"/>
      <c r="AN112" s="182"/>
      <c r="AO112" s="145"/>
      <c r="AP112" s="97">
        <f ca="1">TblProd[[#This Row],[Platinum]]</f>
        <v>713366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45224.249999999738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1240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45224.291666666402</v>
      </c>
      <c r="AG113" s="182"/>
      <c r="AH113" s="182"/>
      <c r="AI113" s="182"/>
      <c r="AJ113" s="182"/>
      <c r="AK113" s="182"/>
      <c r="AL113" s="182"/>
      <c r="AM113" s="182"/>
      <c r="AN113" s="182"/>
      <c r="AO113" s="145"/>
      <c r="AP113" s="97">
        <f ca="1">TblProd[[#This Row],[Platinum]]</f>
        <v>718852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45224.291666666402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1240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45224.333333333067</v>
      </c>
      <c r="AG114" s="182"/>
      <c r="AH114" s="182"/>
      <c r="AI114" s="182"/>
      <c r="AJ114" s="182"/>
      <c r="AK114" s="182"/>
      <c r="AL114" s="182"/>
      <c r="AM114" s="182"/>
      <c r="AN114" s="182"/>
      <c r="AO114" s="145"/>
      <c r="AP114" s="97">
        <f ca="1">TblProd[[#This Row],[Platinum]]</f>
        <v>724338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45224.333333333067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1240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45224.374999999731</v>
      </c>
      <c r="AG115" s="182"/>
      <c r="AH115" s="182"/>
      <c r="AI115" s="182"/>
      <c r="AJ115" s="182"/>
      <c r="AK115" s="182"/>
      <c r="AL115" s="182"/>
      <c r="AM115" s="182"/>
      <c r="AN115" s="182"/>
      <c r="AO115" s="145"/>
      <c r="AP115" s="97">
        <f ca="1">TblProd[[#This Row],[Platinum]]</f>
        <v>729824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45224.374999999731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1240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45224.416666666395</v>
      </c>
      <c r="AG116" s="182"/>
      <c r="AH116" s="182"/>
      <c r="AI116" s="182"/>
      <c r="AJ116" s="182"/>
      <c r="AK116" s="182"/>
      <c r="AL116" s="182"/>
      <c r="AM116" s="182"/>
      <c r="AN116" s="182"/>
      <c r="AO116" s="145"/>
      <c r="AP116" s="97">
        <f ca="1">TblProd[[#This Row],[Platinum]]</f>
        <v>735310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45224.416666666395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1240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45224.458333333059</v>
      </c>
      <c r="AG117" s="182"/>
      <c r="AH117" s="182"/>
      <c r="AI117" s="182"/>
      <c r="AJ117" s="182"/>
      <c r="AK117" s="182"/>
      <c r="AL117" s="182"/>
      <c r="AM117" s="182"/>
      <c r="AN117" s="182"/>
      <c r="AO117" s="145"/>
      <c r="AP117" s="97">
        <f ca="1">TblProd[[#This Row],[Platinum]]</f>
        <v>740796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45224.458333333059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1240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45224.499999999724</v>
      </c>
      <c r="AG118" s="182"/>
      <c r="AH118" s="182"/>
      <c r="AI118" s="182"/>
      <c r="AJ118" s="182"/>
      <c r="AK118" s="182"/>
      <c r="AL118" s="182"/>
      <c r="AM118" s="182"/>
      <c r="AN118" s="182"/>
      <c r="AO118" s="145"/>
      <c r="AP118" s="97">
        <f ca="1">TblProd[[#This Row],[Platinum]]</f>
        <v>746282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45224.499999999724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1240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45224.541666666388</v>
      </c>
      <c r="AG119" s="182"/>
      <c r="AH119" s="182"/>
      <c r="AI119" s="182"/>
      <c r="AJ119" s="182"/>
      <c r="AK119" s="182"/>
      <c r="AL119" s="182"/>
      <c r="AM119" s="182"/>
      <c r="AN119" s="182"/>
      <c r="AO119" s="145"/>
      <c r="AP119" s="97">
        <f ca="1">TblProd[[#This Row],[Platinum]]</f>
        <v>751768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45224.541666666388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1240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45224.583333333052</v>
      </c>
      <c r="AG120" s="182"/>
      <c r="AH120" s="182"/>
      <c r="AI120" s="182"/>
      <c r="AJ120" s="182"/>
      <c r="AK120" s="182"/>
      <c r="AL120" s="182"/>
      <c r="AM120" s="182"/>
      <c r="AN120" s="182"/>
      <c r="AO120" s="145"/>
      <c r="AP120" s="97">
        <f ca="1">TblProd[[#This Row],[Platinum]]</f>
        <v>757254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45224.583333333052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1240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45224.624999999716</v>
      </c>
      <c r="AG121" s="182"/>
      <c r="AH121" s="182"/>
      <c r="AI121" s="182"/>
      <c r="AJ121" s="182"/>
      <c r="AK121" s="182"/>
      <c r="AL121" s="182"/>
      <c r="AM121" s="182"/>
      <c r="AN121" s="182"/>
      <c r="AO121" s="145"/>
      <c r="AP121" s="97">
        <f ca="1">TblProd[[#This Row],[Platinum]]</f>
        <v>762740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45224.624999999716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1240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45224.66666666638</v>
      </c>
      <c r="AG122" s="182"/>
      <c r="AH122" s="182"/>
      <c r="AI122" s="182"/>
      <c r="AJ122" s="182"/>
      <c r="AK122" s="182"/>
      <c r="AL122" s="182"/>
      <c r="AM122" s="182"/>
      <c r="AN122" s="182"/>
      <c r="AO122" s="145"/>
      <c r="AP122" s="97">
        <f ca="1">TblProd[[#This Row],[Platinum]]</f>
        <v>768226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45224.66666666638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1240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45224.708333333045</v>
      </c>
      <c r="AG123" s="182"/>
      <c r="AH123" s="182"/>
      <c r="AI123" s="182"/>
      <c r="AJ123" s="182"/>
      <c r="AK123" s="182"/>
      <c r="AL123" s="182"/>
      <c r="AM123" s="182"/>
      <c r="AN123" s="182"/>
      <c r="AO123" s="145"/>
      <c r="AP123" s="97">
        <f ca="1">TblProd[[#This Row],[Platinum]]</f>
        <v>773712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45224.708333333045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1240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45224.749999999709</v>
      </c>
      <c r="AG124" s="182"/>
      <c r="AH124" s="182"/>
      <c r="AI124" s="182"/>
      <c r="AJ124" s="182"/>
      <c r="AK124" s="182"/>
      <c r="AL124" s="182"/>
      <c r="AM124" s="182"/>
      <c r="AN124" s="182"/>
      <c r="AO124" s="145"/>
      <c r="AP124" s="97">
        <f ca="1">TblProd[[#This Row],[Platinum]]</f>
        <v>779198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45224.749999999709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1240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45224.791666666373</v>
      </c>
      <c r="AG125" s="161"/>
      <c r="AH125" s="182"/>
      <c r="AI125" s="161"/>
      <c r="AJ125" s="182"/>
      <c r="AK125" s="182"/>
      <c r="AL125" s="182"/>
      <c r="AM125" s="182"/>
      <c r="AN125" s="182"/>
      <c r="AO125" s="145"/>
      <c r="AP125" s="97">
        <f ca="1">TblProd[[#This Row],[Platinum]]</f>
        <v>784684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45224.791666666373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1240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45224.833333333037</v>
      </c>
      <c r="AG126" s="182"/>
      <c r="AH126" s="182"/>
      <c r="AI126" s="182"/>
      <c r="AJ126" s="182"/>
      <c r="AK126" s="182"/>
      <c r="AL126" s="182"/>
      <c r="AM126" s="182"/>
      <c r="AN126" s="182"/>
      <c r="AO126" s="145"/>
      <c r="AP126" s="97">
        <f ca="1">TblProd[[#This Row],[Platinum]]</f>
        <v>790170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45224.833333333037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1240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45224.874999999702</v>
      </c>
      <c r="AG127" s="182"/>
      <c r="AH127" s="182"/>
      <c r="AI127" s="182"/>
      <c r="AJ127" s="182"/>
      <c r="AK127" s="182"/>
      <c r="AL127" s="182"/>
      <c r="AM127" s="182"/>
      <c r="AN127" s="182"/>
      <c r="AO127" s="145"/>
      <c r="AP127" s="97">
        <f ca="1">TblProd[[#This Row],[Platinum]]</f>
        <v>795656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45224.874999999702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1240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45224.916666666366</v>
      </c>
      <c r="AG128" s="182"/>
      <c r="AH128" s="182"/>
      <c r="AI128" s="182"/>
      <c r="AJ128" s="182"/>
      <c r="AK128" s="182"/>
      <c r="AL128" s="182"/>
      <c r="AM128" s="182"/>
      <c r="AN128" s="182"/>
      <c r="AO128" s="145"/>
      <c r="AP128" s="97">
        <f ca="1">TblProd[[#This Row],[Platinum]]</f>
        <v>801142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45224.916666666366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1240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45224.95833333303</v>
      </c>
      <c r="AG129" s="182"/>
      <c r="AH129" s="182"/>
      <c r="AI129" s="182"/>
      <c r="AJ129" s="182"/>
      <c r="AK129" s="182"/>
      <c r="AL129" s="182"/>
      <c r="AM129" s="182"/>
      <c r="AN129" s="182"/>
      <c r="AO129" s="145"/>
      <c r="AP129" s="97">
        <f ca="1">TblProd[[#This Row],[Platinum]]</f>
        <v>806628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45224.95833333303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1240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45224.999999999694</v>
      </c>
      <c r="AG130" s="182"/>
      <c r="AH130" s="182"/>
      <c r="AI130" s="182"/>
      <c r="AJ130" s="182"/>
      <c r="AK130" s="182"/>
      <c r="AL130" s="182"/>
      <c r="AM130" s="182"/>
      <c r="AN130" s="182"/>
      <c r="AO130" s="145"/>
      <c r="AP130" s="97">
        <f ca="1">TblProd[[#This Row],[Platinum]]</f>
        <v>812114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45224.999999999694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1240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45225.041666666359</v>
      </c>
      <c r="AG131" s="182"/>
      <c r="AH131" s="182"/>
      <c r="AI131" s="182"/>
      <c r="AJ131" s="182"/>
      <c r="AK131" s="182"/>
      <c r="AL131" s="182"/>
      <c r="AM131" s="182"/>
      <c r="AN131" s="182"/>
      <c r="AO131" s="145"/>
      <c r="AP131" s="97">
        <f ca="1">TblProd[[#This Row],[Platinum]]</f>
        <v>817600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45225.041666666359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1240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45225.083333333023</v>
      </c>
      <c r="AG132" s="182"/>
      <c r="AH132" s="182"/>
      <c r="AI132" s="182"/>
      <c r="AJ132" s="182"/>
      <c r="AK132" s="182"/>
      <c r="AL132" s="182"/>
      <c r="AM132" s="182"/>
      <c r="AN132" s="182"/>
      <c r="AO132" s="145"/>
      <c r="AP132" s="97">
        <f ca="1">TblProd[[#This Row],[Platinum]]</f>
        <v>823086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45225.083333333023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1240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45225.124999999687</v>
      </c>
      <c r="AG133" s="182"/>
      <c r="AH133" s="182"/>
      <c r="AI133" s="182"/>
      <c r="AJ133" s="182"/>
      <c r="AK133" s="182"/>
      <c r="AL133" s="182"/>
      <c r="AM133" s="182"/>
      <c r="AN133" s="182"/>
      <c r="AO133" s="145"/>
      <c r="AP133" s="97">
        <f ca="1">TblProd[[#This Row],[Platinum]]</f>
        <v>828572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45225.124999999687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1240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45225.166666666351</v>
      </c>
      <c r="AG134" s="182"/>
      <c r="AH134" s="182"/>
      <c r="AI134" s="182"/>
      <c r="AJ134" s="182"/>
      <c r="AK134" s="182"/>
      <c r="AL134" s="182"/>
      <c r="AM134" s="182"/>
      <c r="AN134" s="182"/>
      <c r="AO134" s="145"/>
      <c r="AP134" s="97">
        <f ca="1">TblProd[[#This Row],[Platinum]]</f>
        <v>834058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45225.166666666351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1240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45225.208333333016</v>
      </c>
      <c r="AG135" s="182"/>
      <c r="AH135" s="182"/>
      <c r="AI135" s="182"/>
      <c r="AJ135" s="182"/>
      <c r="AK135" s="182"/>
      <c r="AL135" s="182"/>
      <c r="AM135" s="182"/>
      <c r="AN135" s="182"/>
      <c r="AO135" s="145"/>
      <c r="AP135" s="97">
        <f ca="1">TblProd[[#This Row],[Platinum]]</f>
        <v>839544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45225.208333333016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1240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45225.24999999968</v>
      </c>
      <c r="AG136" s="182"/>
      <c r="AH136" s="161"/>
      <c r="AI136" s="182"/>
      <c r="AJ136" s="161"/>
      <c r="AK136" s="161"/>
      <c r="AL136" s="161"/>
      <c r="AM136" s="161"/>
      <c r="AN136" s="182"/>
      <c r="AO136" s="145"/>
      <c r="AP136" s="97">
        <f ca="1">TblProd[[#This Row],[Platinum]]</f>
        <v>845030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45225.24999999968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1240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317</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1092</v>
      </c>
      <c r="U1" s="257"/>
      <c r="X1" s="28" t="s">
        <v>33</v>
      </c>
      <c r="AA1" s="28" t="s">
        <v>207</v>
      </c>
      <c r="AF1" s="28" t="s">
        <v>91</v>
      </c>
      <c r="AG1" s="28" t="s">
        <v>94</v>
      </c>
      <c r="AH1" s="28" t="s">
        <v>93</v>
      </c>
      <c r="AI1" s="28" t="s">
        <v>363</v>
      </c>
      <c r="AJ1" s="28" t="s">
        <v>92</v>
      </c>
      <c r="AK1" s="28" t="s">
        <v>103</v>
      </c>
      <c r="AL1" s="28" t="s">
        <v>331</v>
      </c>
      <c r="AM1" s="28" t="s">
        <v>345</v>
      </c>
      <c r="AN1" s="28" t="s">
        <v>501</v>
      </c>
    </row>
    <row r="2" spans="1:41" s="28" customFormat="1" x14ac:dyDescent="0.2">
      <c r="G2" s="28" t="s">
        <v>197</v>
      </c>
      <c r="L2" s="257" t="s">
        <v>538</v>
      </c>
      <c r="M2" s="284" t="s">
        <v>94</v>
      </c>
      <c r="N2" s="284" t="s">
        <v>93</v>
      </c>
      <c r="O2" s="503"/>
      <c r="P2" s="257" t="s">
        <v>92</v>
      </c>
      <c r="Q2" s="257" t="s">
        <v>103</v>
      </c>
      <c r="R2" s="257" t="s">
        <v>331</v>
      </c>
      <c r="S2" s="257" t="s">
        <v>345</v>
      </c>
      <c r="T2" s="257" t="s">
        <v>501</v>
      </c>
      <c r="U2" s="257" t="s">
        <v>90</v>
      </c>
      <c r="V2" s="257" t="s">
        <v>503</v>
      </c>
    </row>
    <row r="3" spans="1:41" s="286" customFormat="1" ht="29.25" customHeight="1" thickBot="1" x14ac:dyDescent="0.25">
      <c r="A3" s="138" t="s">
        <v>0</v>
      </c>
      <c r="B3" s="138" t="s">
        <v>1</v>
      </c>
      <c r="C3" s="138" t="s">
        <v>12</v>
      </c>
      <c r="D3" s="138" t="s">
        <v>196</v>
      </c>
      <c r="E3" s="138" t="s">
        <v>312</v>
      </c>
      <c r="F3" s="138" t="s">
        <v>326</v>
      </c>
      <c r="G3" s="138" t="s">
        <v>198</v>
      </c>
      <c r="H3" s="138" t="s">
        <v>199</v>
      </c>
      <c r="I3" s="138" t="s">
        <v>200</v>
      </c>
      <c r="J3" s="138" t="s">
        <v>201</v>
      </c>
      <c r="K3" s="431" t="s">
        <v>202</v>
      </c>
      <c r="L3" s="138" t="s">
        <v>265</v>
      </c>
      <c r="M3" s="285" t="s">
        <v>530</v>
      </c>
      <c r="N3" s="285" t="s">
        <v>264</v>
      </c>
      <c r="O3" s="138" t="s">
        <v>1093</v>
      </c>
      <c r="P3" s="138" t="s">
        <v>300</v>
      </c>
      <c r="Q3" s="138" t="s">
        <v>337</v>
      </c>
      <c r="R3" s="138" t="s">
        <v>1094</v>
      </c>
      <c r="S3" s="138" t="s">
        <v>343</v>
      </c>
      <c r="T3" s="138" t="s">
        <v>427</v>
      </c>
      <c r="U3" s="138" t="s">
        <v>1087</v>
      </c>
      <c r="V3" s="138" t="s">
        <v>504</v>
      </c>
      <c r="W3" s="138" t="s">
        <v>777</v>
      </c>
      <c r="X3" s="138" t="s">
        <v>925</v>
      </c>
      <c r="Y3" s="138" t="s">
        <v>926</v>
      </c>
      <c r="Z3" s="138" t="s">
        <v>778</v>
      </c>
      <c r="AA3" s="138" t="s">
        <v>927</v>
      </c>
      <c r="AB3" s="138" t="s">
        <v>928</v>
      </c>
      <c r="AC3" s="138" t="s">
        <v>929</v>
      </c>
      <c r="AD3" s="138" t="s">
        <v>930</v>
      </c>
      <c r="AE3" s="138" t="s">
        <v>931</v>
      </c>
      <c r="AF3" s="138" t="s">
        <v>934</v>
      </c>
      <c r="AG3" s="138" t="s">
        <v>935</v>
      </c>
      <c r="AH3" s="138" t="s">
        <v>936</v>
      </c>
      <c r="AI3" s="138" t="s">
        <v>932</v>
      </c>
      <c r="AJ3" s="138" t="s">
        <v>937</v>
      </c>
      <c r="AK3" s="138" t="s">
        <v>938</v>
      </c>
      <c r="AL3" s="138" t="s">
        <v>1103</v>
      </c>
      <c r="AM3" s="138" t="s">
        <v>939</v>
      </c>
      <c r="AN3" s="138" t="s">
        <v>933</v>
      </c>
      <c r="AO3" s="439" t="s">
        <v>1088</v>
      </c>
    </row>
    <row r="4" spans="1:41" x14ac:dyDescent="0.2">
      <c r="A4" s="140">
        <f>TblRezone[[#This Row],[Hour]]</f>
        <v>1</v>
      </c>
      <c r="B4" s="157">
        <f ca="1">TblConstr[[#This Row],[Land]]</f>
        <v>250</v>
      </c>
      <c r="C4" s="97">
        <f ca="1">TblProd[[#This Row],[Mana]]</f>
        <v>0</v>
      </c>
      <c r="D4" s="424">
        <f>1-TblMagic[[#This Row],[Wiz str cost]]</f>
        <v>1</v>
      </c>
      <c r="E4" s="162">
        <f>Imps!L4</f>
        <v>45219.75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45219.791666666664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45219.833333333328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45219.874999999993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45219.916666666657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45219.958333333321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45219.999999999985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45220.04166666665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45220.083333333314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45220.124999999978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45220.166666666642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45220.208333333307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45220.249999999971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45220.291666666635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45220.333333333299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45220.374999999964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45220.416666666628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45220.458333333292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45220.499999999956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45220.541666666621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45220.583333333285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45220.624999999949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45220.666666666613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45220.708333333278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45220.749999999942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45220.791666666606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45220.83333333327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45220.874999999935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45220.916666666599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45220.958333333263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45220.999999999927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45221.041666666591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45221.083333333256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45221.12499999992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45221.166666666584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45221.208333333248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45221.249999999913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45221.291666666577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45221.333333333241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45221.374999999905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45221.41666666657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45221.458333333234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45221.499999999898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45221.541666666562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45221.583333333227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45221.624999999891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45221.666666666555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45221.708333333219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45221.749999999884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45221.791666666548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45221.833333333212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45221.874999999876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45221.916666666541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45221.958333333205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45221.999999999869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45222.041666666533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45222.083333333198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45222.124999999862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45222.166666666526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45222.20833333319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45222.249999999854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45222.291666666519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45222.333333333183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45222.374999999847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45222.416666666511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45222.458333333176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45222.49999999984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45222.541666666504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45222.583333333168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45222.624999999833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45222.666666666497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45222.708333333161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45222.749999999825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45222.79166666649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45222.833333333154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45222.874999999818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45222.916666666482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45222.958333333147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45222.999999999811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45223.041666666475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45223.083333333139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45223.124999999804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45223.166666666468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45223.208333333132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45223.249999999796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45223.291666666461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45223.333333333125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45223.374999999789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45223.416666666453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45223.458333333117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45223.499999999782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45223.541666666446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45223.58333333311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45223.624999999774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45223.666666666439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45223.708333333103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45223.749999999767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45223.791666666431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45223.833333333096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45223.87499999976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45223.916666666424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45223.958333333088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45223.999999999753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45224.041666666417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45224.083333333081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45224.124999999745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45224.16666666641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45224.208333333074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45224.249999999738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45224.291666666402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45224.333333333067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45224.374999999731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45224.416666666395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45224.458333333059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45224.499999999724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45224.541666666388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45224.583333333052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45224.624999999716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45224.66666666638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45224.708333333045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45224.749999999709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45224.791666666373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45224.833333333037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45224.874999999702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45224.916666666366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45224.95833333303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45224.999999999694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45225.041666666359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45225.083333333023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45225.124999999687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45225.166666666351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45225.208333333016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45225.24999999968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317</v>
      </c>
      <c r="D1269" s="453"/>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1012</v>
      </c>
      <c r="F2" s="304">
        <f>IFERROR(SMALL(TblTech[Activate @ hour],1),0)</f>
        <v>0</v>
      </c>
      <c r="G2" s="45" t="s">
        <v>1075</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373</v>
      </c>
      <c r="D3" s="290" t="s">
        <v>33</v>
      </c>
      <c r="E3" s="290" t="s">
        <v>777</v>
      </c>
      <c r="F3" s="290" t="s">
        <v>1013</v>
      </c>
      <c r="G3" s="290" t="s">
        <v>940</v>
      </c>
      <c r="H3" s="290" t="s">
        <v>984</v>
      </c>
      <c r="I3" s="290" t="s">
        <v>985</v>
      </c>
      <c r="J3" s="290" t="s">
        <v>778</v>
      </c>
      <c r="K3" s="258" t="s">
        <v>779</v>
      </c>
      <c r="L3" s="290" t="s">
        <v>941</v>
      </c>
      <c r="M3" s="224" t="s">
        <v>539</v>
      </c>
      <c r="N3" s="224" t="s">
        <v>541</v>
      </c>
      <c r="O3" s="224" t="s">
        <v>542</v>
      </c>
      <c r="P3" s="224" t="s">
        <v>544</v>
      </c>
      <c r="Q3" s="224" t="s">
        <v>546</v>
      </c>
      <c r="R3" s="224" t="s">
        <v>547</v>
      </c>
      <c r="S3" s="224" t="s">
        <v>548</v>
      </c>
      <c r="T3" s="224" t="s">
        <v>549</v>
      </c>
      <c r="U3" s="224" t="s">
        <v>550</v>
      </c>
      <c r="V3" s="224" t="s">
        <v>552</v>
      </c>
      <c r="W3" s="224" t="s">
        <v>554</v>
      </c>
      <c r="X3" s="224" t="s">
        <v>555</v>
      </c>
      <c r="Y3" s="224" t="s">
        <v>556</v>
      </c>
      <c r="Z3" s="224" t="s">
        <v>557</v>
      </c>
      <c r="AA3" s="224" t="s">
        <v>559</v>
      </c>
      <c r="AB3" s="224" t="s">
        <v>560</v>
      </c>
      <c r="AC3" s="224" t="s">
        <v>561</v>
      </c>
      <c r="AD3" s="224" t="s">
        <v>563</v>
      </c>
      <c r="AE3" s="224" t="s">
        <v>565</v>
      </c>
      <c r="AF3" s="224" t="s">
        <v>566</v>
      </c>
      <c r="AG3" s="224" t="s">
        <v>567</v>
      </c>
      <c r="AH3" s="224" t="s">
        <v>569</v>
      </c>
      <c r="AI3" s="224" t="s">
        <v>571</v>
      </c>
      <c r="AJ3" s="224" t="s">
        <v>573</v>
      </c>
      <c r="AK3" s="224" t="s">
        <v>574</v>
      </c>
      <c r="AL3" s="224" t="s">
        <v>575</v>
      </c>
      <c r="AM3" s="224" t="s">
        <v>576</v>
      </c>
      <c r="AN3" s="224" t="s">
        <v>577</v>
      </c>
      <c r="AO3" s="224" t="s">
        <v>578</v>
      </c>
      <c r="AP3" s="224" t="s">
        <v>580</v>
      </c>
      <c r="AQ3" s="224" t="s">
        <v>582</v>
      </c>
      <c r="AR3" s="224" t="s">
        <v>583</v>
      </c>
      <c r="AS3" s="224" t="s">
        <v>584</v>
      </c>
      <c r="AT3" s="224" t="s">
        <v>585</v>
      </c>
      <c r="AU3" s="224" t="s">
        <v>586</v>
      </c>
      <c r="AV3" s="224" t="s">
        <v>587</v>
      </c>
      <c r="AW3" s="224" t="s">
        <v>589</v>
      </c>
      <c r="AX3" s="224" t="s">
        <v>590</v>
      </c>
      <c r="AY3" s="224" t="s">
        <v>591</v>
      </c>
      <c r="AZ3" s="224" t="s">
        <v>592</v>
      </c>
      <c r="BA3" s="224" t="s">
        <v>593</v>
      </c>
      <c r="BB3" s="224" t="s">
        <v>594</v>
      </c>
      <c r="BC3" s="224" t="s">
        <v>595</v>
      </c>
      <c r="BD3" s="224" t="s">
        <v>596</v>
      </c>
      <c r="BE3" s="224" t="s">
        <v>597</v>
      </c>
      <c r="BF3" s="224" t="s">
        <v>598</v>
      </c>
      <c r="BG3" s="224" t="s">
        <v>599</v>
      </c>
      <c r="BH3" s="224" t="s">
        <v>601</v>
      </c>
      <c r="BI3" s="224" t="s">
        <v>602</v>
      </c>
      <c r="BJ3" s="224" t="s">
        <v>604</v>
      </c>
      <c r="BK3" s="224" t="s">
        <v>605</v>
      </c>
      <c r="BL3" s="224" t="s">
        <v>606</v>
      </c>
      <c r="BM3" s="224" t="s">
        <v>608</v>
      </c>
      <c r="BN3" s="224" t="s">
        <v>610</v>
      </c>
      <c r="BO3" s="224" t="s">
        <v>611</v>
      </c>
      <c r="BP3" s="224" t="s">
        <v>612</v>
      </c>
      <c r="BQ3" s="224" t="s">
        <v>614</v>
      </c>
      <c r="BR3" s="224" t="s">
        <v>615</v>
      </c>
      <c r="BS3" s="224" t="s">
        <v>617</v>
      </c>
      <c r="BT3" s="224" t="s">
        <v>619</v>
      </c>
      <c r="BU3" s="224" t="s">
        <v>620</v>
      </c>
      <c r="BV3" s="224" t="s">
        <v>622</v>
      </c>
      <c r="BW3" s="224" t="s">
        <v>623</v>
      </c>
      <c r="BX3" s="224" t="s">
        <v>624</v>
      </c>
      <c r="BY3" s="224" t="s">
        <v>626</v>
      </c>
      <c r="BZ3" s="224" t="s">
        <v>627</v>
      </c>
      <c r="CA3" s="224" t="s">
        <v>683</v>
      </c>
    </row>
    <row r="4" spans="1:79" x14ac:dyDescent="0.2">
      <c r="A4" s="291">
        <f>TblRezone[[#This Row],[Hour]]</f>
        <v>1</v>
      </c>
      <c r="B4" s="292">
        <f ca="1">TblExplore[[#This Row],[Land-DB]]</f>
        <v>250</v>
      </c>
      <c r="C4" s="293">
        <f ca="1">TblProd[[#This Row],[Techpoints]]</f>
        <v>0</v>
      </c>
      <c r="D4" s="293">
        <f ca="1">TblProd[[#This Row],[Required]]</f>
        <v>3750</v>
      </c>
      <c r="E4" s="294"/>
      <c r="F4" s="295"/>
      <c r="G4" s="296" t="s">
        <v>539</v>
      </c>
      <c r="H4" s="297" t="s">
        <v>684</v>
      </c>
      <c r="I4" s="296" t="s">
        <v>540</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541</v>
      </c>
      <c r="H5" s="297" t="s">
        <v>685</v>
      </c>
      <c r="I5" s="296" t="s">
        <v>1113</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542</v>
      </c>
      <c r="H6" s="297" t="s">
        <v>686</v>
      </c>
      <c r="I6" s="296" t="s">
        <v>543</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544</v>
      </c>
      <c r="H7" s="297" t="s">
        <v>687</v>
      </c>
      <c r="I7" s="296" t="s">
        <v>545</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546</v>
      </c>
      <c r="H8" s="297" t="s">
        <v>688</v>
      </c>
      <c r="I8" s="296" t="s">
        <v>1110</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547</v>
      </c>
      <c r="H9" s="297" t="s">
        <v>699</v>
      </c>
      <c r="I9" s="296" t="s">
        <v>562</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548</v>
      </c>
      <c r="H10" s="297" t="s">
        <v>728</v>
      </c>
      <c r="I10" s="296" t="s">
        <v>743</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549</v>
      </c>
      <c r="H11" s="297" t="s">
        <v>691</v>
      </c>
      <c r="I11" s="296" t="s">
        <v>1059</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550</v>
      </c>
      <c r="H12" s="297" t="s">
        <v>710</v>
      </c>
      <c r="I12" s="296" t="s">
        <v>581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552</v>
      </c>
      <c r="H13" s="297" t="s">
        <v>692</v>
      </c>
      <c r="I13" s="296" t="s">
        <v>551</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554</v>
      </c>
      <c r="H14" s="297" t="s">
        <v>1069</v>
      </c>
      <c r="I14" s="296" t="s">
        <v>744</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555</v>
      </c>
      <c r="H16" s="297" t="s">
        <v>694</v>
      </c>
      <c r="I16" s="296" t="s">
        <v>753</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556</v>
      </c>
      <c r="H17" s="297" t="s">
        <v>695</v>
      </c>
      <c r="I17" s="296" t="s">
        <v>754</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557</v>
      </c>
      <c r="H18" s="297" t="s">
        <v>696</v>
      </c>
      <c r="I18" s="296" t="s">
        <v>1106</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559</v>
      </c>
      <c r="H19" s="297" t="s">
        <v>697</v>
      </c>
      <c r="I19" s="296" t="s">
        <v>1112</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560</v>
      </c>
      <c r="H20" s="297" t="s">
        <v>698</v>
      </c>
      <c r="I20" s="296" t="s">
        <v>1060</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561</v>
      </c>
      <c r="H21" s="297" t="s">
        <v>690</v>
      </c>
      <c r="I21" s="296" t="s">
        <v>1108</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563</v>
      </c>
      <c r="H22" s="297" t="s">
        <v>717</v>
      </c>
      <c r="I22" s="296" t="s">
        <v>1061</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565</v>
      </c>
      <c r="H23" s="297" t="s">
        <v>701</v>
      </c>
      <c r="I23" s="296" t="s">
        <v>745</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566</v>
      </c>
      <c r="H24" s="297" t="s">
        <v>702</v>
      </c>
      <c r="I24" s="296" t="s">
        <v>746</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567</v>
      </c>
      <c r="H25" s="297" t="s">
        <v>703</v>
      </c>
      <c r="I25" s="296" t="s">
        <v>568</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569</v>
      </c>
      <c r="H27" s="297" t="s">
        <v>704</v>
      </c>
      <c r="I27" s="296" t="s">
        <v>570</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571</v>
      </c>
      <c r="H28" s="297" t="s">
        <v>705</v>
      </c>
      <c r="I28" s="296" t="s">
        <v>572</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573</v>
      </c>
      <c r="H29" s="297" t="s">
        <v>706</v>
      </c>
      <c r="I29" s="296" t="s">
        <v>1114</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574</v>
      </c>
      <c r="H30" s="297" t="s">
        <v>707</v>
      </c>
      <c r="I30" s="296" t="s">
        <v>1107</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575</v>
      </c>
      <c r="H31" s="297" t="s">
        <v>689</v>
      </c>
      <c r="I31" s="296" t="s">
        <v>1062</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576</v>
      </c>
      <c r="H32" s="297" t="s">
        <v>700</v>
      </c>
      <c r="I32" s="296" t="s">
        <v>564</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577</v>
      </c>
      <c r="H33" s="297" t="s">
        <v>708</v>
      </c>
      <c r="I33" s="296" t="s">
        <v>747</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578</v>
      </c>
      <c r="H34" s="297" t="s">
        <v>709</v>
      </c>
      <c r="I34" s="296" t="s">
        <v>579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580</v>
      </c>
      <c r="H35" s="297" t="s">
        <v>693</v>
      </c>
      <c r="I35" s="296" t="s">
        <v>553</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582</v>
      </c>
      <c r="H37" s="297" t="s">
        <v>711</v>
      </c>
      <c r="I37" s="296" t="s">
        <v>762</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583</v>
      </c>
      <c r="H38" s="297" t="s">
        <v>712</v>
      </c>
      <c r="I38" s="296" t="s">
        <v>630</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584</v>
      </c>
      <c r="H39" s="297" t="s">
        <v>713</v>
      </c>
      <c r="I39" s="296" t="s">
        <v>1063</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585</v>
      </c>
      <c r="H40" s="297" t="s">
        <v>714</v>
      </c>
      <c r="I40" s="296" t="s">
        <v>1111</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586</v>
      </c>
      <c r="H41" s="297" t="s">
        <v>1068</v>
      </c>
      <c r="I41" s="296" t="s">
        <v>1064</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587</v>
      </c>
      <c r="H42" s="297" t="s">
        <v>716</v>
      </c>
      <c r="I42" s="296" t="s">
        <v>1106</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589</v>
      </c>
      <c r="H43" s="297" t="s">
        <v>1070</v>
      </c>
      <c r="I43" s="296" t="s">
        <v>748</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590</v>
      </c>
      <c r="H44" s="297" t="s">
        <v>715</v>
      </c>
      <c r="I44" s="296" t="s">
        <v>588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591</v>
      </c>
      <c r="H46" s="297" t="s">
        <v>719</v>
      </c>
      <c r="I46" s="296" t="s">
        <v>1065</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592</v>
      </c>
      <c r="H47" s="297" t="s">
        <v>718</v>
      </c>
      <c r="I47" s="296" t="s">
        <v>1109</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593</v>
      </c>
      <c r="H48" s="297" t="s">
        <v>720</v>
      </c>
      <c r="I48" s="296" t="s">
        <v>1062</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594</v>
      </c>
      <c r="H49" s="297" t="s">
        <v>721</v>
      </c>
      <c r="I49" s="296" t="s">
        <v>631</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595</v>
      </c>
      <c r="H50" s="297" t="s">
        <v>722</v>
      </c>
      <c r="I50" s="296" t="s">
        <v>1062</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596</v>
      </c>
      <c r="H51" s="297" t="s">
        <v>395</v>
      </c>
      <c r="I51" s="296" t="s">
        <v>1066</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597</v>
      </c>
      <c r="H52" s="297" t="s">
        <v>724</v>
      </c>
      <c r="I52" s="296" t="s">
        <v>632</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598</v>
      </c>
      <c r="H54" s="297" t="s">
        <v>725</v>
      </c>
      <c r="I54" s="296" t="s">
        <v>564</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599</v>
      </c>
      <c r="H55" s="297" t="s">
        <v>726</v>
      </c>
      <c r="I55" s="296" t="s">
        <v>600</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601</v>
      </c>
      <c r="H56" s="297" t="s">
        <v>1071</v>
      </c>
      <c r="I56" s="296" t="s">
        <v>1115</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602</v>
      </c>
      <c r="H57" s="297" t="s">
        <v>727</v>
      </c>
      <c r="I57" s="296" t="s">
        <v>603</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604</v>
      </c>
      <c r="H58" s="297" t="s">
        <v>723</v>
      </c>
      <c r="I58" s="296" t="s">
        <v>749</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605</v>
      </c>
      <c r="H59" s="297" t="s">
        <v>729</v>
      </c>
      <c r="I59" s="296" t="s">
        <v>750</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606</v>
      </c>
      <c r="H61" s="297" t="s">
        <v>730</v>
      </c>
      <c r="I61" s="296" t="s">
        <v>607</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608</v>
      </c>
      <c r="H62" s="297" t="s">
        <v>734</v>
      </c>
      <c r="I62" s="296" t="s">
        <v>1067</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610</v>
      </c>
      <c r="H63" s="297" t="s">
        <v>1072</v>
      </c>
      <c r="I63" s="296" t="s">
        <v>751</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611</v>
      </c>
      <c r="H64" s="297" t="s">
        <v>732</v>
      </c>
      <c r="I64" s="296" t="s">
        <v>633</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612</v>
      </c>
      <c r="H65" s="297" t="s">
        <v>733</v>
      </c>
      <c r="I65" s="296" t="s">
        <v>613</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614</v>
      </c>
      <c r="H67" s="297" t="s">
        <v>1073</v>
      </c>
      <c r="I67" s="296" t="s">
        <v>752</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615</v>
      </c>
      <c r="H68" s="297" t="s">
        <v>735</v>
      </c>
      <c r="I68" s="296" t="s">
        <v>616</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617</v>
      </c>
      <c r="H69" s="297" t="s">
        <v>736</v>
      </c>
      <c r="I69" s="296" t="s">
        <v>618</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619</v>
      </c>
      <c r="H70" s="297" t="s">
        <v>737</v>
      </c>
      <c r="I70" s="296" t="s">
        <v>763</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620</v>
      </c>
      <c r="H72" s="297" t="s">
        <v>738</v>
      </c>
      <c r="I72" s="296" t="s">
        <v>621</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622</v>
      </c>
      <c r="H73" s="297" t="s">
        <v>739</v>
      </c>
      <c r="I73" s="296" t="s">
        <v>558</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623</v>
      </c>
      <c r="H74" s="297" t="s">
        <v>740</v>
      </c>
      <c r="I74" s="296" t="s">
        <v>764</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624</v>
      </c>
      <c r="H76" s="297" t="s">
        <v>731</v>
      </c>
      <c r="I76" s="296" t="s">
        <v>609</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626</v>
      </c>
      <c r="H77" s="297" t="s">
        <v>741</v>
      </c>
      <c r="I77" s="296" t="s">
        <v>625</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627</v>
      </c>
      <c r="H79" s="297" t="s">
        <v>742</v>
      </c>
      <c r="I79" s="296" t="s">
        <v>628</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986</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283</v>
      </c>
      <c r="K1" s="28"/>
      <c r="O1" s="5" t="s">
        <v>217</v>
      </c>
      <c r="W1" s="5" t="s">
        <v>1014</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777</v>
      </c>
      <c r="C3" s="138" t="s">
        <v>2</v>
      </c>
      <c r="D3" s="138" t="s">
        <v>7</v>
      </c>
      <c r="E3" s="138" t="s">
        <v>3</v>
      </c>
      <c r="F3" s="138" t="s">
        <v>4</v>
      </c>
      <c r="G3" s="138" t="s">
        <v>778</v>
      </c>
      <c r="H3" s="138" t="s">
        <v>275</v>
      </c>
      <c r="I3" s="138" t="s">
        <v>226</v>
      </c>
      <c r="J3" s="138" t="s">
        <v>23</v>
      </c>
      <c r="K3" s="138" t="s">
        <v>0</v>
      </c>
      <c r="L3" s="138" t="s">
        <v>312</v>
      </c>
      <c r="M3" s="138" t="s">
        <v>308</v>
      </c>
      <c r="N3" s="138" t="s">
        <v>975</v>
      </c>
      <c r="O3" s="138" t="s">
        <v>315</v>
      </c>
      <c r="P3" s="138" t="s">
        <v>218</v>
      </c>
      <c r="Q3" s="138" t="s">
        <v>316</v>
      </c>
      <c r="R3" s="138" t="s">
        <v>976</v>
      </c>
      <c r="S3" s="138" t="s">
        <v>977</v>
      </c>
      <c r="T3" s="138" t="s">
        <v>978</v>
      </c>
      <c r="U3" s="138" t="s">
        <v>979</v>
      </c>
      <c r="V3" s="138" t="s">
        <v>980</v>
      </c>
      <c r="W3" s="138" t="s">
        <v>981</v>
      </c>
      <c r="X3" s="138" t="s">
        <v>779</v>
      </c>
      <c r="Y3" s="138" t="s">
        <v>210</v>
      </c>
      <c r="Z3" s="138" t="s">
        <v>212</v>
      </c>
      <c r="AA3" s="138" t="s">
        <v>213</v>
      </c>
      <c r="AB3" s="138" t="s">
        <v>214</v>
      </c>
      <c r="AC3" s="138" t="s">
        <v>215</v>
      </c>
      <c r="AD3" s="138" t="s">
        <v>216</v>
      </c>
      <c r="AE3" s="138" t="s">
        <v>794</v>
      </c>
      <c r="AF3" s="138" t="s">
        <v>1044</v>
      </c>
      <c r="AG3" s="138" t="s">
        <v>942</v>
      </c>
      <c r="AH3" s="138" t="s">
        <v>943</v>
      </c>
      <c r="AI3" s="138" t="s">
        <v>944</v>
      </c>
      <c r="AJ3" s="138" t="s">
        <v>945</v>
      </c>
      <c r="AK3" s="138" t="s">
        <v>946</v>
      </c>
      <c r="AL3" s="138" t="s">
        <v>795</v>
      </c>
      <c r="AM3" s="258" t="s">
        <v>947</v>
      </c>
      <c r="AN3" s="258" t="s">
        <v>948</v>
      </c>
      <c r="AO3" s="258" t="s">
        <v>949</v>
      </c>
      <c r="AP3" s="258" t="s">
        <v>950</v>
      </c>
      <c r="AQ3" s="258" t="s">
        <v>796</v>
      </c>
      <c r="AR3" s="258" t="s">
        <v>951</v>
      </c>
      <c r="AS3" s="258" t="s">
        <v>952</v>
      </c>
      <c r="AT3" s="258" t="s">
        <v>953</v>
      </c>
      <c r="AU3" s="258" t="s">
        <v>954</v>
      </c>
      <c r="AV3" s="258" t="s">
        <v>870</v>
      </c>
      <c r="AW3" s="258" t="s">
        <v>955</v>
      </c>
      <c r="AX3" s="258" t="s">
        <v>956</v>
      </c>
      <c r="AY3" s="258" t="s">
        <v>957</v>
      </c>
      <c r="AZ3" s="258" t="s">
        <v>958</v>
      </c>
      <c r="BA3" s="258" t="s">
        <v>871</v>
      </c>
      <c r="BB3" s="258" t="s">
        <v>959</v>
      </c>
      <c r="BC3" s="258" t="s">
        <v>960</v>
      </c>
      <c r="BD3" s="258" t="s">
        <v>961</v>
      </c>
      <c r="BE3" s="258" t="s">
        <v>962</v>
      </c>
      <c r="BF3" s="258" t="s">
        <v>1045</v>
      </c>
      <c r="BG3" s="258" t="s">
        <v>963</v>
      </c>
      <c r="BH3" s="258" t="s">
        <v>964</v>
      </c>
      <c r="BI3" s="258" t="s">
        <v>965</v>
      </c>
      <c r="BJ3" s="258" t="s">
        <v>966</v>
      </c>
      <c r="BK3" s="258" t="s">
        <v>1046</v>
      </c>
      <c r="BL3" s="258" t="s">
        <v>967</v>
      </c>
      <c r="BM3" s="258" t="s">
        <v>968</v>
      </c>
      <c r="BN3" s="258" t="s">
        <v>969</v>
      </c>
      <c r="BO3" s="258" t="s">
        <v>970</v>
      </c>
      <c r="BP3" s="258" t="s">
        <v>1047</v>
      </c>
      <c r="BQ3" s="258" t="s">
        <v>971</v>
      </c>
      <c r="BR3" s="258" t="s">
        <v>972</v>
      </c>
      <c r="BS3" s="258" t="s">
        <v>973</v>
      </c>
      <c r="BT3" s="258" t="s">
        <v>974</v>
      </c>
      <c r="BU3" s="138" t="s">
        <v>1048</v>
      </c>
      <c r="BV3" s="305" t="s">
        <v>310</v>
      </c>
      <c r="BW3" s="138" t="s">
        <v>982</v>
      </c>
      <c r="BX3" s="138" t="s">
        <v>1049</v>
      </c>
      <c r="BY3" s="138" t="s">
        <v>983</v>
      </c>
      <c r="BZ3" s="138" t="s">
        <v>311</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45219.75</v>
      </c>
      <c r="M4" s="62">
        <f>IF(ISERROR(TblImps[[#This Row],[algorithm]]),0,TblImps[[#This Row],[algorithm]]*1)</f>
        <v>0</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45219.75</v>
      </c>
      <c r="BZ4" s="313">
        <f>Overview!B15</f>
        <v>45220</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45219.791666666664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45219.791666666664</v>
      </c>
      <c r="BZ5" s="317">
        <f ca="1">OFFSET(TblImps[[#This Row],[Servertime]],-1,0)+1/24</f>
        <v>45220.041666666664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45219.833333333328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45219.833333333328</v>
      </c>
      <c r="BZ6" s="317">
        <f ca="1">OFFSET(TblImps[[#This Row],[Servertime]],-1,0)+1/24</f>
        <v>45220.083333333328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45219.874999999993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45219.874999999993</v>
      </c>
      <c r="BZ7" s="317">
        <f ca="1">OFFSET(TblImps[[#This Row],[Servertime]],-1,0)+1/24</f>
        <v>45220.124999999993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45219.916666666657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45219.916666666657</v>
      </c>
      <c r="BZ8" s="317">
        <f ca="1">OFFSET(TblImps[[#This Row],[Servertime]],-1,0)+1/24</f>
        <v>45220.166666666657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45219.958333333321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45219.958333333321</v>
      </c>
      <c r="BZ9" s="317">
        <f ca="1">OFFSET(TblImps[[#This Row],[Servertime]],-1,0)+1/24</f>
        <v>45220.208333333321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45219.999999999985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45219.999999999985</v>
      </c>
      <c r="BZ10" s="317">
        <f ca="1">OFFSET(TblImps[[#This Row],[Servertime]],-1,0)+1/24</f>
        <v>45220.249999999985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45220.04166666665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45220.04166666665</v>
      </c>
      <c r="BZ11" s="317">
        <f ca="1">OFFSET(TblImps[[#This Row],[Servertime]],-1,0)+1/24</f>
        <v>45220.29166666665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45220.083333333314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45220.083333333314</v>
      </c>
      <c r="BZ12" s="317">
        <f ca="1">OFFSET(TblImps[[#This Row],[Servertime]],-1,0)+1/24</f>
        <v>45220.333333333314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45220.124999999978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45220.124999999978</v>
      </c>
      <c r="BZ13" s="317">
        <f ca="1">OFFSET(TblImps[[#This Row],[Servertime]],-1,0)+1/24</f>
        <v>45220.374999999978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45220.166666666642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45220.166666666642</v>
      </c>
      <c r="BZ14" s="317">
        <f ca="1">OFFSET(TblImps[[#This Row],[Servertime]],-1,0)+1/24</f>
        <v>45220.416666666642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45220.208333333307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45220.208333333307</v>
      </c>
      <c r="BZ15" s="317">
        <f ca="1">OFFSET(TblImps[[#This Row],[Servertime]],-1,0)+1/24</f>
        <v>45220.458333333307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45220.249999999971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45220.249999999971</v>
      </c>
      <c r="BZ16" s="317">
        <f ca="1">OFFSET(TblImps[[#This Row],[Servertime]],-1,0)+1/24</f>
        <v>45220.499999999971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45220.291666666635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45220.291666666635</v>
      </c>
      <c r="BZ17" s="317">
        <f ca="1">OFFSET(TblImps[[#This Row],[Servertime]],-1,0)+1/24</f>
        <v>45220.541666666635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45220.333333333299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45220.333333333299</v>
      </c>
      <c r="BZ18" s="317">
        <f ca="1">OFFSET(TblImps[[#This Row],[Servertime]],-1,0)+1/24</f>
        <v>45220.583333333299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45220.374999999964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45220.374999999964</v>
      </c>
      <c r="BZ19" s="317">
        <f ca="1">OFFSET(TblImps[[#This Row],[Servertime]],-1,0)+1/24</f>
        <v>45220.624999999964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45220.416666666628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45220.416666666628</v>
      </c>
      <c r="BZ20" s="317">
        <f ca="1">OFFSET(TblImps[[#This Row],[Servertime]],-1,0)+1/24</f>
        <v>45220.666666666628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45220.458333333292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45220.458333333292</v>
      </c>
      <c r="BZ21" s="317">
        <f ca="1">OFFSET(TblImps[[#This Row],[Servertime]],-1,0)+1/24</f>
        <v>45220.708333333292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45220.499999999956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45220.499999999956</v>
      </c>
      <c r="BZ22" s="317">
        <f ca="1">OFFSET(TblImps[[#This Row],[Servertime]],-1,0)+1/24</f>
        <v>45220.749999999956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45220.541666666621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45220.541666666621</v>
      </c>
      <c r="BZ23" s="317">
        <f ca="1">OFFSET(TblImps[[#This Row],[Servertime]],-1,0)+1/24</f>
        <v>45220.791666666621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45220.583333333285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45220.583333333285</v>
      </c>
      <c r="BZ24" s="317">
        <f ca="1">OFFSET(TblImps[[#This Row],[Servertime]],-1,0)+1/24</f>
        <v>45220.833333333285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45220.624999999949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45220.624999999949</v>
      </c>
      <c r="BZ25" s="317">
        <f ca="1">OFFSET(TblImps[[#This Row],[Servertime]],-1,0)+1/24</f>
        <v>45220.874999999949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45220.666666666613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45220.666666666613</v>
      </c>
      <c r="BZ26" s="317">
        <f ca="1">OFFSET(TblImps[[#This Row],[Servertime]],-1,0)+1/24</f>
        <v>45220.916666666613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45220.708333333278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45220.708333333278</v>
      </c>
      <c r="BZ27" s="317">
        <f ca="1">OFFSET(TblImps[[#This Row],[Servertime]],-1,0)+1/24</f>
        <v>45220.958333333278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45220.749999999942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45220.749999999942</v>
      </c>
      <c r="BZ28" s="317">
        <f ca="1">OFFSET(TblImps[[#This Row],[Servertime]],-1,0)+1/24</f>
        <v>45220.999999999942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45220.791666666606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45220.791666666606</v>
      </c>
      <c r="BZ29" s="317">
        <f ca="1">OFFSET(TblImps[[#This Row],[Servertime]],-1,0)+1/24</f>
        <v>45221.041666666606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45220.83333333327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45220.83333333327</v>
      </c>
      <c r="BZ30" s="317">
        <f ca="1">OFFSET(TblImps[[#This Row],[Servertime]],-1,0)+1/24</f>
        <v>45221.08333333327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45220.874999999935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45220.874999999935</v>
      </c>
      <c r="BZ31" s="317">
        <f ca="1">OFFSET(TblImps[[#This Row],[Servertime]],-1,0)+1/24</f>
        <v>45221.124999999935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45220.916666666599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45220.916666666599</v>
      </c>
      <c r="BZ32" s="317">
        <f ca="1">OFFSET(TblImps[[#This Row],[Servertime]],-1,0)+1/24</f>
        <v>45221.166666666599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45220.958333333263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45220.958333333263</v>
      </c>
      <c r="BZ33" s="317">
        <f ca="1">OFFSET(TblImps[[#This Row],[Servertime]],-1,0)+1/24</f>
        <v>45221.208333333263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45220.999999999927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45220.999999999927</v>
      </c>
      <c r="BZ34" s="317">
        <f ca="1">OFFSET(TblImps[[#This Row],[Servertime]],-1,0)+1/24</f>
        <v>45221.249999999927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45221.041666666591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45221.041666666591</v>
      </c>
      <c r="BZ35" s="317">
        <f ca="1">OFFSET(TblImps[[#This Row],[Servertime]],-1,0)+1/24</f>
        <v>45221.291666666591</v>
      </c>
      <c r="CA35" s="57"/>
      <c r="CB35" s="315"/>
      <c r="CC35" s="315"/>
      <c r="CD35" s="45" t="s">
        <v>210</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45221.083333333256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45221.083333333256</v>
      </c>
      <c r="BZ36" s="317">
        <f ca="1">OFFSET(TblImps[[#This Row],[Servertime]],-1,0)+1/24</f>
        <v>45221.333333333256</v>
      </c>
      <c r="CA36" s="57"/>
      <c r="CB36" s="315"/>
      <c r="CC36" s="315"/>
      <c r="CD36" s="45" t="s">
        <v>212</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45221.12499999992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45221.12499999992</v>
      </c>
      <c r="BZ37" s="317">
        <f ca="1">OFFSET(TblImps[[#This Row],[Servertime]],-1,0)+1/24</f>
        <v>45221.37499999992</v>
      </c>
      <c r="CA37" s="57"/>
      <c r="CB37" s="315"/>
      <c r="CC37" s="315"/>
      <c r="CD37" s="45" t="s">
        <v>213</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45221.166666666584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45221.166666666584</v>
      </c>
      <c r="BZ38" s="317">
        <f ca="1">OFFSET(TblImps[[#This Row],[Servertime]],-1,0)+1/24</f>
        <v>45221.416666666584</v>
      </c>
      <c r="CA38" s="57"/>
      <c r="CB38" s="315"/>
      <c r="CC38" s="315"/>
      <c r="CD38" s="45" t="s">
        <v>214</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45221.208333333248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45221.208333333248</v>
      </c>
      <c r="BZ39" s="317">
        <f ca="1">OFFSET(TblImps[[#This Row],[Servertime]],-1,0)+1/24</f>
        <v>45221.458333333248</v>
      </c>
      <c r="CA39" s="57"/>
      <c r="CB39" s="315"/>
      <c r="CC39" s="315"/>
      <c r="CD39" s="45" t="s">
        <v>215</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45221.249999999913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45221.249999999913</v>
      </c>
      <c r="BZ40" s="317">
        <f ca="1">OFFSET(TblImps[[#This Row],[Servertime]],-1,0)+1/24</f>
        <v>45221.499999999913</v>
      </c>
      <c r="CA40" s="57"/>
      <c r="CB40" s="315"/>
      <c r="CC40" s="315"/>
      <c r="CD40" s="45" t="s">
        <v>216</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45221.291666666577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45221.291666666577</v>
      </c>
      <c r="BZ41" s="317">
        <f ca="1">OFFSET(TblImps[[#This Row],[Servertime]],-1,0)+1/24</f>
        <v>45221.541666666577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45221.333333333241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45221.333333333241</v>
      </c>
      <c r="BZ42" s="317">
        <f ca="1">OFFSET(TblImps[[#This Row],[Servertime]],-1,0)+1/24</f>
        <v>45221.583333333241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45221.374999999905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45221.374999999905</v>
      </c>
      <c r="BZ43" s="317">
        <f ca="1">OFFSET(TblImps[[#This Row],[Servertime]],-1,0)+1/24</f>
        <v>45221.624999999905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45221.41666666657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45221.41666666657</v>
      </c>
      <c r="BZ44" s="317">
        <f ca="1">OFFSET(TblImps[[#This Row],[Servertime]],-1,0)+1/24</f>
        <v>45221.66666666657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45221.458333333234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45221.458333333234</v>
      </c>
      <c r="BZ45" s="317">
        <f ca="1">OFFSET(TblImps[[#This Row],[Servertime]],-1,0)+1/24</f>
        <v>45221.708333333234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45221.499999999898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45221.499999999898</v>
      </c>
      <c r="BZ46" s="317">
        <f ca="1">OFFSET(TblImps[[#This Row],[Servertime]],-1,0)+1/24</f>
        <v>45221.749999999898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45221.541666666562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45221.541666666562</v>
      </c>
      <c r="BZ47" s="317">
        <f ca="1">OFFSET(TblImps[[#This Row],[Servertime]],-1,0)+1/24</f>
        <v>45221.791666666562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45221.583333333227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45221.583333333227</v>
      </c>
      <c r="BZ48" s="317">
        <f ca="1">OFFSET(TblImps[[#This Row],[Servertime]],-1,0)+1/24</f>
        <v>45221.833333333227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45221.624999999891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45221.624999999891</v>
      </c>
      <c r="BZ49" s="317">
        <f ca="1">OFFSET(TblImps[[#This Row],[Servertime]],-1,0)+1/24</f>
        <v>45221.874999999891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45221.666666666555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45221.666666666555</v>
      </c>
      <c r="BZ50" s="317">
        <f ca="1">OFFSET(TblImps[[#This Row],[Servertime]],-1,0)+1/24</f>
        <v>45221.916666666555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45221.708333333219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45221.708333333219</v>
      </c>
      <c r="BZ51" s="317">
        <f ca="1">OFFSET(TblImps[[#This Row],[Servertime]],-1,0)+1/24</f>
        <v>45221.958333333219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45221.749999999884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45221.749999999884</v>
      </c>
      <c r="BZ52" s="317">
        <f ca="1">OFFSET(TblImps[[#This Row],[Servertime]],-1,0)+1/24</f>
        <v>45221.999999999884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45221.791666666548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45221.791666666548</v>
      </c>
      <c r="BZ53" s="317">
        <f ca="1">OFFSET(TblImps[[#This Row],[Servertime]],-1,0)+1/24</f>
        <v>45222.041666666548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45221.833333333212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45221.833333333212</v>
      </c>
      <c r="BZ54" s="317">
        <f ca="1">OFFSET(TblImps[[#This Row],[Servertime]],-1,0)+1/24</f>
        <v>45222.083333333212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45221.874999999876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45221.874999999876</v>
      </c>
      <c r="BZ55" s="317">
        <f ca="1">OFFSET(TblImps[[#This Row],[Servertime]],-1,0)+1/24</f>
        <v>45222.124999999876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45221.916666666541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45221.916666666541</v>
      </c>
      <c r="BZ56" s="317">
        <f ca="1">OFFSET(TblImps[[#This Row],[Servertime]],-1,0)+1/24</f>
        <v>45222.166666666541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45221.958333333205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45221.958333333205</v>
      </c>
      <c r="BZ57" s="317">
        <f ca="1">OFFSET(TblImps[[#This Row],[Servertime]],-1,0)+1/24</f>
        <v>45222.208333333205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45221.999999999869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45221.999999999869</v>
      </c>
      <c r="BZ58" s="317">
        <f ca="1">OFFSET(TblImps[[#This Row],[Servertime]],-1,0)+1/24</f>
        <v>45222.249999999869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45222.041666666533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45222.041666666533</v>
      </c>
      <c r="BZ59" s="317">
        <f ca="1">OFFSET(TblImps[[#This Row],[Servertime]],-1,0)+1/24</f>
        <v>45222.291666666533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45222.083333333198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45222.083333333198</v>
      </c>
      <c r="BZ60" s="317">
        <f ca="1">OFFSET(TblImps[[#This Row],[Servertime]],-1,0)+1/24</f>
        <v>45222.333333333198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45222.124999999862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45222.124999999862</v>
      </c>
      <c r="BZ61" s="317">
        <f ca="1">OFFSET(TblImps[[#This Row],[Servertime]],-1,0)+1/24</f>
        <v>45222.374999999862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45222.166666666526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45222.166666666526</v>
      </c>
      <c r="BZ62" s="317">
        <f ca="1">OFFSET(TblImps[[#This Row],[Servertime]],-1,0)+1/24</f>
        <v>45222.416666666526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45222.20833333319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45222.20833333319</v>
      </c>
      <c r="BZ63" s="317">
        <f ca="1">OFFSET(TblImps[[#This Row],[Servertime]],-1,0)+1/24</f>
        <v>45222.45833333319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45222.249999999854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45222.249999999854</v>
      </c>
      <c r="BZ64" s="317">
        <f ca="1">OFFSET(TblImps[[#This Row],[Servertime]],-1,0)+1/24</f>
        <v>45222.499999999854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45222.291666666519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45222.291666666519</v>
      </c>
      <c r="BZ65" s="317">
        <f ca="1">OFFSET(TblImps[[#This Row],[Servertime]],-1,0)+1/24</f>
        <v>45222.541666666519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45222.333333333183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45222.333333333183</v>
      </c>
      <c r="BZ66" s="317">
        <f ca="1">OFFSET(TblImps[[#This Row],[Servertime]],-1,0)+1/24</f>
        <v>45222.583333333183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45222.374999999847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45222.374999999847</v>
      </c>
      <c r="BZ67" s="317">
        <f ca="1">OFFSET(TblImps[[#This Row],[Servertime]],-1,0)+1/24</f>
        <v>45222.624999999847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45222.416666666511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45222.416666666511</v>
      </c>
      <c r="BZ68" s="317">
        <f ca="1">OFFSET(TblImps[[#This Row],[Servertime]],-1,0)+1/24</f>
        <v>45222.666666666511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45222.458333333176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45222.458333333176</v>
      </c>
      <c r="BZ69" s="317">
        <f ca="1">OFFSET(TblImps[[#This Row],[Servertime]],-1,0)+1/24</f>
        <v>45222.708333333176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45222.49999999984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45222.49999999984</v>
      </c>
      <c r="BZ70" s="317">
        <f ca="1">OFFSET(TblImps[[#This Row],[Servertime]],-1,0)+1/24</f>
        <v>45222.74999999984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45222.541666666504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45222.541666666504</v>
      </c>
      <c r="BZ71" s="317">
        <f ca="1">OFFSET(TblImps[[#This Row],[Servertime]],-1,0)+1/24</f>
        <v>45222.791666666504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45222.583333333168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45222.583333333168</v>
      </c>
      <c r="BZ72" s="317">
        <f ca="1">OFFSET(TblImps[[#This Row],[Servertime]],-1,0)+1/24</f>
        <v>45222.833333333168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45222.624999999833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45222.624999999833</v>
      </c>
      <c r="BZ73" s="317">
        <f ca="1">OFFSET(TblImps[[#This Row],[Servertime]],-1,0)+1/24</f>
        <v>45222.874999999833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45222.666666666497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45222.666666666497</v>
      </c>
      <c r="BZ74" s="317">
        <f ca="1">OFFSET(TblImps[[#This Row],[Servertime]],-1,0)+1/24</f>
        <v>45222.916666666497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45222.708333333161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45222.708333333161</v>
      </c>
      <c r="BZ75" s="317">
        <f ca="1">OFFSET(TblImps[[#This Row],[Servertime]],-1,0)+1/24</f>
        <v>45222.958333333161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45222.749999999825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45222.749999999825</v>
      </c>
      <c r="BZ76" s="327">
        <f ca="1">OFFSET(TblImps[[#This Row],[Servertime]],-1,0)+1/24</f>
        <v>45222.999999999825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45222.79166666649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45222.79166666649</v>
      </c>
      <c r="BZ77" s="317">
        <f ca="1">OFFSET(TblImps[[#This Row],[Servertime]],-1,0)+1/24</f>
        <v>45223.04166666649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45222.833333333154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45222.833333333154</v>
      </c>
      <c r="BZ78" s="317">
        <f ca="1">OFFSET(TblImps[[#This Row],[Servertime]],-1,0)+1/24</f>
        <v>45223.083333333154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45222.874999999818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45222.874999999818</v>
      </c>
      <c r="BZ79" s="317">
        <f ca="1">OFFSET(TblImps[[#This Row],[Servertime]],-1,0)+1/24</f>
        <v>45223.124999999818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45222.916666666482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45222.916666666482</v>
      </c>
      <c r="BZ80" s="317">
        <f ca="1">OFFSET(TblImps[[#This Row],[Servertime]],-1,0)+1/24</f>
        <v>45223.166666666482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45222.958333333147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45222.958333333147</v>
      </c>
      <c r="BZ81" s="317">
        <f ca="1">OFFSET(TblImps[[#This Row],[Servertime]],-1,0)+1/24</f>
        <v>45223.208333333147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45222.999999999811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45222.999999999811</v>
      </c>
      <c r="BZ82" s="317">
        <f ca="1">OFFSET(TblImps[[#This Row],[Servertime]],-1,0)+1/24</f>
        <v>45223.249999999811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45223.041666666475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45223.041666666475</v>
      </c>
      <c r="BZ83" s="317">
        <f ca="1">OFFSET(TblImps[[#This Row],[Servertime]],-1,0)+1/24</f>
        <v>45223.291666666475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45223.083333333139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45223.083333333139</v>
      </c>
      <c r="BZ84" s="317">
        <f ca="1">OFFSET(TblImps[[#This Row],[Servertime]],-1,0)+1/24</f>
        <v>45223.333333333139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45223.124999999804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45223.124999999804</v>
      </c>
      <c r="BZ85" s="317">
        <f ca="1">OFFSET(TblImps[[#This Row],[Servertime]],-1,0)+1/24</f>
        <v>45223.374999999804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45223.166666666468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45223.166666666468</v>
      </c>
      <c r="BZ86" s="317">
        <f ca="1">OFFSET(TblImps[[#This Row],[Servertime]],-1,0)+1/24</f>
        <v>45223.416666666468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45223.208333333132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45223.208333333132</v>
      </c>
      <c r="BZ87" s="317">
        <f ca="1">OFFSET(TblImps[[#This Row],[Servertime]],-1,0)+1/24</f>
        <v>45223.458333333132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45223.249999999796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45223.249999999796</v>
      </c>
      <c r="BZ88" s="317">
        <f ca="1">OFFSET(TblImps[[#This Row],[Servertime]],-1,0)+1/24</f>
        <v>45223.499999999796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45223.291666666461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45223.291666666461</v>
      </c>
      <c r="BZ89" s="317">
        <f ca="1">OFFSET(TblImps[[#This Row],[Servertime]],-1,0)+1/24</f>
        <v>45223.541666666461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45223.333333333125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45223.333333333125</v>
      </c>
      <c r="BZ90" s="317">
        <f ca="1">OFFSET(TblImps[[#This Row],[Servertime]],-1,0)+1/24</f>
        <v>45223.583333333125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45223.374999999789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45223.374999999789</v>
      </c>
      <c r="BZ91" s="317">
        <f ca="1">OFFSET(TblImps[[#This Row],[Servertime]],-1,0)+1/24</f>
        <v>45223.624999999789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45223.416666666453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45223.416666666453</v>
      </c>
      <c r="BZ92" s="317">
        <f ca="1">OFFSET(TblImps[[#This Row],[Servertime]],-1,0)+1/24</f>
        <v>45223.666666666453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45223.458333333117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45223.458333333117</v>
      </c>
      <c r="BZ93" s="317">
        <f ca="1">OFFSET(TblImps[[#This Row],[Servertime]],-1,0)+1/24</f>
        <v>45223.708333333117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45223.499999999782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45223.499999999782</v>
      </c>
      <c r="BZ94" s="317">
        <f ca="1">OFFSET(TblImps[[#This Row],[Servertime]],-1,0)+1/24</f>
        <v>45223.749999999782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45223.541666666446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45223.541666666446</v>
      </c>
      <c r="BZ95" s="317">
        <f ca="1">OFFSET(TblImps[[#This Row],[Servertime]],-1,0)+1/24</f>
        <v>45223.791666666446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45223.58333333311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45223.58333333311</v>
      </c>
      <c r="BZ96" s="317">
        <f ca="1">OFFSET(TblImps[[#This Row],[Servertime]],-1,0)+1/24</f>
        <v>45223.83333333311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45223.624999999774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45223.624999999774</v>
      </c>
      <c r="BZ97" s="317">
        <f ca="1">OFFSET(TblImps[[#This Row],[Servertime]],-1,0)+1/24</f>
        <v>45223.874999999774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45223.666666666439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45223.666666666439</v>
      </c>
      <c r="BZ98" s="317">
        <f ca="1">OFFSET(TblImps[[#This Row],[Servertime]],-1,0)+1/24</f>
        <v>45223.916666666439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45223.708333333103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45223.708333333103</v>
      </c>
      <c r="BZ99" s="317">
        <f ca="1">OFFSET(TblImps[[#This Row],[Servertime]],-1,0)+1/24</f>
        <v>45223.958333333103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45223.749999999767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45223.749999999767</v>
      </c>
      <c r="BZ100" s="317">
        <f ca="1">OFFSET(TblImps[[#This Row],[Servertime]],-1,0)+1/24</f>
        <v>45223.999999999767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45223.791666666431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45223.791666666431</v>
      </c>
      <c r="BZ101" s="317">
        <f ca="1">OFFSET(TblImps[[#This Row],[Servertime]],-1,0)+1/24</f>
        <v>45224.041666666431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45223.833333333096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45223.833333333096</v>
      </c>
      <c r="BZ102" s="317">
        <f ca="1">OFFSET(TblImps[[#This Row],[Servertime]],-1,0)+1/24</f>
        <v>45224.083333333096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45223.87499999976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45223.87499999976</v>
      </c>
      <c r="BZ103" s="317">
        <f ca="1">OFFSET(TblImps[[#This Row],[Servertime]],-1,0)+1/24</f>
        <v>45224.12499999976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45223.916666666424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45223.916666666424</v>
      </c>
      <c r="BZ104" s="317">
        <f ca="1">OFFSET(TblImps[[#This Row],[Servertime]],-1,0)+1/24</f>
        <v>45224.166666666424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45223.958333333088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45223.958333333088</v>
      </c>
      <c r="BZ105" s="317">
        <f ca="1">OFFSET(TblImps[[#This Row],[Servertime]],-1,0)+1/24</f>
        <v>45224.208333333088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45223.999999999753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45223.999999999753</v>
      </c>
      <c r="BZ106" s="317">
        <f ca="1">OFFSET(TblImps[[#This Row],[Servertime]],-1,0)+1/24</f>
        <v>45224.249999999753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45224.041666666417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45224.041666666417</v>
      </c>
      <c r="BZ107" s="317">
        <f ca="1">OFFSET(TblImps[[#This Row],[Servertime]],-1,0)+1/24</f>
        <v>45224.291666666417</v>
      </c>
      <c r="CA107" s="57"/>
      <c r="CB107" s="315"/>
      <c r="CC107" s="315"/>
      <c r="CD107" s="45" t="s">
        <v>210</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45224.083333333081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45224.083333333081</v>
      </c>
      <c r="BZ108" s="317">
        <f ca="1">OFFSET(TblImps[[#This Row],[Servertime]],-1,0)+1/24</f>
        <v>45224.333333333081</v>
      </c>
      <c r="CA108" s="57"/>
      <c r="CB108" s="315"/>
      <c r="CC108" s="315"/>
      <c r="CD108" s="45" t="s">
        <v>212</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45224.124999999745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45224.124999999745</v>
      </c>
      <c r="BZ109" s="317">
        <f ca="1">OFFSET(TblImps[[#This Row],[Servertime]],-1,0)+1/24</f>
        <v>45224.374999999745</v>
      </c>
      <c r="CA109" s="57"/>
      <c r="CB109" s="315"/>
      <c r="CC109" s="315"/>
      <c r="CD109" s="45" t="s">
        <v>213</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45224.16666666641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45224.16666666641</v>
      </c>
      <c r="BZ110" s="317">
        <f ca="1">OFFSET(TblImps[[#This Row],[Servertime]],-1,0)+1/24</f>
        <v>45224.41666666641</v>
      </c>
      <c r="CA110" s="57"/>
      <c r="CB110" s="315"/>
      <c r="CC110" s="315"/>
      <c r="CD110" s="45" t="s">
        <v>214</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45224.208333333074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45224.208333333074</v>
      </c>
      <c r="BZ111" s="317">
        <f ca="1">OFFSET(TblImps[[#This Row],[Servertime]],-1,0)+1/24</f>
        <v>45224.458333333074</v>
      </c>
      <c r="CA111" s="57"/>
      <c r="CB111" s="315"/>
      <c r="CC111" s="315"/>
      <c r="CD111" s="45" t="s">
        <v>215</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45224.249999999738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45224.249999999738</v>
      </c>
      <c r="BZ112" s="317">
        <f ca="1">OFFSET(TblImps[[#This Row],[Servertime]],-1,0)+1/24</f>
        <v>45224.499999999738</v>
      </c>
      <c r="CA112" s="57"/>
      <c r="CB112" s="315"/>
      <c r="CC112" s="315"/>
      <c r="CD112" s="45" t="s">
        <v>216</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45224.291666666402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45224.291666666402</v>
      </c>
      <c r="BZ113" s="317">
        <f ca="1">OFFSET(TblImps[[#This Row],[Servertime]],-1,0)+1/24</f>
        <v>45224.541666666402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45224.333333333067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45224.333333333067</v>
      </c>
      <c r="BZ114" s="317">
        <f ca="1">OFFSET(TblImps[[#This Row],[Servertime]],-1,0)+1/24</f>
        <v>45224.583333333067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45224.374999999731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45224.374999999731</v>
      </c>
      <c r="BZ115" s="317">
        <f ca="1">OFFSET(TblImps[[#This Row],[Servertime]],-1,0)+1/24</f>
        <v>45224.624999999731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45224.416666666395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45224.416666666395</v>
      </c>
      <c r="BZ116" s="317">
        <f ca="1">OFFSET(TblImps[[#This Row],[Servertime]],-1,0)+1/24</f>
        <v>45224.666666666395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45224.458333333059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45224.458333333059</v>
      </c>
      <c r="BZ117" s="317">
        <f ca="1">OFFSET(TblImps[[#This Row],[Servertime]],-1,0)+1/24</f>
        <v>45224.708333333059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45224.499999999724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45224.499999999724</v>
      </c>
      <c r="BZ118" s="317">
        <f ca="1">OFFSET(TblImps[[#This Row],[Servertime]],-1,0)+1/24</f>
        <v>45224.749999999724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45224.541666666388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45224.541666666388</v>
      </c>
      <c r="BZ119" s="317">
        <f ca="1">OFFSET(TblImps[[#This Row],[Servertime]],-1,0)+1/24</f>
        <v>45224.791666666388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45224.583333333052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45224.583333333052</v>
      </c>
      <c r="BZ120" s="317">
        <f ca="1">OFFSET(TblImps[[#This Row],[Servertime]],-1,0)+1/24</f>
        <v>45224.833333333052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45224.624999999716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45224.624999999716</v>
      </c>
      <c r="BZ121" s="317">
        <f ca="1">OFFSET(TblImps[[#This Row],[Servertime]],-1,0)+1/24</f>
        <v>45224.874999999716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45224.66666666638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45224.66666666638</v>
      </c>
      <c r="BZ122" s="317">
        <f ca="1">OFFSET(TblImps[[#This Row],[Servertime]],-1,0)+1/24</f>
        <v>45224.91666666638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45224.708333333045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45224.708333333045</v>
      </c>
      <c r="BZ123" s="317">
        <f ca="1">OFFSET(TblImps[[#This Row],[Servertime]],-1,0)+1/24</f>
        <v>45224.958333333045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45224.749999999709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45224.749999999709</v>
      </c>
      <c r="BZ124" s="317">
        <f ca="1">OFFSET(TblImps[[#This Row],[Servertime]],-1,0)+1/24</f>
        <v>45224.999999999709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45224.791666666373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45224.791666666373</v>
      </c>
      <c r="BZ125" s="317">
        <f ca="1">OFFSET(TblImps[[#This Row],[Servertime]],-1,0)+1/24</f>
        <v>45225.041666666373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45224.833333333037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45224.833333333037</v>
      </c>
      <c r="BZ126" s="317">
        <f ca="1">OFFSET(TblImps[[#This Row],[Servertime]],-1,0)+1/24</f>
        <v>45225.083333333037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45224.874999999702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45224.874999999702</v>
      </c>
      <c r="BZ127" s="317">
        <f ca="1">OFFSET(TblImps[[#This Row],[Servertime]],-1,0)+1/24</f>
        <v>45225.124999999702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45224.916666666366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45224.916666666366</v>
      </c>
      <c r="BZ128" s="317">
        <f ca="1">OFFSET(TblImps[[#This Row],[Servertime]],-1,0)+1/24</f>
        <v>45225.166666666366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45224.95833333303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45224.95833333303</v>
      </c>
      <c r="BZ129" s="317">
        <f ca="1">OFFSET(TblImps[[#This Row],[Servertime]],-1,0)+1/24</f>
        <v>45225.20833333303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45224.999999999694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45224.999999999694</v>
      </c>
      <c r="BZ130" s="317">
        <f ca="1">OFFSET(TblImps[[#This Row],[Servertime]],-1,0)+1/24</f>
        <v>45225.249999999694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45225.041666666359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45225.041666666359</v>
      </c>
      <c r="BZ131" s="317">
        <f ca="1">OFFSET(TblImps[[#This Row],[Servertime]],-1,0)+1/24</f>
        <v>45225.291666666359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45225.083333333023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45225.083333333023</v>
      </c>
      <c r="BZ132" s="317">
        <f ca="1">OFFSET(TblImps[[#This Row],[Servertime]],-1,0)+1/24</f>
        <v>45225.333333333023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45225.124999999687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45225.124999999687</v>
      </c>
      <c r="BZ133" s="317">
        <f ca="1">OFFSET(TblImps[[#This Row],[Servertime]],-1,0)+1/24</f>
        <v>45225.374999999687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45225.166666666351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45225.166666666351</v>
      </c>
      <c r="BZ134" s="317">
        <f ca="1">OFFSET(TblImps[[#This Row],[Servertime]],-1,0)+1/24</f>
        <v>45225.416666666351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45225.208333333016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45225.208333333016</v>
      </c>
      <c r="BZ135" s="317">
        <f ca="1">OFFSET(TblImps[[#This Row],[Servertime]],-1,0)+1/24</f>
        <v>45225.458333333016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45225.24999999968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45225.24999999968</v>
      </c>
      <c r="BZ136" s="317">
        <f ca="1">OFFSET(TblImps[[#This Row],[Servertime]],-1,0)+1/24</f>
        <v>45225.49999999968</v>
      </c>
      <c r="CA136" s="57"/>
      <c r="CB136" s="315"/>
      <c r="CC136" s="315"/>
    </row>
    <row r="1269" spans="2:23" x14ac:dyDescent="0.2">
      <c r="B1269" s="496" t="s">
        <v>317</v>
      </c>
      <c r="C1269" s="453"/>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473</v>
      </c>
      <c r="P16" s="39"/>
    </row>
    <row r="27" spans="8:9" ht="12.75" customHeight="1" x14ac:dyDescent="0.2"/>
    <row r="28" spans="8:9" x14ac:dyDescent="0.2">
      <c r="H28" s="28" t="s">
        <v>473</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258</v>
      </c>
      <c r="C2" s="41" t="s">
        <v>1009</v>
      </c>
      <c r="D2" s="41" t="s">
        <v>940</v>
      </c>
      <c r="E2" s="41" t="s">
        <v>1011</v>
      </c>
    </row>
    <row r="3" spans="2:5" ht="15.75" x14ac:dyDescent="0.25">
      <c r="B3" s="40" t="s">
        <v>988</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989</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991</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990</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992</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993</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994</v>
      </c>
      <c r="C9" s="42" t="s">
        <v>349</v>
      </c>
      <c r="D9" s="40">
        <f>_xlfn.IFNA(INDEX(TblConstr[],MATCH(Log!$I$28,TblConstr[Hour],0),MATCH(TblStats[[#This Row],[Abbr]],TblConstr[#Headers],0)),0)</f>
        <v>0</v>
      </c>
      <c r="E9" s="43" t="e">
        <f>TblStats[[#This Row],[Number]]/INDEX(TblConstr[[Hour]:[Land]],MATCH(Log!$I$28,TblConstr[Hour],0),6)</f>
        <v>#N/A</v>
      </c>
    </row>
    <row r="10" spans="2:5" ht="15.75" x14ac:dyDescent="0.25">
      <c r="B10" s="40" t="s">
        <v>995</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996</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997</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998</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999</v>
      </c>
      <c r="C14" s="42" t="s">
        <v>351</v>
      </c>
      <c r="D14" s="40">
        <f>_xlfn.IFNA(INDEX(TblConstr[],MATCH(Log!$I$28,TblConstr[Hour],0),MATCH(TblStats[[#This Row],[Abbr]],TblConstr[#Headers],0)),0)</f>
        <v>0</v>
      </c>
      <c r="E14" s="43" t="e">
        <f>TblStats[[#This Row],[Number]]/INDEX(TblConstr[[Hour]:[Land]],MATCH(Log!$I$28,TblConstr[Hour],0),6)</f>
        <v>#N/A</v>
      </c>
    </row>
    <row r="15" spans="2:5" ht="15.75" x14ac:dyDescent="0.25">
      <c r="B15" s="40" t="s">
        <v>1000</v>
      </c>
      <c r="C15" s="42" t="s">
        <v>354</v>
      </c>
      <c r="D15" s="40">
        <f>_xlfn.IFNA(INDEX(TblConstr[],MATCH(Log!$I$28,TblConstr[Hour],0),MATCH(TblStats[[#This Row],[Abbr]],TblConstr[#Headers],0)),0)</f>
        <v>0</v>
      </c>
      <c r="E15" s="43" t="e">
        <f>TblStats[[#This Row],[Number]]/INDEX(TblConstr[[Hour]:[Land]],MATCH(Log!$I$28,TblConstr[Hour],0),6)</f>
        <v>#N/A</v>
      </c>
    </row>
    <row r="16" spans="2:5" ht="15.75" x14ac:dyDescent="0.25">
      <c r="B16" s="40" t="s">
        <v>1001</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1002</v>
      </c>
      <c r="C17" s="42" t="s">
        <v>352</v>
      </c>
      <c r="D17" s="40">
        <f>_xlfn.IFNA(INDEX(TblConstr[],MATCH(Log!$I$28,TblConstr[Hour],0),MATCH(TblStats[[#This Row],[Abbr]],TblConstr[#Headers],0)),0)</f>
        <v>0</v>
      </c>
      <c r="E17" s="43" t="e">
        <f>TblStats[[#This Row],[Number]]/INDEX(TblConstr[[Hour]:[Land]],MATCH(Log!$I$28,TblConstr[Hour],0),6)</f>
        <v>#N/A</v>
      </c>
    </row>
    <row r="18" spans="2:12" ht="15.75" x14ac:dyDescent="0.25">
      <c r="B18" s="40" t="s">
        <v>1003</v>
      </c>
      <c r="C18" s="42" t="s">
        <v>298</v>
      </c>
      <c r="D18" s="40">
        <f>_xlfn.IFNA(INDEX(TblConstr[],MATCH(Log!$I$28,TblConstr[Hour],0),MATCH(TblStats[[#This Row],[Abbr]],TblConstr[#Headers],0)),0)</f>
        <v>0</v>
      </c>
      <c r="E18" s="43" t="e">
        <f>TblStats[[#This Row],[Number]]/INDEX(TblConstr[[Hour]:[Land]],MATCH(Log!$I$28,TblConstr[Hour],0),6)</f>
        <v>#N/A</v>
      </c>
    </row>
    <row r="19" spans="2:12" ht="15.75" x14ac:dyDescent="0.25">
      <c r="B19" s="40" t="s">
        <v>1004</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1005</v>
      </c>
      <c r="C20" s="42" t="s">
        <v>372</v>
      </c>
      <c r="D20" s="40">
        <f>_xlfn.IFNA(INDEX(TblConstr[],MATCH(Log!$I$28,TblConstr[Hour],0),MATCH(TblStats[[#This Row],[Abbr]],TblConstr[#Headers],0)),0)</f>
        <v>0</v>
      </c>
      <c r="E20" s="43" t="e">
        <f>TblStats[[#This Row],[Number]]/INDEX(TblConstr[[Hour]:[Land]],MATCH(Log!$I$28,TblConstr[Hour],0),6)</f>
        <v>#N/A</v>
      </c>
    </row>
    <row r="21" spans="2:12" ht="15.75" x14ac:dyDescent="0.25">
      <c r="B21" s="40" t="s">
        <v>1006</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1007</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1008</v>
      </c>
      <c r="C23" s="40" t="s">
        <v>1010</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987</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537</v>
      </c>
      <c r="B11" s="45">
        <v>25</v>
      </c>
      <c r="C11" s="45" t="s">
        <v>8</v>
      </c>
    </row>
    <row r="12" spans="1:6" x14ac:dyDescent="0.2">
      <c r="A12" s="329" t="s">
        <v>67</v>
      </c>
      <c r="B12" s="266">
        <v>1.75</v>
      </c>
      <c r="C12" s="45" t="s">
        <v>512</v>
      </c>
      <c r="D12" s="159">
        <v>0.35</v>
      </c>
      <c r="E12" s="45" t="s">
        <v>438</v>
      </c>
    </row>
    <row r="13" spans="1:6" x14ac:dyDescent="0.2">
      <c r="A13" s="329" t="s">
        <v>65</v>
      </c>
      <c r="B13" s="266">
        <v>1.75</v>
      </c>
      <c r="C13" s="45" t="s">
        <v>513</v>
      </c>
      <c r="D13" s="159">
        <v>0.35</v>
      </c>
      <c r="E13" s="45" t="s">
        <v>438</v>
      </c>
    </row>
    <row r="14" spans="1:6" x14ac:dyDescent="0.2">
      <c r="A14" s="329" t="s">
        <v>482</v>
      </c>
      <c r="B14" s="45">
        <v>0</v>
      </c>
      <c r="C14" s="45" t="s">
        <v>483</v>
      </c>
      <c r="D14" s="330"/>
      <c r="F14" s="159"/>
    </row>
    <row r="15" spans="1:6" x14ac:dyDescent="0.2">
      <c r="B15" s="45">
        <v>3.5</v>
      </c>
      <c r="C15" s="45" t="s">
        <v>484</v>
      </c>
      <c r="D15" s="331">
        <v>0.35</v>
      </c>
      <c r="E15" s="45" t="s">
        <v>438</v>
      </c>
      <c r="F15" s="159"/>
    </row>
    <row r="16" spans="1:6" x14ac:dyDescent="0.2">
      <c r="A16" s="329" t="s">
        <v>479</v>
      </c>
      <c r="B16" s="45">
        <v>0</v>
      </c>
      <c r="C16" s="45" t="s">
        <v>486</v>
      </c>
      <c r="D16" s="331">
        <v>0</v>
      </c>
      <c r="E16" s="45" t="s">
        <v>438</v>
      </c>
      <c r="F16" s="159"/>
    </row>
    <row r="17" spans="1:19" x14ac:dyDescent="0.2">
      <c r="B17" s="45">
        <v>3.5</v>
      </c>
      <c r="C17" s="45" t="s">
        <v>485</v>
      </c>
      <c r="D17" s="331">
        <v>0.35</v>
      </c>
      <c r="E17" s="45" t="s">
        <v>438</v>
      </c>
      <c r="F17" s="159"/>
    </row>
    <row r="18" spans="1:19" x14ac:dyDescent="0.2">
      <c r="B18" s="45">
        <v>15</v>
      </c>
      <c r="C18" s="45" t="s">
        <v>13</v>
      </c>
      <c r="D18" s="331"/>
      <c r="F18" s="159"/>
    </row>
    <row r="19" spans="1:19" x14ac:dyDescent="0.2">
      <c r="A19" s="329" t="s">
        <v>185</v>
      </c>
      <c r="B19" s="45">
        <v>2</v>
      </c>
      <c r="C19" s="45" t="s">
        <v>439</v>
      </c>
      <c r="D19" s="159">
        <v>0.36</v>
      </c>
      <c r="E19" s="45" t="s">
        <v>438</v>
      </c>
    </row>
    <row r="20" spans="1:19" x14ac:dyDescent="0.2">
      <c r="A20" s="329" t="s">
        <v>454</v>
      </c>
      <c r="B20" s="45">
        <v>2.6</v>
      </c>
      <c r="C20" s="45" t="s">
        <v>487</v>
      </c>
    </row>
    <row r="21" spans="1:19" x14ac:dyDescent="0.2">
      <c r="A21" s="329" t="s">
        <v>455</v>
      </c>
      <c r="B21" s="332">
        <v>4</v>
      </c>
      <c r="C21" s="45" t="s">
        <v>456</v>
      </c>
      <c r="D21" s="159">
        <v>0.6</v>
      </c>
      <c r="E21" s="45" t="s">
        <v>438</v>
      </c>
    </row>
    <row r="22" spans="1:19" x14ac:dyDescent="0.2">
      <c r="B22" s="332">
        <v>4</v>
      </c>
      <c r="C22" s="45" t="s">
        <v>457</v>
      </c>
      <c r="D22" s="159">
        <v>0.6</v>
      </c>
      <c r="E22" s="45" t="s">
        <v>438</v>
      </c>
    </row>
    <row r="23" spans="1:19" x14ac:dyDescent="0.2">
      <c r="A23" s="329" t="s">
        <v>1076</v>
      </c>
      <c r="B23" s="332"/>
      <c r="C23" s="45" t="s">
        <v>1077</v>
      </c>
      <c r="D23" s="159">
        <v>0.5</v>
      </c>
      <c r="E23" s="45" t="s">
        <v>438</v>
      </c>
    </row>
    <row r="24" spans="1:19" x14ac:dyDescent="0.2">
      <c r="A24" s="328" t="s">
        <v>80</v>
      </c>
    </row>
    <row r="25" spans="1:19" x14ac:dyDescent="0.2">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510</v>
      </c>
      <c r="Q25" s="339" t="s">
        <v>75</v>
      </c>
      <c r="R25" s="339" t="s">
        <v>372</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178</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235</v>
      </c>
      <c r="E32" s="5"/>
      <c r="F32" s="5"/>
      <c r="G32" s="5"/>
      <c r="H32" s="5"/>
      <c r="I32" s="5"/>
      <c r="J32" s="5"/>
      <c r="K32" s="5"/>
      <c r="L32" s="5" t="s">
        <v>396</v>
      </c>
      <c r="M32" s="5"/>
      <c r="N32" s="5"/>
      <c r="O32" s="5"/>
      <c r="P32" s="5"/>
      <c r="Q32" s="5"/>
      <c r="R32" s="5"/>
      <c r="S32" s="5"/>
    </row>
    <row r="33" spans="1:16" x14ac:dyDescent="0.2">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
      <c r="A34" s="329" t="s">
        <v>24</v>
      </c>
      <c r="B34" s="45">
        <v>100</v>
      </c>
      <c r="D34" s="45" t="s">
        <v>21</v>
      </c>
      <c r="E34" s="97">
        <v>1300</v>
      </c>
      <c r="F34" s="97">
        <v>1390</v>
      </c>
      <c r="G34" s="97">
        <v>1480</v>
      </c>
      <c r="H34" s="97">
        <v>1570</v>
      </c>
      <c r="I34" s="97">
        <v>1660</v>
      </c>
      <c r="J34" s="97">
        <v>1750</v>
      </c>
      <c r="K34" s="97"/>
      <c r="M34" s="159">
        <v>0.05</v>
      </c>
      <c r="N34" s="45" t="s">
        <v>398</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
      <c r="A38" s="329" t="str">
        <f>Overview!$A25</f>
        <v>Cavalry</v>
      </c>
      <c r="B38" s="45">
        <v>0</v>
      </c>
      <c r="M38" s="159">
        <v>-0.1</v>
      </c>
      <c r="N38" s="45" t="s">
        <v>400</v>
      </c>
      <c r="O38" s="45">
        <v>-2</v>
      </c>
      <c r="P38" s="45" t="s">
        <v>401</v>
      </c>
    </row>
    <row r="39" spans="1:16" x14ac:dyDescent="0.2">
      <c r="A39" s="329" t="s">
        <v>25</v>
      </c>
      <c r="B39" s="45">
        <v>25</v>
      </c>
      <c r="D39" s="45" t="s">
        <v>371</v>
      </c>
      <c r="E39" s="97">
        <v>1</v>
      </c>
      <c r="F39" s="45">
        <v>2</v>
      </c>
      <c r="G39" s="45">
        <v>3</v>
      </c>
      <c r="H39" s="45">
        <v>4</v>
      </c>
      <c r="I39" s="45">
        <v>5</v>
      </c>
      <c r="J39" s="45">
        <v>6</v>
      </c>
      <c r="L39" s="45" t="s">
        <v>280</v>
      </c>
      <c r="M39" s="159">
        <v>-0.1</v>
      </c>
      <c r="N39" s="45" t="s">
        <v>402</v>
      </c>
    </row>
    <row r="40" spans="1:16" x14ac:dyDescent="0.2">
      <c r="A40" s="329" t="s">
        <v>1097</v>
      </c>
      <c r="B40" s="45">
        <v>0</v>
      </c>
      <c r="D40" s="45" t="s">
        <v>21</v>
      </c>
      <c r="E40" s="45">
        <v>1200</v>
      </c>
      <c r="F40" s="45">
        <v>1325</v>
      </c>
      <c r="G40" s="45">
        <v>1450</v>
      </c>
      <c r="H40" s="45">
        <v>1575</v>
      </c>
      <c r="I40" s="45">
        <v>1700</v>
      </c>
      <c r="J40" s="45">
        <v>1825</v>
      </c>
      <c r="M40" s="159">
        <v>-0.1</v>
      </c>
      <c r="N40" s="45" t="s">
        <v>403</v>
      </c>
    </row>
    <row r="41" spans="1:16" x14ac:dyDescent="0.2">
      <c r="A41" s="329" t="s">
        <v>26</v>
      </c>
      <c r="B41" s="45">
        <v>25</v>
      </c>
      <c r="D41" s="45" t="s">
        <v>2</v>
      </c>
      <c r="E41" s="45">
        <v>100000</v>
      </c>
      <c r="F41" s="45">
        <v>104750</v>
      </c>
      <c r="G41" s="45">
        <v>109500</v>
      </c>
      <c r="H41" s="45">
        <v>114250</v>
      </c>
      <c r="I41" s="45">
        <v>119000</v>
      </c>
      <c r="J41" s="45">
        <v>123750</v>
      </c>
      <c r="M41" s="159">
        <v>0.02</v>
      </c>
      <c r="N41" s="45" t="s">
        <v>404</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
      <c r="D43" s="45" t="s">
        <v>7</v>
      </c>
      <c r="E43" s="45">
        <v>15000</v>
      </c>
      <c r="F43" s="45">
        <v>15450</v>
      </c>
      <c r="G43" s="45">
        <v>15900</v>
      </c>
      <c r="H43" s="45">
        <v>16350</v>
      </c>
      <c r="I43" s="45">
        <v>16800</v>
      </c>
      <c r="J43" s="45">
        <v>17250</v>
      </c>
      <c r="M43" s="159">
        <v>-0.1</v>
      </c>
      <c r="N43" s="45" t="s">
        <v>406</v>
      </c>
    </row>
    <row r="44" spans="1:16" x14ac:dyDescent="0.2">
      <c r="A44" s="328" t="s">
        <v>78</v>
      </c>
      <c r="C44" s="97"/>
      <c r="M44" s="159">
        <v>0.05</v>
      </c>
      <c r="N44" s="45" t="s">
        <v>295</v>
      </c>
    </row>
    <row r="45" spans="1:16" x14ac:dyDescent="0.2">
      <c r="A45" s="329" t="s">
        <v>2</v>
      </c>
      <c r="B45" s="97">
        <f>HLOOKUP(1,E33:J37,3)</f>
        <v>100000</v>
      </c>
      <c r="C45" s="97"/>
      <c r="D45" s="45" t="s">
        <v>442</v>
      </c>
      <c r="L45" s="45" t="s">
        <v>73</v>
      </c>
      <c r="M45" s="159">
        <v>-0.1</v>
      </c>
      <c r="N45" s="45" t="s">
        <v>407</v>
      </c>
    </row>
    <row r="46" spans="1:16" x14ac:dyDescent="0.2">
      <c r="A46" s="329" t="s">
        <v>5</v>
      </c>
      <c r="B46" s="97">
        <f>HLOOKUP(1,E33:J37,4)</f>
        <v>15000</v>
      </c>
      <c r="C46" s="97"/>
      <c r="D46" s="45" t="s">
        <v>21</v>
      </c>
      <c r="E46" s="45">
        <v>100</v>
      </c>
      <c r="M46" s="159">
        <v>-0.2</v>
      </c>
      <c r="N46" s="45" t="s">
        <v>408</v>
      </c>
    </row>
    <row r="47" spans="1:16" x14ac:dyDescent="0.2">
      <c r="A47" s="329" t="s">
        <v>81</v>
      </c>
      <c r="B47" s="97">
        <f>HLOOKUP(1,E33:J37,5)</f>
        <v>15000</v>
      </c>
      <c r="C47" s="97"/>
      <c r="D47" s="45" t="s">
        <v>2</v>
      </c>
      <c r="E47" s="45">
        <v>5000</v>
      </c>
      <c r="M47" s="45">
        <v>1</v>
      </c>
      <c r="N47" s="45" t="s">
        <v>409</v>
      </c>
    </row>
    <row r="48" spans="1:16" x14ac:dyDescent="0.2">
      <c r="A48" s="329" t="s">
        <v>12</v>
      </c>
      <c r="B48" s="97">
        <v>0</v>
      </c>
      <c r="C48" s="97"/>
      <c r="D48" s="45" t="s">
        <v>5</v>
      </c>
      <c r="E48" s="45">
        <v>1500</v>
      </c>
      <c r="L48" s="45" t="s">
        <v>183</v>
      </c>
      <c r="M48" s="159">
        <v>-0.1</v>
      </c>
      <c r="N48" s="45" t="s">
        <v>410</v>
      </c>
    </row>
    <row r="49" spans="1:21" x14ac:dyDescent="0.2">
      <c r="A49" s="329" t="s">
        <v>3</v>
      </c>
      <c r="B49" s="97">
        <v>0</v>
      </c>
      <c r="C49" s="97"/>
      <c r="D49" s="45" t="s">
        <v>7</v>
      </c>
      <c r="E49" s="45">
        <v>2500</v>
      </c>
      <c r="M49" s="159">
        <v>-0.2</v>
      </c>
      <c r="N49" s="45" t="s">
        <v>411</v>
      </c>
    </row>
    <row r="50" spans="1:21" x14ac:dyDescent="0.2">
      <c r="A50" s="329" t="s">
        <v>4</v>
      </c>
      <c r="B50" s="97">
        <v>10000</v>
      </c>
      <c r="C50" s="97"/>
      <c r="D50" s="45" t="s">
        <v>3</v>
      </c>
      <c r="E50" s="45">
        <v>2500</v>
      </c>
      <c r="M50" s="45">
        <v>1</v>
      </c>
      <c r="N50" s="45" t="s">
        <v>412</v>
      </c>
    </row>
    <row r="51" spans="1:21" x14ac:dyDescent="0.2">
      <c r="A51" s="329" t="s">
        <v>82</v>
      </c>
      <c r="B51" s="97">
        <v>0</v>
      </c>
      <c r="D51" s="45" t="s">
        <v>12</v>
      </c>
      <c r="E51" s="45">
        <v>1000</v>
      </c>
      <c r="L51" s="45" t="s">
        <v>387</v>
      </c>
      <c r="M51" s="159">
        <v>-0.1</v>
      </c>
      <c r="N51" s="45" t="s">
        <v>413</v>
      </c>
    </row>
    <row r="52" spans="1:21" x14ac:dyDescent="0.2">
      <c r="D52" s="45" t="s">
        <v>443</v>
      </c>
      <c r="E52" s="45">
        <v>30</v>
      </c>
      <c r="L52" s="45" t="s">
        <v>388</v>
      </c>
      <c r="M52" s="159">
        <v>0.2</v>
      </c>
      <c r="N52" s="45" t="s">
        <v>414</v>
      </c>
      <c r="O52" s="159">
        <v>0.1</v>
      </c>
      <c r="P52" s="45" t="s">
        <v>398</v>
      </c>
    </row>
    <row r="53" spans="1:21" x14ac:dyDescent="0.2">
      <c r="A53" s="328" t="s">
        <v>86</v>
      </c>
      <c r="D53" s="45" t="s">
        <v>444</v>
      </c>
      <c r="E53" s="45">
        <v>30</v>
      </c>
      <c r="L53" s="45" t="s">
        <v>389</v>
      </c>
      <c r="M53" s="160">
        <v>0.06</v>
      </c>
      <c r="N53" s="45" t="s">
        <v>404</v>
      </c>
    </row>
    <row r="54" spans="1:21" x14ac:dyDescent="0.2">
      <c r="A54" s="329" t="s">
        <v>21</v>
      </c>
      <c r="B54" s="342">
        <v>0.03</v>
      </c>
      <c r="L54" s="45" t="s">
        <v>390</v>
      </c>
      <c r="M54" s="121">
        <v>0.125</v>
      </c>
      <c r="N54" s="45" t="s">
        <v>399</v>
      </c>
    </row>
    <row r="55" spans="1:21" x14ac:dyDescent="0.2">
      <c r="A55" s="329" t="s">
        <v>24</v>
      </c>
      <c r="B55" s="342">
        <v>0.01</v>
      </c>
      <c r="L55" s="45" t="s">
        <v>391</v>
      </c>
      <c r="M55" s="159">
        <v>-0.3</v>
      </c>
      <c r="N55" s="45" t="s">
        <v>415</v>
      </c>
    </row>
    <row r="56" spans="1:21" x14ac:dyDescent="0.2">
      <c r="A56" s="329" t="s">
        <v>14</v>
      </c>
      <c r="B56" s="342">
        <v>0.01</v>
      </c>
      <c r="L56" s="45" t="s">
        <v>392</v>
      </c>
      <c r="M56" s="159">
        <v>-0.2</v>
      </c>
      <c r="N56" s="45" t="s">
        <v>400</v>
      </c>
      <c r="O56" s="159">
        <v>0.15</v>
      </c>
      <c r="P56" s="45" t="s">
        <v>416</v>
      </c>
    </row>
    <row r="57" spans="1:21" x14ac:dyDescent="0.2">
      <c r="A57" s="329" t="s">
        <v>16</v>
      </c>
      <c r="B57" s="342">
        <v>0.01</v>
      </c>
      <c r="L57" s="45" t="s">
        <v>393</v>
      </c>
      <c r="M57" s="159">
        <v>-0.25</v>
      </c>
      <c r="N57" s="45" t="s">
        <v>417</v>
      </c>
    </row>
    <row r="58" spans="1:21" x14ac:dyDescent="0.2">
      <c r="A58" s="329" t="s">
        <v>15</v>
      </c>
      <c r="B58" s="342">
        <v>0.02</v>
      </c>
      <c r="L58" s="45" t="s">
        <v>394</v>
      </c>
      <c r="M58" s="159">
        <v>0.1</v>
      </c>
      <c r="N58" s="45" t="s">
        <v>295</v>
      </c>
      <c r="O58" s="159">
        <v>0.15</v>
      </c>
      <c r="P58" s="45" t="s">
        <v>418</v>
      </c>
    </row>
    <row r="59" spans="1:21" x14ac:dyDescent="0.2">
      <c r="L59" s="45" t="s">
        <v>395</v>
      </c>
      <c r="M59" s="45">
        <v>3</v>
      </c>
      <c r="N59" s="45" t="s">
        <v>419</v>
      </c>
    </row>
    <row r="60" spans="1:21" x14ac:dyDescent="0.2">
      <c r="A60" s="329" t="s">
        <v>87</v>
      </c>
      <c r="B60" s="45">
        <v>0.25</v>
      </c>
      <c r="C60" s="45" t="s">
        <v>88</v>
      </c>
      <c r="U60" s="160"/>
    </row>
    <row r="61" spans="1:21" x14ac:dyDescent="0.2">
      <c r="A61" s="329" t="s">
        <v>167</v>
      </c>
      <c r="B61" s="45">
        <v>2.7</v>
      </c>
      <c r="C61" s="45" t="s">
        <v>168</v>
      </c>
      <c r="T61" s="111"/>
      <c r="U61" s="160"/>
    </row>
    <row r="62" spans="1:21" x14ac:dyDescent="0.2">
      <c r="L62" s="45" t="s">
        <v>33</v>
      </c>
      <c r="M62" s="45">
        <v>6.4</v>
      </c>
      <c r="N62" s="45" t="s">
        <v>472</v>
      </c>
      <c r="U62" s="160"/>
    </row>
    <row r="63" spans="1:21" x14ac:dyDescent="0.2">
      <c r="A63" s="328" t="s">
        <v>170</v>
      </c>
    </row>
    <row r="64" spans="1:21" x14ac:dyDescent="0.2">
      <c r="A64" s="329" t="s">
        <v>346</v>
      </c>
      <c r="B64" s="45">
        <v>36</v>
      </c>
      <c r="C64" s="45" t="s">
        <v>347</v>
      </c>
      <c r="D64" s="45" t="s">
        <v>348</v>
      </c>
      <c r="L64" s="45" t="s">
        <v>471</v>
      </c>
      <c r="M64" s="45">
        <v>3780</v>
      </c>
      <c r="U64" s="159"/>
    </row>
    <row r="65" spans="1:21" x14ac:dyDescent="0.2">
      <c r="A65" s="329" t="s">
        <v>172</v>
      </c>
      <c r="B65" s="45">
        <v>30</v>
      </c>
      <c r="C65" s="45" t="s">
        <v>271</v>
      </c>
    </row>
    <row r="66" spans="1:21" x14ac:dyDescent="0.2">
      <c r="A66" s="329" t="s">
        <v>478</v>
      </c>
      <c r="B66" s="45">
        <v>15</v>
      </c>
      <c r="C66" s="45" t="s">
        <v>271</v>
      </c>
      <c r="L66" s="5" t="s">
        <v>629</v>
      </c>
      <c r="U66" s="159"/>
    </row>
    <row r="67" spans="1:21" x14ac:dyDescent="0.2">
      <c r="A67" s="329" t="s">
        <v>350</v>
      </c>
      <c r="B67" s="45">
        <v>15</v>
      </c>
      <c r="C67" s="45" t="s">
        <v>271</v>
      </c>
      <c r="L67" s="111" t="s">
        <v>539</v>
      </c>
      <c r="M67" s="434">
        <v>2.5000000000000001E-2</v>
      </c>
      <c r="N67" s="45" t="s">
        <v>634</v>
      </c>
      <c r="S67" s="45" t="s">
        <v>684</v>
      </c>
      <c r="U67" s="159"/>
    </row>
    <row r="68" spans="1:21" x14ac:dyDescent="0.2">
      <c r="A68" s="329" t="s">
        <v>171</v>
      </c>
      <c r="B68" s="45">
        <v>15</v>
      </c>
      <c r="C68" s="45" t="str">
        <f>C65</f>
        <v>peasants</v>
      </c>
      <c r="L68" s="111" t="s">
        <v>541</v>
      </c>
      <c r="M68" s="434">
        <v>0.05</v>
      </c>
      <c r="N68" s="45" t="s">
        <v>635</v>
      </c>
      <c r="S68" s="45" t="s">
        <v>685</v>
      </c>
    </row>
    <row r="69" spans="1:21" x14ac:dyDescent="0.2">
      <c r="A69" s="329" t="s">
        <v>272</v>
      </c>
      <c r="B69" s="45">
        <f>IF(OR(Overview!$B$14="Halfling",Overview!$B$14="Dwarf",Overview!$B$14="Gnome"),10,IF(race="Nomad",25,5))</f>
        <v>5</v>
      </c>
      <c r="L69" s="45" t="s">
        <v>542</v>
      </c>
      <c r="M69" s="2">
        <v>0.05</v>
      </c>
      <c r="N69" s="45" t="s">
        <v>636</v>
      </c>
      <c r="S69" s="45" t="s">
        <v>686</v>
      </c>
    </row>
    <row r="70" spans="1:21" x14ac:dyDescent="0.2">
      <c r="L70" s="45" t="s">
        <v>544</v>
      </c>
      <c r="M70" s="434">
        <v>7.4999999999999997E-2</v>
      </c>
      <c r="N70" s="45" t="s">
        <v>634</v>
      </c>
      <c r="S70" s="45" t="s">
        <v>687</v>
      </c>
      <c r="T70" s="111"/>
      <c r="U70" s="160"/>
    </row>
    <row r="71" spans="1:21" x14ac:dyDescent="0.2">
      <c r="A71" s="343" t="s">
        <v>273</v>
      </c>
      <c r="L71" s="45" t="s">
        <v>546</v>
      </c>
      <c r="M71" s="434">
        <v>0.02</v>
      </c>
      <c r="N71" s="45" t="s">
        <v>637</v>
      </c>
      <c r="S71" s="45" t="s">
        <v>688</v>
      </c>
      <c r="U71" s="160"/>
    </row>
    <row r="72" spans="1:21" x14ac:dyDescent="0.2">
      <c r="A72" s="329" t="str">
        <f>CONCATENATE("Your race is ",Overview!B14)</f>
        <v>Your race is Human</v>
      </c>
      <c r="L72" s="45" t="s">
        <v>547</v>
      </c>
      <c r="M72" s="2">
        <v>0.05</v>
      </c>
      <c r="N72" s="45" t="s">
        <v>673</v>
      </c>
      <c r="S72" s="111" t="s">
        <v>699</v>
      </c>
      <c r="T72" s="111"/>
      <c r="U72" s="159"/>
    </row>
    <row r="73" spans="1:21" x14ac:dyDescent="0.2">
      <c r="L73" s="45" t="s">
        <v>548</v>
      </c>
      <c r="M73" s="2">
        <v>0.1</v>
      </c>
      <c r="N73" s="45" t="s">
        <v>755</v>
      </c>
      <c r="S73" s="111" t="s">
        <v>728</v>
      </c>
      <c r="T73" s="111"/>
      <c r="U73" s="159"/>
    </row>
    <row r="74" spans="1:21" x14ac:dyDescent="0.2">
      <c r="A74" s="328" t="s">
        <v>203</v>
      </c>
      <c r="B74" s="45" t="s">
        <v>274</v>
      </c>
      <c r="F74" s="45" t="s">
        <v>208</v>
      </c>
      <c r="L74" s="45" t="s">
        <v>549</v>
      </c>
      <c r="M74" s="2">
        <v>-0.1</v>
      </c>
      <c r="N74" s="45" t="s">
        <v>671</v>
      </c>
      <c r="O74" s="45" t="s">
        <v>640</v>
      </c>
      <c r="S74" s="111" t="s">
        <v>691</v>
      </c>
      <c r="T74" s="111"/>
      <c r="U74" s="159"/>
    </row>
    <row r="75" spans="1:21" x14ac:dyDescent="0.2">
      <c r="A75" s="329" t="s">
        <v>198</v>
      </c>
      <c r="B75" s="45">
        <v>2</v>
      </c>
      <c r="C75" s="45" t="s">
        <v>204</v>
      </c>
      <c r="D75" s="342"/>
      <c r="F75" s="342">
        <v>0.1</v>
      </c>
      <c r="G75" s="45" t="s">
        <v>107</v>
      </c>
      <c r="L75" s="45" t="s">
        <v>550</v>
      </c>
      <c r="M75" s="2">
        <v>-0.05</v>
      </c>
      <c r="N75" s="45" t="s">
        <v>678</v>
      </c>
      <c r="O75" s="159">
        <v>-0.15</v>
      </c>
      <c r="P75" s="45" t="s">
        <v>655</v>
      </c>
      <c r="S75" s="111" t="s">
        <v>710</v>
      </c>
      <c r="T75" s="111"/>
      <c r="U75" s="160"/>
    </row>
    <row r="76" spans="1:21" x14ac:dyDescent="0.2">
      <c r="A76" s="329" t="s">
        <v>199</v>
      </c>
      <c r="B76" s="45">
        <v>2</v>
      </c>
      <c r="C76" s="45" t="s">
        <v>204</v>
      </c>
      <c r="D76" s="342"/>
      <c r="F76" s="342">
        <v>0.1</v>
      </c>
      <c r="G76" s="45" t="s">
        <v>110</v>
      </c>
      <c r="L76" s="45" t="s">
        <v>552</v>
      </c>
      <c r="M76" s="434">
        <v>-2.5000000000000001E-2</v>
      </c>
      <c r="N76" s="45" t="s">
        <v>641</v>
      </c>
      <c r="S76" s="111" t="s">
        <v>692</v>
      </c>
      <c r="T76" s="111"/>
      <c r="U76" s="159"/>
    </row>
    <row r="77" spans="1:21" x14ac:dyDescent="0.2">
      <c r="A77" s="329" t="s">
        <v>205</v>
      </c>
      <c r="B77" s="45">
        <v>2.5</v>
      </c>
      <c r="C77" s="45" t="s">
        <v>204</v>
      </c>
      <c r="D77" s="342"/>
      <c r="F77" s="342">
        <v>0.1</v>
      </c>
      <c r="G77" s="45" t="s">
        <v>32</v>
      </c>
      <c r="L77" s="45" t="s">
        <v>554</v>
      </c>
      <c r="M77" s="2">
        <v>-0.1</v>
      </c>
      <c r="N77" s="45" t="s">
        <v>756</v>
      </c>
      <c r="S77" s="111" t="s">
        <v>1069</v>
      </c>
      <c r="T77" s="111"/>
    </row>
    <row r="78" spans="1:21" x14ac:dyDescent="0.2">
      <c r="A78" s="329" t="s">
        <v>202</v>
      </c>
      <c r="B78" s="45">
        <v>2.5</v>
      </c>
      <c r="C78" s="45" t="s">
        <v>204</v>
      </c>
      <c r="D78" s="342"/>
      <c r="F78" s="342">
        <v>0.5</v>
      </c>
      <c r="G78" s="45" t="s">
        <v>209</v>
      </c>
      <c r="M78"/>
      <c r="S78" s="111"/>
      <c r="T78" s="111"/>
    </row>
    <row r="79" spans="1:21" x14ac:dyDescent="0.2">
      <c r="A79" s="329" t="s">
        <v>206</v>
      </c>
      <c r="B79" s="45">
        <v>2.5</v>
      </c>
      <c r="C79" s="45" t="s">
        <v>204</v>
      </c>
      <c r="D79" s="342"/>
      <c r="F79" s="342">
        <v>0.1</v>
      </c>
      <c r="G79" s="45" t="s">
        <v>106</v>
      </c>
      <c r="L79" s="45" t="s">
        <v>555</v>
      </c>
      <c r="M79" s="434">
        <v>-0.1</v>
      </c>
      <c r="N79" s="45" t="s">
        <v>643</v>
      </c>
      <c r="S79" s="111" t="s">
        <v>694</v>
      </c>
      <c r="T79" s="111"/>
      <c r="U79" s="160"/>
    </row>
    <row r="80" spans="1:21" x14ac:dyDescent="0.2">
      <c r="A80" s="329" t="s">
        <v>531</v>
      </c>
      <c r="B80" s="45">
        <v>5</v>
      </c>
      <c r="C80" s="45" t="s">
        <v>204</v>
      </c>
      <c r="D80" s="342"/>
      <c r="F80" s="342">
        <v>0.2</v>
      </c>
      <c r="G80" s="45" t="s">
        <v>110</v>
      </c>
      <c r="H80" s="45" t="s">
        <v>248</v>
      </c>
      <c r="L80" s="45" t="s">
        <v>556</v>
      </c>
      <c r="M80" s="2">
        <v>0.15</v>
      </c>
      <c r="N80" s="45" t="s">
        <v>644</v>
      </c>
      <c r="S80" s="111" t="s">
        <v>695</v>
      </c>
      <c r="T80" s="111"/>
      <c r="U80" s="159"/>
    </row>
    <row r="81" spans="1:23" x14ac:dyDescent="0.2">
      <c r="A81" s="329" t="s">
        <v>532</v>
      </c>
      <c r="B81" s="45">
        <v>5</v>
      </c>
      <c r="C81" s="45" t="s">
        <v>204</v>
      </c>
      <c r="D81" s="342"/>
      <c r="F81" s="342">
        <v>0.3</v>
      </c>
      <c r="G81" s="45" t="s">
        <v>533</v>
      </c>
      <c r="L81" s="45" t="s">
        <v>557</v>
      </c>
      <c r="M81" s="2">
        <v>-0.1</v>
      </c>
      <c r="N81" s="45" t="s">
        <v>645</v>
      </c>
      <c r="S81" s="111" t="s">
        <v>696</v>
      </c>
      <c r="T81" s="111"/>
      <c r="U81" s="159"/>
    </row>
    <row r="82" spans="1:23" x14ac:dyDescent="0.2">
      <c r="A82" s="329" t="s">
        <v>263</v>
      </c>
      <c r="B82" s="45">
        <f>B80</f>
        <v>5</v>
      </c>
      <c r="C82" s="45" t="str">
        <f>C80</f>
        <v>* Landsize</v>
      </c>
      <c r="D82" s="159"/>
      <c r="F82" s="342">
        <v>0.2</v>
      </c>
      <c r="G82" s="45" t="s">
        <v>32</v>
      </c>
      <c r="H82" s="45" t="s">
        <v>260</v>
      </c>
      <c r="L82" s="45" t="s">
        <v>559</v>
      </c>
      <c r="M82" s="2">
        <v>-0.2</v>
      </c>
      <c r="N82" s="45" t="s">
        <v>646</v>
      </c>
      <c r="O82" s="167">
        <v>0.1</v>
      </c>
      <c r="P82" s="5" t="s">
        <v>1105</v>
      </c>
      <c r="S82" s="111" t="s">
        <v>697</v>
      </c>
      <c r="T82" s="111"/>
      <c r="U82" s="159"/>
    </row>
    <row r="83" spans="1:23" x14ac:dyDescent="0.2">
      <c r="A83" s="329" t="s">
        <v>262</v>
      </c>
      <c r="B83" s="45">
        <f>B80</f>
        <v>5</v>
      </c>
      <c r="C83" s="45" t="str">
        <f>C80</f>
        <v>* Landsize</v>
      </c>
      <c r="D83" s="159"/>
      <c r="F83" s="342">
        <v>0.1</v>
      </c>
      <c r="G83" s="45" t="s">
        <v>31</v>
      </c>
      <c r="L83" s="45" t="s">
        <v>560</v>
      </c>
      <c r="M83" s="2">
        <v>0.01</v>
      </c>
      <c r="N83" s="45" t="s">
        <v>647</v>
      </c>
      <c r="O83" s="45" t="s">
        <v>640</v>
      </c>
      <c r="S83" s="111" t="s">
        <v>698</v>
      </c>
      <c r="T83" s="111"/>
      <c r="U83" s="159"/>
    </row>
    <row r="84" spans="1:23" x14ac:dyDescent="0.2">
      <c r="A84" s="329" t="s">
        <v>300</v>
      </c>
      <c r="B84" s="45">
        <v>5</v>
      </c>
      <c r="C84" s="45" t="str">
        <f t="shared" ref="C84:C90" si="0">C83</f>
        <v>* Landsize</v>
      </c>
      <c r="D84" s="159"/>
      <c r="F84" s="159">
        <v>0.2</v>
      </c>
      <c r="G84" s="45" t="s">
        <v>107</v>
      </c>
      <c r="H84" s="159">
        <v>0.1</v>
      </c>
      <c r="I84" s="45" t="s">
        <v>108</v>
      </c>
      <c r="L84" s="45" t="s">
        <v>561</v>
      </c>
      <c r="M84" s="29">
        <v>-2.5000000000000001E-2</v>
      </c>
      <c r="N84" s="45" t="s">
        <v>639</v>
      </c>
      <c r="O84" s="160">
        <v>-0.05</v>
      </c>
      <c r="P84" s="45" t="s">
        <v>757</v>
      </c>
      <c r="S84" s="111" t="s">
        <v>690</v>
      </c>
      <c r="T84" s="111"/>
    </row>
    <row r="85" spans="1:23" x14ac:dyDescent="0.2">
      <c r="A85" s="329" t="s">
        <v>337</v>
      </c>
      <c r="B85" s="45">
        <f>B84</f>
        <v>5</v>
      </c>
      <c r="C85" s="45" t="str">
        <f t="shared" si="0"/>
        <v>* Landsize</v>
      </c>
      <c r="D85" s="159"/>
      <c r="F85" s="159">
        <v>0.1</v>
      </c>
      <c r="G85" s="45" t="s">
        <v>31</v>
      </c>
      <c r="H85" s="159">
        <v>0.1</v>
      </c>
      <c r="I85" s="45" t="s">
        <v>32</v>
      </c>
      <c r="L85" s="45" t="s">
        <v>563</v>
      </c>
      <c r="M85">
        <v>1.25</v>
      </c>
      <c r="N85" s="45" t="s">
        <v>675</v>
      </c>
      <c r="S85" s="111" t="s">
        <v>717</v>
      </c>
      <c r="T85" s="111"/>
      <c r="U85" s="160"/>
    </row>
    <row r="86" spans="1:23" x14ac:dyDescent="0.2">
      <c r="A86" s="329" t="s">
        <v>336</v>
      </c>
      <c r="B86" s="45">
        <f>B85</f>
        <v>5</v>
      </c>
      <c r="C86" s="45" t="str">
        <f t="shared" si="0"/>
        <v>* Landsize</v>
      </c>
      <c r="D86" s="159"/>
      <c r="F86" s="159">
        <v>0.15</v>
      </c>
      <c r="G86" s="45" t="s">
        <v>32</v>
      </c>
      <c r="H86" s="159" t="s">
        <v>338</v>
      </c>
      <c r="L86" s="45" t="s">
        <v>565</v>
      </c>
      <c r="M86" s="2">
        <v>-0.15</v>
      </c>
      <c r="N86" s="45" t="s">
        <v>643</v>
      </c>
      <c r="S86" s="111" t="s">
        <v>701</v>
      </c>
      <c r="T86" s="111"/>
      <c r="U86" s="159"/>
    </row>
    <row r="87" spans="1:23" x14ac:dyDescent="0.2">
      <c r="A87" s="329" t="s">
        <v>343</v>
      </c>
      <c r="B87" s="45">
        <v>5</v>
      </c>
      <c r="C87" s="344" t="str">
        <f t="shared" si="0"/>
        <v>* Landsize</v>
      </c>
      <c r="D87" s="159"/>
      <c r="F87" s="262">
        <v>15</v>
      </c>
      <c r="G87" s="45" t="s">
        <v>344</v>
      </c>
      <c r="H87" s="159"/>
      <c r="L87" s="45" t="s">
        <v>566</v>
      </c>
      <c r="M87" s="434">
        <v>-2.5000000000000001E-2</v>
      </c>
      <c r="N87" s="45" t="s">
        <v>639</v>
      </c>
      <c r="O87" s="45">
        <v>-1</v>
      </c>
      <c r="P87" s="45" t="s">
        <v>672</v>
      </c>
      <c r="S87" s="111" t="s">
        <v>702</v>
      </c>
      <c r="T87" s="111"/>
      <c r="U87" s="159"/>
    </row>
    <row r="88" spans="1:23" x14ac:dyDescent="0.2">
      <c r="A88" s="329" t="s">
        <v>427</v>
      </c>
      <c r="B88" s="45">
        <v>5</v>
      </c>
      <c r="C88" s="45" t="str">
        <f t="shared" si="0"/>
        <v>* Landsize</v>
      </c>
      <c r="D88" s="159"/>
      <c r="F88" s="121">
        <v>0.05</v>
      </c>
      <c r="G88" s="45" t="s">
        <v>31</v>
      </c>
      <c r="L88" s="45" t="s">
        <v>567</v>
      </c>
      <c r="M88" s="434">
        <v>-2.5000000000000001E-2</v>
      </c>
      <c r="N88" s="45" t="s">
        <v>645</v>
      </c>
      <c r="S88" s="111" t="s">
        <v>703</v>
      </c>
      <c r="T88" s="111"/>
      <c r="U88" s="160"/>
    </row>
    <row r="89" spans="1:23" x14ac:dyDescent="0.2">
      <c r="A89" s="329" t="s">
        <v>1087</v>
      </c>
      <c r="B89" s="45">
        <v>5</v>
      </c>
      <c r="C89" s="45" t="str">
        <f t="shared" si="0"/>
        <v>* Landsize</v>
      </c>
      <c r="D89" s="121">
        <v>0.01</v>
      </c>
      <c r="E89" s="45" t="s">
        <v>360</v>
      </c>
      <c r="F89" s="159">
        <v>0.1</v>
      </c>
      <c r="G89" s="45" t="s">
        <v>1089</v>
      </c>
      <c r="M89"/>
      <c r="S89" s="111"/>
      <c r="T89" s="111"/>
    </row>
    <row r="90" spans="1:23" x14ac:dyDescent="0.2">
      <c r="A90" s="329" t="s">
        <v>1094</v>
      </c>
      <c r="B90" s="45">
        <v>5</v>
      </c>
      <c r="C90" s="45" t="str">
        <f t="shared" si="0"/>
        <v>* Landsize</v>
      </c>
      <c r="F90" s="159">
        <v>0.15</v>
      </c>
      <c r="G90" s="45" t="s">
        <v>106</v>
      </c>
      <c r="L90" s="45" t="s">
        <v>569</v>
      </c>
      <c r="M90" s="2">
        <v>0.05</v>
      </c>
      <c r="N90" s="45" t="s">
        <v>648</v>
      </c>
      <c r="S90" s="111" t="s">
        <v>704</v>
      </c>
      <c r="T90" s="111"/>
    </row>
    <row r="91" spans="1:23" x14ac:dyDescent="0.2">
      <c r="L91" s="45" t="s">
        <v>571</v>
      </c>
      <c r="M91" s="434">
        <v>2.5000000000000001E-2</v>
      </c>
      <c r="N91" s="45" t="s">
        <v>650</v>
      </c>
      <c r="S91" s="111" t="s">
        <v>705</v>
      </c>
      <c r="T91" s="111"/>
      <c r="U91" s="160"/>
    </row>
    <row r="92" spans="1:23" x14ac:dyDescent="0.2">
      <c r="A92" s="328" t="s">
        <v>82</v>
      </c>
      <c r="L92" s="45" t="s">
        <v>573</v>
      </c>
      <c r="M92" s="434">
        <v>7.4999999999999997E-2</v>
      </c>
      <c r="N92" s="45" t="s">
        <v>651</v>
      </c>
      <c r="O92" s="121">
        <v>0.25</v>
      </c>
      <c r="P92" s="45" t="s">
        <v>652</v>
      </c>
      <c r="S92" s="111" t="s">
        <v>706</v>
      </c>
      <c r="T92" s="111"/>
      <c r="U92" s="160"/>
      <c r="W92" s="159"/>
    </row>
    <row r="93" spans="1:23" x14ac:dyDescent="0.2">
      <c r="A93" s="329" t="s">
        <v>270</v>
      </c>
      <c r="B93" s="45">
        <f>IF(Overview!$B$14="Kobold",40,30)</f>
        <v>30</v>
      </c>
      <c r="C93" s="45" t="s">
        <v>241</v>
      </c>
      <c r="L93" s="45" t="s">
        <v>574</v>
      </c>
      <c r="M93" s="434">
        <v>0.1</v>
      </c>
      <c r="N93" s="45" t="s">
        <v>635</v>
      </c>
      <c r="O93" s="159">
        <v>0.05</v>
      </c>
      <c r="P93" s="45" t="s">
        <v>653</v>
      </c>
      <c r="S93" s="111" t="s">
        <v>707</v>
      </c>
      <c r="T93" s="111"/>
      <c r="U93" s="160"/>
      <c r="W93" s="159"/>
    </row>
    <row r="94" spans="1:23" x14ac:dyDescent="0.2">
      <c r="L94" s="45" t="s">
        <v>575</v>
      </c>
      <c r="M94" s="434">
        <v>-1.7500000000000002E-2</v>
      </c>
      <c r="N94" s="45" t="s">
        <v>638</v>
      </c>
      <c r="S94" s="111" t="s">
        <v>689</v>
      </c>
      <c r="T94" s="111"/>
    </row>
    <row r="95" spans="1:23" x14ac:dyDescent="0.2">
      <c r="A95" s="328" t="s">
        <v>353</v>
      </c>
      <c r="L95" s="45" t="s">
        <v>576</v>
      </c>
      <c r="M95" s="434">
        <v>1.4999999999999999E-2</v>
      </c>
      <c r="N95" s="45" t="s">
        <v>649</v>
      </c>
      <c r="S95" s="111" t="s">
        <v>700</v>
      </c>
      <c r="T95" s="111"/>
      <c r="U95" s="159"/>
    </row>
    <row r="96" spans="1:23" x14ac:dyDescent="0.2">
      <c r="A96" s="329" t="s">
        <v>505</v>
      </c>
      <c r="B96" s="45">
        <v>250</v>
      </c>
      <c r="L96" s="45" t="s">
        <v>577</v>
      </c>
      <c r="M96" s="434">
        <v>-7.4999999999999997E-2</v>
      </c>
      <c r="N96" s="45" t="s">
        <v>639</v>
      </c>
      <c r="O96" s="45">
        <v>-2</v>
      </c>
      <c r="P96" s="45" t="s">
        <v>672</v>
      </c>
      <c r="S96" s="111" t="s">
        <v>708</v>
      </c>
      <c r="T96" s="111"/>
      <c r="U96" s="160"/>
    </row>
    <row r="97" spans="1:23" x14ac:dyDescent="0.2">
      <c r="A97" s="329" t="s">
        <v>506</v>
      </c>
      <c r="B97" s="159">
        <v>0.01</v>
      </c>
      <c r="L97" s="45" t="s">
        <v>578</v>
      </c>
      <c r="M97" s="2">
        <v>-0.5</v>
      </c>
      <c r="N97" s="45" t="s">
        <v>654</v>
      </c>
      <c r="S97" s="111" t="s">
        <v>709</v>
      </c>
      <c r="T97" s="111"/>
      <c r="U97" s="159"/>
    </row>
    <row r="98" spans="1:23" x14ac:dyDescent="0.2">
      <c r="A98" s="329" t="s">
        <v>507</v>
      </c>
      <c r="B98" s="159">
        <v>0.01</v>
      </c>
      <c r="L98" s="45" t="s">
        <v>580</v>
      </c>
      <c r="M98" s="2">
        <v>-0.1</v>
      </c>
      <c r="N98" s="45" t="s">
        <v>642</v>
      </c>
      <c r="S98" s="111" t="s">
        <v>693</v>
      </c>
      <c r="T98" s="111"/>
      <c r="U98" s="159"/>
      <c r="W98" s="159"/>
    </row>
    <row r="99" spans="1:23" x14ac:dyDescent="0.2">
      <c r="A99" s="329" t="s">
        <v>508</v>
      </c>
      <c r="B99" s="159">
        <v>0.01</v>
      </c>
      <c r="M99"/>
      <c r="S99" s="111"/>
      <c r="T99" s="111"/>
    </row>
    <row r="100" spans="1:23" x14ac:dyDescent="0.2">
      <c r="L100" s="45" t="s">
        <v>582</v>
      </c>
      <c r="M100" s="434">
        <v>0.125</v>
      </c>
      <c r="N100" s="45" t="s">
        <v>656</v>
      </c>
      <c r="S100" s="111" t="s">
        <v>711</v>
      </c>
      <c r="T100" s="111"/>
      <c r="U100" s="160"/>
    </row>
    <row r="101" spans="1:23" x14ac:dyDescent="0.2">
      <c r="A101" s="328" t="s">
        <v>458</v>
      </c>
      <c r="L101" s="45" t="s">
        <v>583</v>
      </c>
      <c r="M101"/>
      <c r="N101" s="45" t="s">
        <v>630</v>
      </c>
      <c r="S101" s="111" t="s">
        <v>712</v>
      </c>
      <c r="T101" s="111"/>
    </row>
    <row r="102" spans="1:23" x14ac:dyDescent="0.2">
      <c r="L102" s="45" t="s">
        <v>584</v>
      </c>
      <c r="M102" s="434">
        <v>2.5000000000000001E-2</v>
      </c>
      <c r="N102" s="45" t="s">
        <v>650</v>
      </c>
      <c r="O102" s="160">
        <v>7.4999999999999997E-2</v>
      </c>
      <c r="P102" s="45" t="s">
        <v>648</v>
      </c>
      <c r="S102" s="111" t="s">
        <v>713</v>
      </c>
      <c r="T102" s="111"/>
      <c r="U102" s="160"/>
      <c r="W102" s="160"/>
    </row>
    <row r="103" spans="1:23" x14ac:dyDescent="0.2">
      <c r="A103" s="329" t="s">
        <v>459</v>
      </c>
      <c r="B103" s="45" t="s">
        <v>212</v>
      </c>
      <c r="D103" s="342">
        <v>0.3</v>
      </c>
      <c r="E103" s="45" t="s">
        <v>438</v>
      </c>
      <c r="L103" s="45" t="s">
        <v>585</v>
      </c>
      <c r="M103" s="2">
        <v>0.04</v>
      </c>
      <c r="N103" s="45" t="s">
        <v>637</v>
      </c>
      <c r="S103" s="111" t="s">
        <v>714</v>
      </c>
      <c r="T103" s="111"/>
      <c r="U103" s="159"/>
    </row>
    <row r="104" spans="1:23" x14ac:dyDescent="0.2">
      <c r="B104" s="45" t="s">
        <v>210</v>
      </c>
      <c r="D104" s="342">
        <v>0.2</v>
      </c>
      <c r="E104" s="45" t="s">
        <v>438</v>
      </c>
      <c r="L104" s="45" t="s">
        <v>586</v>
      </c>
      <c r="M104">
        <v>2</v>
      </c>
      <c r="N104" s="45" t="s">
        <v>1104</v>
      </c>
      <c r="S104" s="111" t="s">
        <v>1068</v>
      </c>
      <c r="T104" s="111"/>
      <c r="U104" s="159"/>
    </row>
    <row r="105" spans="1:23" x14ac:dyDescent="0.2">
      <c r="B105" s="45" t="s">
        <v>460</v>
      </c>
      <c r="D105" s="342">
        <v>0.3</v>
      </c>
      <c r="E105" s="45" t="s">
        <v>438</v>
      </c>
      <c r="L105" s="45" t="s">
        <v>587</v>
      </c>
      <c r="M105" s="434">
        <v>-0.1</v>
      </c>
      <c r="N105" s="45" t="s">
        <v>645</v>
      </c>
      <c r="S105" s="111" t="s">
        <v>716</v>
      </c>
      <c r="T105" s="111"/>
      <c r="U105" s="159"/>
    </row>
    <row r="106" spans="1:23" x14ac:dyDescent="0.2">
      <c r="B106" s="45" t="s">
        <v>461</v>
      </c>
      <c r="D106" s="342">
        <v>0.6</v>
      </c>
      <c r="E106" s="45" t="s">
        <v>438</v>
      </c>
      <c r="L106" s="45" t="s">
        <v>589</v>
      </c>
      <c r="M106">
        <v>-1</v>
      </c>
      <c r="N106" s="45" t="s">
        <v>758</v>
      </c>
      <c r="S106" s="111" t="s">
        <v>1070</v>
      </c>
      <c r="T106" s="111"/>
      <c r="U106" s="160"/>
    </row>
    <row r="107" spans="1:23" x14ac:dyDescent="0.2">
      <c r="L107" s="45" t="s">
        <v>590</v>
      </c>
      <c r="M107" s="2">
        <v>-0.2</v>
      </c>
      <c r="N107" s="45" t="s">
        <v>657</v>
      </c>
      <c r="S107" s="111" t="s">
        <v>715</v>
      </c>
      <c r="T107" s="111"/>
    </row>
    <row r="108" spans="1:23" x14ac:dyDescent="0.2">
      <c r="A108" s="329" t="s">
        <v>462</v>
      </c>
      <c r="B108" s="45" t="s">
        <v>212</v>
      </c>
      <c r="D108" s="45">
        <v>4000</v>
      </c>
      <c r="E108" s="45" t="s">
        <v>509</v>
      </c>
      <c r="M108"/>
    </row>
    <row r="109" spans="1:23" x14ac:dyDescent="0.2">
      <c r="B109" s="45" t="s">
        <v>210</v>
      </c>
      <c r="D109" s="45">
        <v>4000</v>
      </c>
      <c r="E109" s="45" t="s">
        <v>509</v>
      </c>
      <c r="L109" s="45" t="s">
        <v>591</v>
      </c>
      <c r="M109" s="434">
        <v>2.5000000000000001E-2</v>
      </c>
      <c r="N109" s="45" t="s">
        <v>1074</v>
      </c>
      <c r="O109" s="45" t="s">
        <v>659</v>
      </c>
      <c r="S109" s="111" t="s">
        <v>719</v>
      </c>
      <c r="T109" s="111"/>
      <c r="U109" s="159"/>
      <c r="W109" s="159"/>
    </row>
    <row r="110" spans="1:23" x14ac:dyDescent="0.2">
      <c r="B110" s="45" t="s">
        <v>460</v>
      </c>
      <c r="D110" s="45">
        <v>7500</v>
      </c>
      <c r="E110" s="45" t="s">
        <v>509</v>
      </c>
      <c r="L110" s="45" t="s">
        <v>592</v>
      </c>
      <c r="M110" s="2">
        <v>-0.2</v>
      </c>
      <c r="N110" s="45" t="s">
        <v>676</v>
      </c>
      <c r="O110" s="159">
        <v>-0.2</v>
      </c>
      <c r="P110" s="45" t="s">
        <v>658</v>
      </c>
      <c r="Q110" s="5"/>
      <c r="R110" s="5"/>
      <c r="S110" s="111" t="s">
        <v>718</v>
      </c>
      <c r="T110" s="111"/>
    </row>
    <row r="111" spans="1:23" x14ac:dyDescent="0.2">
      <c r="B111" s="45" t="s">
        <v>529</v>
      </c>
      <c r="D111" s="45">
        <v>5000</v>
      </c>
      <c r="E111" s="45" t="s">
        <v>509</v>
      </c>
      <c r="L111" s="45" t="s">
        <v>593</v>
      </c>
      <c r="M111" s="434">
        <v>-1.7500000000000002E-2</v>
      </c>
      <c r="N111" s="45" t="s">
        <v>638</v>
      </c>
      <c r="S111" s="111" t="s">
        <v>720</v>
      </c>
      <c r="T111" s="111"/>
      <c r="U111" s="159"/>
    </row>
    <row r="112" spans="1:23" x14ac:dyDescent="0.2">
      <c r="B112" s="45" t="s">
        <v>213</v>
      </c>
      <c r="D112" s="45">
        <v>5000</v>
      </c>
      <c r="E112" s="45" t="s">
        <v>509</v>
      </c>
      <c r="L112" s="45" t="s">
        <v>594</v>
      </c>
      <c r="M112" s="434">
        <v>2.5000000000000001E-2</v>
      </c>
      <c r="N112" s="45" t="s">
        <v>668</v>
      </c>
      <c r="O112" s="160">
        <v>7.4999999999999997E-2</v>
      </c>
      <c r="P112" s="45" t="s">
        <v>660</v>
      </c>
      <c r="S112" s="111" t="s">
        <v>721</v>
      </c>
      <c r="T112" s="111"/>
      <c r="U112" s="160"/>
      <c r="W112" s="160"/>
    </row>
    <row r="113" spans="1:23" x14ac:dyDescent="0.2">
      <c r="L113" s="45" t="s">
        <v>595</v>
      </c>
      <c r="M113" s="434">
        <v>-1.7500000000000002E-2</v>
      </c>
      <c r="N113" s="45" t="s">
        <v>638</v>
      </c>
      <c r="S113" s="111" t="s">
        <v>722</v>
      </c>
      <c r="T113" s="111"/>
      <c r="U113" s="159"/>
    </row>
    <row r="114" spans="1:23" x14ac:dyDescent="0.2">
      <c r="A114" s="328" t="s">
        <v>463</v>
      </c>
      <c r="F114" s="45" t="s">
        <v>465</v>
      </c>
      <c r="L114" s="45" t="s">
        <v>596</v>
      </c>
      <c r="M114">
        <v>1</v>
      </c>
      <c r="N114" s="45" t="s">
        <v>674</v>
      </c>
      <c r="S114" s="111" t="s">
        <v>395</v>
      </c>
      <c r="T114" s="111"/>
      <c r="U114" s="159"/>
      <c r="W114" s="159"/>
    </row>
    <row r="115" spans="1:23" x14ac:dyDescent="0.2">
      <c r="A115" s="329" t="s">
        <v>125</v>
      </c>
      <c r="B115" s="253"/>
      <c r="C115" s="345">
        <v>0.2</v>
      </c>
      <c r="D115" s="45" t="s">
        <v>469</v>
      </c>
      <c r="F115" s="180">
        <v>4.5</v>
      </c>
      <c r="L115" s="45" t="s">
        <v>597</v>
      </c>
      <c r="M115" s="2">
        <v>-0.01</v>
      </c>
      <c r="N115" s="45" t="s">
        <v>662</v>
      </c>
      <c r="S115" s="111" t="s">
        <v>724</v>
      </c>
      <c r="T115" s="111"/>
      <c r="U115" s="159"/>
    </row>
    <row r="116" spans="1:23" x14ac:dyDescent="0.2">
      <c r="A116" s="329" t="s">
        <v>126</v>
      </c>
      <c r="B116" s="119" t="s">
        <v>295</v>
      </c>
      <c r="C116" s="345">
        <v>0.2</v>
      </c>
      <c r="D116" s="45" t="s">
        <v>469</v>
      </c>
      <c r="F116" s="180">
        <v>4.5</v>
      </c>
      <c r="M116"/>
      <c r="S116" s="111"/>
      <c r="T116" s="111"/>
    </row>
    <row r="117" spans="1:23" x14ac:dyDescent="0.2">
      <c r="B117" s="45" t="s">
        <v>294</v>
      </c>
      <c r="C117" s="121">
        <v>0.2</v>
      </c>
      <c r="D117" s="45" t="s">
        <v>469</v>
      </c>
      <c r="F117" s="180">
        <v>4.5</v>
      </c>
      <c r="L117" s="45" t="s">
        <v>598</v>
      </c>
      <c r="M117" s="434">
        <v>1.4999999999999999E-2</v>
      </c>
      <c r="N117" s="45" t="s">
        <v>649</v>
      </c>
      <c r="S117" s="111" t="s">
        <v>725</v>
      </c>
      <c r="T117" s="111"/>
      <c r="U117" s="160"/>
    </row>
    <row r="118" spans="1:23" x14ac:dyDescent="0.2">
      <c r="A118" s="329" t="s">
        <v>140</v>
      </c>
      <c r="B118" s="253"/>
      <c r="C118" s="345">
        <v>0.2</v>
      </c>
      <c r="D118" s="45" t="s">
        <v>469</v>
      </c>
      <c r="F118" s="180">
        <v>4</v>
      </c>
      <c r="L118" s="45" t="s">
        <v>599</v>
      </c>
      <c r="M118" s="434">
        <v>2.5000000000000001E-2</v>
      </c>
      <c r="N118" s="45" t="s">
        <v>650</v>
      </c>
      <c r="O118" s="159">
        <v>-0.05</v>
      </c>
      <c r="P118" s="45" t="s">
        <v>663</v>
      </c>
      <c r="S118" s="111" t="s">
        <v>726</v>
      </c>
      <c r="T118" s="111"/>
      <c r="U118" s="160"/>
      <c r="W118" s="159"/>
    </row>
    <row r="119" spans="1:23" x14ac:dyDescent="0.2">
      <c r="A119" s="329" t="s">
        <v>133</v>
      </c>
      <c r="B119" s="253"/>
      <c r="C119" s="345">
        <v>0.2</v>
      </c>
      <c r="D119" s="45" t="s">
        <v>470</v>
      </c>
      <c r="F119" s="180">
        <v>2</v>
      </c>
      <c r="L119" s="45" t="s">
        <v>601</v>
      </c>
      <c r="M119" s="2">
        <v>-0.05</v>
      </c>
      <c r="N119" s="45" t="s">
        <v>645</v>
      </c>
      <c r="O119" s="159">
        <v>-0.1</v>
      </c>
      <c r="P119" s="45" t="s">
        <v>658</v>
      </c>
      <c r="Q119" s="45">
        <v>5</v>
      </c>
      <c r="R119" s="45" t="s">
        <v>679</v>
      </c>
      <c r="S119" s="111" t="s">
        <v>1071</v>
      </c>
      <c r="T119" s="111"/>
      <c r="U119" s="159"/>
      <c r="W119" s="159"/>
    </row>
    <row r="120" spans="1:23" x14ac:dyDescent="0.2">
      <c r="A120" s="329" t="s">
        <v>1079</v>
      </c>
      <c r="B120" s="119" t="s">
        <v>295</v>
      </c>
      <c r="C120" s="345">
        <v>0.1</v>
      </c>
      <c r="D120" s="45" t="s">
        <v>298</v>
      </c>
      <c r="F120" s="180">
        <v>0</v>
      </c>
      <c r="L120" s="45" t="s">
        <v>602</v>
      </c>
      <c r="M120" s="434">
        <v>-0.125</v>
      </c>
      <c r="N120" s="45" t="s">
        <v>664</v>
      </c>
      <c r="S120" s="111" t="s">
        <v>727</v>
      </c>
      <c r="T120" s="111"/>
      <c r="U120" s="160"/>
    </row>
    <row r="121" spans="1:23" x14ac:dyDescent="0.2">
      <c r="B121" s="45" t="s">
        <v>294</v>
      </c>
      <c r="C121" s="346">
        <v>0.1</v>
      </c>
      <c r="D121" s="45" t="s">
        <v>298</v>
      </c>
      <c r="F121" s="180">
        <v>0</v>
      </c>
      <c r="L121" s="45" t="s">
        <v>604</v>
      </c>
      <c r="M121" s="2">
        <v>0.01</v>
      </c>
      <c r="N121" s="45" t="s">
        <v>649</v>
      </c>
      <c r="O121" s="159">
        <v>0.1</v>
      </c>
      <c r="P121" s="45" t="s">
        <v>661</v>
      </c>
      <c r="S121" s="111" t="s">
        <v>723</v>
      </c>
      <c r="T121" s="111"/>
      <c r="U121" s="159"/>
    </row>
    <row r="122" spans="1:23" x14ac:dyDescent="0.2">
      <c r="A122" s="329" t="s">
        <v>464</v>
      </c>
      <c r="B122" s="253"/>
      <c r="C122" s="345">
        <v>0.2</v>
      </c>
      <c r="D122" s="45" t="s">
        <v>470</v>
      </c>
      <c r="F122" s="180">
        <v>3</v>
      </c>
      <c r="L122" s="45" t="s">
        <v>605</v>
      </c>
      <c r="M122" s="29">
        <v>7.4999999999999997E-2</v>
      </c>
      <c r="N122" s="45" t="s">
        <v>677</v>
      </c>
      <c r="O122" s="159">
        <v>-0.05</v>
      </c>
      <c r="P122" s="45" t="s">
        <v>665</v>
      </c>
      <c r="S122" s="111" t="s">
        <v>729</v>
      </c>
      <c r="T122" s="111"/>
      <c r="U122" s="159"/>
      <c r="W122" s="159"/>
    </row>
    <row r="123" spans="1:23" x14ac:dyDescent="0.2">
      <c r="A123" s="329" t="s">
        <v>335</v>
      </c>
      <c r="C123" s="180">
        <v>1</v>
      </c>
      <c r="D123" s="45" t="s">
        <v>466</v>
      </c>
      <c r="F123" s="180">
        <v>3</v>
      </c>
      <c r="M123"/>
      <c r="S123" s="111"/>
      <c r="T123" s="111"/>
    </row>
    <row r="124" spans="1:23" x14ac:dyDescent="0.2">
      <c r="A124" s="329" t="s">
        <v>376</v>
      </c>
      <c r="B124" s="180" t="s">
        <v>468</v>
      </c>
      <c r="C124" s="119">
        <v>500</v>
      </c>
      <c r="D124" s="45" t="s">
        <v>467</v>
      </c>
      <c r="F124" s="180">
        <v>0</v>
      </c>
      <c r="L124" s="45" t="s">
        <v>606</v>
      </c>
      <c r="M124" s="2">
        <v>0.3</v>
      </c>
      <c r="N124" s="45" t="s">
        <v>666</v>
      </c>
      <c r="S124" s="111" t="s">
        <v>730</v>
      </c>
      <c r="T124" s="111"/>
      <c r="U124" s="159"/>
    </row>
    <row r="125" spans="1:23" x14ac:dyDescent="0.2">
      <c r="A125" s="329" t="s">
        <v>359</v>
      </c>
      <c r="B125" s="180" t="s">
        <v>468</v>
      </c>
      <c r="C125" s="119">
        <v>250</v>
      </c>
      <c r="D125" s="45" t="s">
        <v>467</v>
      </c>
      <c r="F125" s="180">
        <v>4</v>
      </c>
      <c r="L125" s="45" t="s">
        <v>608</v>
      </c>
      <c r="M125">
        <v>1.25</v>
      </c>
      <c r="N125" s="45" t="s">
        <v>681</v>
      </c>
      <c r="S125" s="111" t="s">
        <v>734</v>
      </c>
      <c r="T125" s="111"/>
      <c r="U125" s="159"/>
    </row>
    <row r="126" spans="1:23" x14ac:dyDescent="0.2">
      <c r="A126" s="329" t="s">
        <v>425</v>
      </c>
      <c r="B126" s="253"/>
      <c r="C126" s="121">
        <v>0.1</v>
      </c>
      <c r="D126" s="45" t="s">
        <v>500</v>
      </c>
      <c r="F126" s="180">
        <v>4</v>
      </c>
      <c r="L126" s="45" t="s">
        <v>610</v>
      </c>
      <c r="M126" s="434">
        <v>-7.4999999999999997E-2</v>
      </c>
      <c r="N126" s="45" t="s">
        <v>665</v>
      </c>
      <c r="O126" s="160">
        <v>7.4999999999999997E-3</v>
      </c>
      <c r="P126" s="45" t="s">
        <v>759</v>
      </c>
      <c r="S126" s="111" t="s">
        <v>1072</v>
      </c>
      <c r="T126" s="111"/>
      <c r="U126" s="159"/>
    </row>
    <row r="127" spans="1:23" x14ac:dyDescent="0.2">
      <c r="L127" s="45" t="s">
        <v>611</v>
      </c>
      <c r="M127" s="434">
        <v>2.5000000000000001E-2</v>
      </c>
      <c r="N127" s="45" t="s">
        <v>668</v>
      </c>
      <c r="S127" s="111" t="s">
        <v>732</v>
      </c>
      <c r="T127" s="111"/>
      <c r="U127" s="160"/>
    </row>
    <row r="128" spans="1:23" x14ac:dyDescent="0.2">
      <c r="A128" s="328" t="s">
        <v>266</v>
      </c>
      <c r="L128" s="45" t="s">
        <v>612</v>
      </c>
      <c r="M128" s="434">
        <v>-2.5000000000000001E-2</v>
      </c>
      <c r="N128" s="45" t="s">
        <v>641</v>
      </c>
      <c r="O128" s="5">
        <v>2</v>
      </c>
      <c r="P128" s="5" t="s">
        <v>680</v>
      </c>
      <c r="S128" s="111" t="s">
        <v>733</v>
      </c>
      <c r="T128" s="111"/>
      <c r="U128" s="160"/>
    </row>
    <row r="129" spans="1:23" x14ac:dyDescent="0.2">
      <c r="A129" s="329" t="s">
        <v>481</v>
      </c>
      <c r="B129" s="45">
        <v>20</v>
      </c>
      <c r="M129"/>
      <c r="S129" s="111"/>
      <c r="T129" s="111"/>
    </row>
    <row r="130" spans="1:23" x14ac:dyDescent="0.2">
      <c r="A130" s="329" t="s">
        <v>479</v>
      </c>
      <c r="B130" s="45">
        <v>0</v>
      </c>
      <c r="C130" s="45" t="s">
        <v>480</v>
      </c>
      <c r="L130" s="45" t="s">
        <v>614</v>
      </c>
      <c r="M130" s="2">
        <v>0.6</v>
      </c>
      <c r="N130" s="45" t="s">
        <v>760</v>
      </c>
      <c r="S130" s="111" t="s">
        <v>1073</v>
      </c>
      <c r="T130" s="111"/>
    </row>
    <row r="131" spans="1:23" x14ac:dyDescent="0.2">
      <c r="L131" s="45" t="s">
        <v>615</v>
      </c>
      <c r="M131" s="434">
        <v>-7.4999999999999997E-2</v>
      </c>
      <c r="N131" s="45" t="s">
        <v>665</v>
      </c>
      <c r="S131" s="111" t="s">
        <v>735</v>
      </c>
      <c r="T131" s="111"/>
      <c r="U131" s="160"/>
    </row>
    <row r="132" spans="1:23" x14ac:dyDescent="0.2">
      <c r="A132" s="328" t="s">
        <v>761</v>
      </c>
      <c r="L132" s="45" t="s">
        <v>617</v>
      </c>
      <c r="M132">
        <v>2</v>
      </c>
      <c r="N132" s="45" t="s">
        <v>682</v>
      </c>
      <c r="S132" s="111" t="s">
        <v>736</v>
      </c>
      <c r="T132" s="111"/>
    </row>
    <row r="133" spans="1:23" x14ac:dyDescent="0.2">
      <c r="A133" s="329" t="s">
        <v>89</v>
      </c>
      <c r="B133" s="45" t="s">
        <v>3</v>
      </c>
      <c r="L133" s="45" t="s">
        <v>619</v>
      </c>
      <c r="M133" s="2">
        <v>0.3</v>
      </c>
      <c r="N133" s="45" t="s">
        <v>669</v>
      </c>
      <c r="S133" s="111" t="s">
        <v>737</v>
      </c>
      <c r="T133" s="111"/>
      <c r="U133" s="159"/>
    </row>
    <row r="134" spans="1:23" x14ac:dyDescent="0.2">
      <c r="A134" s="329" t="s">
        <v>90</v>
      </c>
      <c r="B134" s="45" t="s">
        <v>3</v>
      </c>
      <c r="M134"/>
      <c r="S134" s="111"/>
      <c r="T134" s="111"/>
    </row>
    <row r="135" spans="1:23" x14ac:dyDescent="0.2">
      <c r="A135" s="329" t="s">
        <v>91</v>
      </c>
      <c r="B135" s="45" t="s">
        <v>3</v>
      </c>
      <c r="L135" s="45" t="s">
        <v>620</v>
      </c>
      <c r="M135" s="2">
        <v>-0.15</v>
      </c>
      <c r="N135" s="45" t="s">
        <v>678</v>
      </c>
      <c r="O135" s="159">
        <v>-0.05</v>
      </c>
      <c r="P135" s="45" t="s">
        <v>655</v>
      </c>
      <c r="S135" s="111" t="s">
        <v>738</v>
      </c>
      <c r="T135" s="111"/>
      <c r="U135" s="159"/>
      <c r="W135" s="159"/>
    </row>
    <row r="136" spans="1:23" x14ac:dyDescent="0.2">
      <c r="A136" s="329" t="s">
        <v>92</v>
      </c>
      <c r="B136" s="45" t="s">
        <v>3</v>
      </c>
      <c r="L136" s="45" t="s">
        <v>622</v>
      </c>
      <c r="M136" s="434">
        <v>-0.05</v>
      </c>
      <c r="N136" s="45" t="s">
        <v>645</v>
      </c>
      <c r="S136" s="111" t="s">
        <v>739</v>
      </c>
      <c r="T136" s="111"/>
      <c r="U136" s="160"/>
    </row>
    <row r="137" spans="1:23" x14ac:dyDescent="0.2">
      <c r="A137" s="329" t="s">
        <v>93</v>
      </c>
      <c r="B137" s="45" t="s">
        <v>3</v>
      </c>
      <c r="L137" s="45" t="s">
        <v>623</v>
      </c>
      <c r="M137" s="2">
        <v>-0.25</v>
      </c>
      <c r="N137" s="45" t="s">
        <v>670</v>
      </c>
      <c r="S137" s="111" t="s">
        <v>740</v>
      </c>
      <c r="T137" s="111"/>
      <c r="U137" s="159"/>
    </row>
    <row r="138" spans="1:23" x14ac:dyDescent="0.2">
      <c r="A138" s="329" t="s">
        <v>94</v>
      </c>
      <c r="B138" s="45" t="s">
        <v>3</v>
      </c>
      <c r="M138"/>
      <c r="S138" s="111"/>
      <c r="T138" s="111"/>
    </row>
    <row r="139" spans="1:23" x14ac:dyDescent="0.2">
      <c r="A139" s="329" t="s">
        <v>95</v>
      </c>
      <c r="B139" s="45" t="s">
        <v>3</v>
      </c>
      <c r="L139" s="45" t="s">
        <v>624</v>
      </c>
      <c r="M139" s="29">
        <v>7.4999999999999997E-2</v>
      </c>
      <c r="N139" s="45" t="s">
        <v>667</v>
      </c>
      <c r="S139" s="111" t="s">
        <v>731</v>
      </c>
      <c r="T139" s="111"/>
      <c r="U139" s="160"/>
    </row>
    <row r="140" spans="1:23" x14ac:dyDescent="0.2">
      <c r="A140" s="329" t="s">
        <v>96</v>
      </c>
      <c r="B140" s="45" t="s">
        <v>7</v>
      </c>
      <c r="L140" s="45" t="s">
        <v>626</v>
      </c>
      <c r="M140" s="434">
        <v>-7.4999999999999997E-2</v>
      </c>
      <c r="N140" s="45" t="s">
        <v>664</v>
      </c>
      <c r="S140" s="111" t="s">
        <v>741</v>
      </c>
      <c r="T140" s="111"/>
      <c r="U140" s="159"/>
    </row>
    <row r="141" spans="1:23" x14ac:dyDescent="0.2">
      <c r="A141" s="329" t="s">
        <v>97</v>
      </c>
      <c r="B141" s="45" t="s">
        <v>3</v>
      </c>
      <c r="M141"/>
    </row>
    <row r="142" spans="1:23" x14ac:dyDescent="0.2">
      <c r="A142" s="329" t="s">
        <v>29</v>
      </c>
      <c r="B142" s="45" t="s">
        <v>3</v>
      </c>
      <c r="L142" s="45" t="s">
        <v>627</v>
      </c>
      <c r="M142" s="2">
        <v>-0.05</v>
      </c>
      <c r="N142" s="45" t="s">
        <v>665</v>
      </c>
      <c r="S142" s="45" t="s">
        <v>742</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331</v>
      </c>
      <c r="B149" s="45" t="s">
        <v>3</v>
      </c>
      <c r="L149" s="111"/>
      <c r="M149" s="159"/>
    </row>
    <row r="150" spans="1:13" x14ac:dyDescent="0.2">
      <c r="A150" s="329" t="s">
        <v>345</v>
      </c>
      <c r="B150" s="45" t="s">
        <v>3</v>
      </c>
    </row>
    <row r="151" spans="1:13" x14ac:dyDescent="0.2">
      <c r="A151" s="329" t="s">
        <v>144</v>
      </c>
      <c r="B151" s="45" t="s">
        <v>3</v>
      </c>
    </row>
    <row r="152" spans="1:13" x14ac:dyDescent="0.2">
      <c r="A152" s="329" t="s">
        <v>501</v>
      </c>
      <c r="B152" s="45" t="s">
        <v>12</v>
      </c>
    </row>
    <row r="154" spans="1:13" x14ac:dyDescent="0.2">
      <c r="A154" s="329" t="s">
        <v>1057</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1058</v>
      </c>
    </row>
    <row r="161" spans="1:2" x14ac:dyDescent="0.2">
      <c r="A161" s="329" t="s">
        <v>280</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284</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766</v>
      </c>
      <c r="D4" s="347" t="s">
        <v>767</v>
      </c>
      <c r="E4" s="348" t="s">
        <v>768</v>
      </c>
      <c r="F4" s="348" t="s">
        <v>769</v>
      </c>
      <c r="G4" s="348" t="s">
        <v>770</v>
      </c>
      <c r="H4" s="351" t="s">
        <v>771</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489</v>
      </c>
      <c r="Y4" s="436" t="s">
        <v>490</v>
      </c>
      <c r="Z4" s="436" t="s">
        <v>527</v>
      </c>
      <c r="AA4" s="436" t="s">
        <v>1078</v>
      </c>
    </row>
    <row r="5" spans="1:27" s="358" customFormat="1" ht="19.5" customHeight="1" x14ac:dyDescent="0.2">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245</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245</v>
      </c>
      <c r="D9" s="367" t="s">
        <v>1084</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245</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245</v>
      </c>
      <c r="D11" s="353" t="s">
        <v>118</v>
      </c>
      <c r="E11" s="96">
        <v>2</v>
      </c>
      <c r="F11" s="96">
        <v>5</v>
      </c>
      <c r="G11" s="96">
        <v>980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245</v>
      </c>
      <c r="D12" s="353" t="s">
        <v>1085</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247</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1122</v>
      </c>
      <c r="E29" s="368">
        <v>3</v>
      </c>
      <c r="F29" s="368"/>
      <c r="G29" s="368">
        <v>285</v>
      </c>
      <c r="H29" s="358">
        <v>0</v>
      </c>
      <c r="I29" s="366">
        <v>5</v>
      </c>
      <c r="J29" s="369"/>
      <c r="K29" s="370"/>
      <c r="L29" s="370"/>
      <c r="M29" s="370">
        <v>0.05</v>
      </c>
      <c r="N29" s="370">
        <v>-0.15</v>
      </c>
      <c r="O29" s="370"/>
      <c r="P29" s="370"/>
      <c r="Q29" s="370">
        <v>-0.05</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0.15</v>
      </c>
      <c r="X37" s="356"/>
      <c r="Y37" s="368"/>
      <c r="Z37" s="368"/>
      <c r="AA37" s="357"/>
    </row>
    <row r="38" spans="1:27" ht="19.5" customHeight="1" x14ac:dyDescent="0.2">
      <c r="A38" s="298" t="s">
        <v>97</v>
      </c>
      <c r="B38" s="352" t="s">
        <v>30</v>
      </c>
      <c r="C38" s="298" t="s">
        <v>246</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245</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245</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244</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244</v>
      </c>
      <c r="D48" s="359" t="s">
        <v>1079</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1116</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1117</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1118</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1080</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1081</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1082</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244</v>
      </c>
      <c r="D58" s="353" t="s">
        <v>153</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244</v>
      </c>
      <c r="D60" s="359" t="s">
        <v>155</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246</v>
      </c>
      <c r="D61" s="367" t="s">
        <v>156</v>
      </c>
      <c r="E61" s="368">
        <v>2.5</v>
      </c>
      <c r="F61" s="368"/>
      <c r="G61" s="368">
        <v>300</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246</v>
      </c>
      <c r="D62" s="353" t="s">
        <v>1119</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246</v>
      </c>
      <c r="D63" s="353" t="s">
        <v>1120</v>
      </c>
      <c r="E63" s="96">
        <v>3</v>
      </c>
      <c r="F63" s="96">
        <v>3</v>
      </c>
      <c r="G63" s="96">
        <v>1400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246</v>
      </c>
      <c r="D64" s="359" t="s">
        <v>157</v>
      </c>
      <c r="E64" s="360">
        <v>3</v>
      </c>
      <c r="F64" s="360">
        <v>2</v>
      </c>
      <c r="G64" s="360">
        <v>1000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331</v>
      </c>
      <c r="B71" s="352" t="s">
        <v>30</v>
      </c>
      <c r="C71" s="298" t="s">
        <v>247</v>
      </c>
      <c r="D71" s="353" t="s">
        <v>1121</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358</v>
      </c>
      <c r="E77" s="368">
        <v>4</v>
      </c>
      <c r="F77" s="368"/>
      <c r="G77" s="368">
        <v>400</v>
      </c>
      <c r="H77" s="358">
        <v>25</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1123</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359</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501</v>
      </c>
      <c r="B81" s="366" t="s">
        <v>30</v>
      </c>
      <c r="C81" s="372" t="s">
        <v>60</v>
      </c>
      <c r="D81" s="358" t="s">
        <v>423</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501</v>
      </c>
      <c r="B82" s="352" t="s">
        <v>30</v>
      </c>
      <c r="C82" s="373" t="s">
        <v>60</v>
      </c>
      <c r="D82" s="298" t="s">
        <v>424</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501</v>
      </c>
      <c r="B83" s="352" t="s">
        <v>30</v>
      </c>
      <c r="C83" s="373" t="s">
        <v>60</v>
      </c>
      <c r="D83" s="298" t="s">
        <v>425</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501</v>
      </c>
      <c r="B84" s="352" t="s">
        <v>30</v>
      </c>
      <c r="C84" s="373" t="s">
        <v>60</v>
      </c>
      <c r="D84" s="298" t="s">
        <v>426</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772</v>
      </c>
      <c r="B85" s="352" t="s">
        <v>772</v>
      </c>
      <c r="C85" s="373" t="s">
        <v>772</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772</v>
      </c>
      <c r="B86" s="352" t="s">
        <v>772</v>
      </c>
      <c r="C86" s="373" t="s">
        <v>772</v>
      </c>
      <c r="D86" s="63" t="s">
        <v>1101</v>
      </c>
      <c r="G86" s="96">
        <v>1000</v>
      </c>
      <c r="H86" s="96" t="s">
        <v>1102</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772</v>
      </c>
      <c r="B87" s="352" t="s">
        <v>772</v>
      </c>
      <c r="C87" s="373" t="s">
        <v>772</v>
      </c>
      <c r="D87" s="63" t="s">
        <v>183</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772</v>
      </c>
      <c r="B88" s="352" t="s">
        <v>772</v>
      </c>
      <c r="C88" s="373" t="s">
        <v>772</v>
      </c>
      <c r="D88" s="63" t="s">
        <v>184</v>
      </c>
      <c r="G88" s="96">
        <v>1000</v>
      </c>
      <c r="H88" s="96" t="s">
        <v>250</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362</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331</v>
      </c>
      <c r="B106" s="298">
        <v>69</v>
      </c>
      <c r="J106" s="379"/>
      <c r="K106" s="379"/>
      <c r="L106" s="379"/>
      <c r="M106" s="379"/>
      <c r="N106" s="379"/>
      <c r="O106" s="379"/>
      <c r="P106" s="379"/>
      <c r="Q106" s="379"/>
      <c r="R106" s="379"/>
      <c r="S106" s="379"/>
      <c r="T106" s="379"/>
      <c r="U106" s="379"/>
      <c r="V106" s="379"/>
    </row>
    <row r="107" spans="1:22" ht="19.5" customHeight="1" x14ac:dyDescent="0.2">
      <c r="A107" s="376" t="s">
        <v>345</v>
      </c>
      <c r="B107" s="298">
        <v>73</v>
      </c>
      <c r="J107" s="379"/>
      <c r="K107" s="379"/>
      <c r="L107" s="379"/>
      <c r="M107" s="379"/>
      <c r="N107" s="379"/>
      <c r="O107" s="379"/>
      <c r="P107" s="379"/>
      <c r="Q107" s="379"/>
      <c r="R107" s="379"/>
      <c r="S107" s="379"/>
      <c r="T107" s="379"/>
      <c r="U107" s="379"/>
      <c r="V107" s="379"/>
    </row>
    <row r="108" spans="1:22" ht="19.5" customHeight="1" x14ac:dyDescent="0.2">
      <c r="A108" s="376" t="s">
        <v>144</v>
      </c>
      <c r="B108" s="298">
        <v>77</v>
      </c>
      <c r="J108" s="379"/>
      <c r="K108" s="379"/>
      <c r="L108" s="379"/>
      <c r="M108" s="379"/>
      <c r="N108" s="379"/>
      <c r="O108" s="379"/>
      <c r="P108" s="379"/>
      <c r="Q108" s="379"/>
      <c r="R108" s="379"/>
      <c r="S108" s="379"/>
      <c r="T108" s="379"/>
      <c r="U108" s="379"/>
      <c r="V108" s="379"/>
    </row>
    <row r="109" spans="1:22" ht="19.5" customHeight="1" x14ac:dyDescent="0.2">
      <c r="A109" s="376" t="s">
        <v>501</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236</v>
      </c>
      <c r="C2" s="3" t="s">
        <v>287</v>
      </c>
      <c r="D2" s="3" t="s">
        <v>288</v>
      </c>
      <c r="E2" s="3" t="s">
        <v>239</v>
      </c>
      <c r="F2" s="3" t="s">
        <v>238</v>
      </c>
      <c r="G2" s="3"/>
      <c r="H2" s="3"/>
      <c r="I2" s="3" t="s">
        <v>237</v>
      </c>
      <c r="J2" s="3" t="s">
        <v>240</v>
      </c>
      <c r="K2" s="11"/>
    </row>
    <row r="3" spans="2:11" ht="13.5" thickBot="1" x14ac:dyDescent="0.25">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243</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285</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441</v>
      </c>
      <c r="I18" s="504"/>
      <c r="J18" s="504"/>
      <c r="K18" s="505"/>
    </row>
    <row r="20" spans="1:14" ht="13.5" thickBot="1" x14ac:dyDescent="0.25">
      <c r="H20" s="1"/>
      <c r="I20" s="1"/>
      <c r="L20" t="s">
        <v>433</v>
      </c>
    </row>
    <row r="21" spans="1:14" ht="13.5" thickBot="1" x14ac:dyDescent="0.25">
      <c r="E21" t="s">
        <v>298</v>
      </c>
      <c r="F21" s="34">
        <v>0.125</v>
      </c>
      <c r="H21" s="1"/>
      <c r="I21" s="1"/>
      <c r="J21" t="s">
        <v>434</v>
      </c>
      <c r="K21" t="s">
        <v>435</v>
      </c>
      <c r="L21" s="33">
        <v>0.3</v>
      </c>
      <c r="M21" t="s">
        <v>436</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431</v>
      </c>
      <c r="J27" s="27">
        <v>1250</v>
      </c>
      <c r="K27" s="1">
        <f>J27*25</f>
        <v>31250</v>
      </c>
      <c r="M27" s="35">
        <f>SUM(M22:M26)</f>
        <v>52425.504910394266</v>
      </c>
      <c r="N27" t="s">
        <v>436</v>
      </c>
    </row>
    <row r="28" spans="1:14" ht="13.5" thickBot="1" x14ac:dyDescent="0.25">
      <c r="H28" s="1"/>
      <c r="I28" s="1" t="s">
        <v>432</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445</v>
      </c>
    </row>
    <row r="32" spans="1:14" ht="13.5" thickBot="1" x14ac:dyDescent="0.25">
      <c r="H32" s="1"/>
      <c r="I32" s="1"/>
      <c r="J32" t="s">
        <v>434</v>
      </c>
      <c r="K32" t="s">
        <v>435</v>
      </c>
      <c r="L32" s="33">
        <v>0.2</v>
      </c>
      <c r="M32" t="s">
        <v>436</v>
      </c>
      <c r="N32" t="s">
        <v>447</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431</v>
      </c>
      <c r="J38" s="27">
        <v>2337</v>
      </c>
      <c r="K38" s="1">
        <f>J38*25</f>
        <v>58425</v>
      </c>
      <c r="M38" s="35"/>
      <c r="N38" s="35"/>
    </row>
    <row r="39" spans="1:14" ht="13.5" thickBot="1" x14ac:dyDescent="0.25">
      <c r="H39" s="1"/>
      <c r="I39" s="1" t="s">
        <v>446</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287</v>
      </c>
      <c r="D51" s="3" t="s">
        <v>288</v>
      </c>
      <c r="E51" s="3" t="s">
        <v>239</v>
      </c>
      <c r="F51" s="3" t="s">
        <v>238</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2023-10-19T20:36:51Z</dcterms:modified>
</cp:coreProperties>
</file>