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068AC6F8-B3CF-4B58-A5A9-3D5EDF83A8C9}"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ct_xtra_prod">Constants!$B$167</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Constants!$O$117</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174" i="6"/>
  <c r="B173" i="6"/>
  <c r="B172" i="6"/>
  <c r="B171" i="6"/>
  <c r="B170" i="6"/>
  <c r="B169" i="6"/>
  <c r="B168" i="6"/>
  <c r="CL13" i="8"/>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E6" i="9" l="1"/>
  <c r="AG6" i="9"/>
  <c r="AF6" i="9"/>
  <c r="AJ6" i="9"/>
  <c r="AD6" i="9"/>
  <c r="AL6" i="9"/>
  <c r="AE7" i="9" l="1"/>
  <c r="AL7" i="9"/>
  <c r="AG7" i="9"/>
  <c r="AF7" i="9"/>
  <c r="AJ7" i="9"/>
  <c r="AD7" i="9"/>
  <c r="AE8" i="9" l="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E9" i="9" l="1"/>
  <c r="AL9" i="9"/>
  <c r="O6" i="1"/>
  <c r="AG9" i="9"/>
  <c r="AF9" i="9"/>
  <c r="AJ9" i="9"/>
  <c r="AD9" i="9"/>
  <c r="AC4" i="1"/>
  <c r="AB4" i="1"/>
  <c r="AE10" i="9" l="1"/>
  <c r="AL10" i="9"/>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E11" i="9" l="1"/>
  <c r="CE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7" i="3"/>
  <c r="I88" i="3"/>
  <c r="J5" i="10"/>
  <c r="N5" i="5" s="1"/>
  <c r="C1270" i="1"/>
  <c r="B1270" i="11"/>
  <c r="C1270" i="2"/>
  <c r="A1270" i="10"/>
  <c r="B1270" i="7"/>
  <c r="A1270" i="5"/>
  <c r="B1270" i="8"/>
  <c r="P5" i="2"/>
  <c r="AE12" i="9" l="1"/>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E13" i="9" l="1"/>
  <c r="CV5" i="5"/>
  <c r="L5" i="5" s="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AE14" i="9" l="1"/>
  <c r="J5" i="2"/>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I4" i="2"/>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M7" i="5" l="1" a="1"/>
  <c r="BM7" i="5" s="1"/>
  <c r="AE15" i="9"/>
  <c r="J6" i="2"/>
  <c r="AZ7" i="5" a="1"/>
  <c r="AZ7" i="5" s="1"/>
  <c r="AZ8" i="5" s="1" a="1"/>
  <c r="AZ8" i="5" s="1"/>
  <c r="BF7" i="5" a="1"/>
  <c r="BF7" i="5" s="1"/>
  <c r="AE6" i="1" s="1"/>
  <c r="AE5" i="1"/>
  <c r="W5" i="1" s="1"/>
  <c r="G9" i="8"/>
  <c r="CE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B4" i="2"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AE16" i="9" l="1"/>
  <c r="AW5" i="5"/>
  <c r="J7" i="2"/>
  <c r="BF8" i="5" a="1"/>
  <c r="BF8" i="5" s="1"/>
  <c r="AE7" i="1" s="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AW6" i="5" l="1"/>
  <c r="AB5" i="2"/>
  <c r="AE17" i="9"/>
  <c r="J8" i="2"/>
  <c r="BF9" i="5" a="1"/>
  <c r="BF9" i="5" s="1"/>
  <c r="AE8" i="1" s="1"/>
  <c r="G11" i="8"/>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BP6" i="8" s="1"/>
  <c r="A6" i="11"/>
  <c r="N6" i="11" s="1"/>
  <c r="CZ8" i="5"/>
  <c r="E6" i="1"/>
  <c r="X6" i="8"/>
  <c r="DA6" i="8" s="1"/>
  <c r="C7" i="5"/>
  <c r="F7" i="5" s="1"/>
  <c r="AC7" i="1"/>
  <c r="DI8" i="5"/>
  <c r="AB8" i="1"/>
  <c r="AF17" i="9"/>
  <c r="AJ17" i="9"/>
  <c r="AD17" i="9"/>
  <c r="B8" i="5"/>
  <c r="S10" i="2"/>
  <c r="P11" i="2"/>
  <c r="N11" i="2"/>
  <c r="R11" i="2"/>
  <c r="Q10" i="2"/>
  <c r="D10" i="12"/>
  <c r="F9" i="12"/>
  <c r="E9" i="12" s="1"/>
  <c r="J12" i="10"/>
  <c r="N12" i="5" s="1"/>
  <c r="M11" i="2"/>
  <c r="I13" i="12"/>
  <c r="J12" i="12"/>
  <c r="AW7" i="5" l="1"/>
  <c r="AB6" i="2"/>
  <c r="AE18" i="9"/>
  <c r="BF10" i="5" a="1"/>
  <c r="BF10" i="5" s="1"/>
  <c r="AE9" i="1" s="1"/>
  <c r="J9" i="2"/>
  <c r="G12" i="8"/>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J10" i="2"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W8" i="5" l="1"/>
  <c r="AB7" i="2"/>
  <c r="AE19" i="9"/>
  <c r="G13" i="8"/>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C9" i="5"/>
  <c r="F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AW9" i="5" l="1"/>
  <c r="AB8" i="2"/>
  <c r="AE20" i="9"/>
  <c r="G14" i="8"/>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AE21" i="9" l="1"/>
  <c r="AW10" i="5"/>
  <c r="AB9" i="2"/>
  <c r="G15" i="8"/>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AW11" i="5" l="1"/>
  <c r="AB10" i="2"/>
  <c r="AE22" i="9"/>
  <c r="G16" i="8"/>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AE23" i="9" l="1"/>
  <c r="AW12" i="5"/>
  <c r="AB11" i="2"/>
  <c r="G17" i="8"/>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AW13" i="5" l="1"/>
  <c r="AB12" i="2"/>
  <c r="AE24" i="9"/>
  <c r="G18" i="8"/>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AW14" i="5" l="1"/>
  <c r="AB13" i="2"/>
  <c r="AE25" i="9"/>
  <c r="G19" i="8"/>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AW15" i="5" l="1"/>
  <c r="AB14" i="2"/>
  <c r="AE26" i="9"/>
  <c r="G20" i="8"/>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DI17" i="5"/>
  <c r="AB17" i="1"/>
  <c r="AC16" i="1"/>
  <c r="DA16" i="5"/>
  <c r="DG16" i="5" s="1" a="1"/>
  <c r="DG16" i="5" s="1"/>
  <c r="AF26" i="9"/>
  <c r="AJ26" i="9"/>
  <c r="AD88" i="9"/>
  <c r="B10" i="14"/>
  <c r="S19" i="2"/>
  <c r="P20" i="2"/>
  <c r="N20" i="2"/>
  <c r="R20" i="2"/>
  <c r="Q19" i="2"/>
  <c r="M20" i="2"/>
  <c r="J21" i="10"/>
  <c r="N21" i="5" s="1"/>
  <c r="AW16" i="5" l="1"/>
  <c r="AB15" i="2"/>
  <c r="AE27" i="9"/>
  <c r="G21" i="8"/>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C17" i="5"/>
  <c r="F17" i="5" s="1"/>
  <c r="CZ18" i="5"/>
  <c r="C18" i="5"/>
  <c r="AC17" i="1"/>
  <c r="DA17" i="5"/>
  <c r="DG17" i="5" s="1" a="1"/>
  <c r="DG17" i="5" s="1"/>
  <c r="AB18" i="1"/>
  <c r="DI18" i="5"/>
  <c r="AF27" i="9"/>
  <c r="AJ27" i="9"/>
  <c r="AD89" i="9"/>
  <c r="B11" i="14"/>
  <c r="S20" i="2"/>
  <c r="P21" i="2"/>
  <c r="N21" i="2"/>
  <c r="R21" i="2"/>
  <c r="Q20" i="2"/>
  <c r="J22" i="10"/>
  <c r="N22" i="5" s="1"/>
  <c r="M21" i="2"/>
  <c r="AW17" i="5" l="1"/>
  <c r="AB16" i="2"/>
  <c r="AE28" i="9"/>
  <c r="G22" i="8"/>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AE29" i="9" l="1"/>
  <c r="AW18" i="5"/>
  <c r="AB17" i="2"/>
  <c r="G23" i="8"/>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B20" i="1"/>
  <c r="DI20" i="5"/>
  <c r="AC19" i="1"/>
  <c r="DA19" i="5"/>
  <c r="DG19" i="5" s="1" a="1"/>
  <c r="DG19" i="5" s="1"/>
  <c r="AF29" i="9"/>
  <c r="AJ29" i="9"/>
  <c r="AD91" i="9"/>
  <c r="B16" i="14"/>
  <c r="N5" i="1"/>
  <c r="S22" i="2"/>
  <c r="N23" i="2"/>
  <c r="R23" i="2"/>
  <c r="Q22" i="2"/>
  <c r="M23" i="2"/>
  <c r="P24" i="2"/>
  <c r="J24" i="10"/>
  <c r="N24" i="5" s="1"/>
  <c r="AW19" i="5" l="1"/>
  <c r="AB18" i="2"/>
  <c r="AE30" i="9"/>
  <c r="G24" i="8"/>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P19" i="8" s="1"/>
  <c r="BT19" i="5"/>
  <c r="AJ19" i="5"/>
  <c r="AP19" i="5" s="1"/>
  <c r="A19" i="10"/>
  <c r="AA19" i="10" s="1"/>
  <c r="B19" i="7"/>
  <c r="C20" i="5"/>
  <c r="F20" i="5" s="1"/>
  <c r="AQ17" i="5"/>
  <c r="CZ21" i="5"/>
  <c r="CO17" i="8"/>
  <c r="AR17" i="5"/>
  <c r="C21" i="5"/>
  <c r="AC20" i="1"/>
  <c r="DA20" i="5"/>
  <c r="DG20" i="5" s="1" a="1"/>
  <c r="DG20" i="5" s="1"/>
  <c r="AB21" i="1"/>
  <c r="DI21" i="5"/>
  <c r="AF30" i="9"/>
  <c r="AJ30" i="9"/>
  <c r="AD92" i="9"/>
  <c r="N6" i="1"/>
  <c r="S23" i="2"/>
  <c r="N24" i="2"/>
  <c r="R24" i="2"/>
  <c r="Q23" i="2"/>
  <c r="J25" i="10"/>
  <c r="N25" i="5" s="1"/>
  <c r="P25" i="2"/>
  <c r="M24" i="2"/>
  <c r="AW20" i="5" l="1"/>
  <c r="AB19" i="2"/>
  <c r="AE31" i="9"/>
  <c r="G25" i="8"/>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AW21" i="5" l="1"/>
  <c r="AB20" i="2"/>
  <c r="AE32" i="9"/>
  <c r="G26" i="8"/>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AW22" i="5" l="1"/>
  <c r="AB21" i="2"/>
  <c r="AE33" i="9"/>
  <c r="G27" i="8"/>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AW23" i="5" l="1"/>
  <c r="AB22" i="2"/>
  <c r="AE34" i="9"/>
  <c r="G28" i="8"/>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AW24" i="5" l="1"/>
  <c r="AB23" i="2"/>
  <c r="AE35" i="9"/>
  <c r="G29" i="8"/>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AW25" i="5" l="1"/>
  <c r="AB24" i="2"/>
  <c r="AE36" i="9"/>
  <c r="G30" i="8"/>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AW26" i="5" l="1"/>
  <c r="AB25" i="2"/>
  <c r="AE37" i="9"/>
  <c r="G31" i="8"/>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CZ28" i="5"/>
  <c r="CO24" i="8"/>
  <c r="AQ24" i="5"/>
  <c r="AJ26" i="5"/>
  <c r="AP26" i="5" s="1"/>
  <c r="AC26" i="8"/>
  <c r="BP26" i="8" s="1"/>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AW27" i="5" l="1"/>
  <c r="AB26" i="2"/>
  <c r="AE38" i="9"/>
  <c r="G32" i="8"/>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AW28" i="5" l="1"/>
  <c r="AB27" i="2"/>
  <c r="AE39" i="9"/>
  <c r="G33" i="8"/>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AW29" i="5" l="1"/>
  <c r="AB28" i="2"/>
  <c r="AE40" i="9"/>
  <c r="G34" i="8"/>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AE41" i="9" l="1"/>
  <c r="AW30" i="5"/>
  <c r="AB29" i="2"/>
  <c r="G35" i="8"/>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AW31" i="5" l="1"/>
  <c r="AB30" i="2"/>
  <c r="AE42" i="9"/>
  <c r="G36" i="8"/>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AW32" i="5" l="1"/>
  <c r="AB31" i="2"/>
  <c r="AE43" i="9"/>
  <c r="G37" i="8"/>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CZ34" i="5"/>
  <c r="AC33" i="1"/>
  <c r="DA33" i="5"/>
  <c r="DG33" i="5" s="1" a="1"/>
  <c r="DG33" i="5" s="1"/>
  <c r="AB34" i="1"/>
  <c r="DI34" i="5"/>
  <c r="AF43" i="9"/>
  <c r="AJ43" i="9"/>
  <c r="AD105" i="9"/>
  <c r="B31" i="14"/>
  <c r="N19" i="1"/>
  <c r="S36" i="2"/>
  <c r="N37" i="2"/>
  <c r="R37" i="2"/>
  <c r="Q36" i="2"/>
  <c r="J38" i="10"/>
  <c r="N38" i="5" s="1"/>
  <c r="P38" i="2"/>
  <c r="M37" i="2"/>
  <c r="AW33" i="5" l="1"/>
  <c r="AB32" i="2"/>
  <c r="AE44" i="9"/>
  <c r="G38" i="8"/>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CZ35" i="5"/>
  <c r="C34" i="5"/>
  <c r="F34" i="5" s="1"/>
  <c r="DI35" i="5"/>
  <c r="AB35" i="1"/>
  <c r="C35" i="5"/>
  <c r="AC34" i="1"/>
  <c r="DA34" i="5"/>
  <c r="DG34" i="5" s="1" a="1"/>
  <c r="DG34" i="5" s="1"/>
  <c r="AF44" i="9"/>
  <c r="AJ44" i="9"/>
  <c r="AD106" i="9"/>
  <c r="B32" i="14"/>
  <c r="N20" i="1"/>
  <c r="S37" i="2"/>
  <c r="N38" i="2"/>
  <c r="R38" i="2"/>
  <c r="Q37" i="2"/>
  <c r="P39" i="2"/>
  <c r="M38" i="2"/>
  <c r="J39" i="10"/>
  <c r="N39" i="5" s="1"/>
  <c r="AW34" i="5" l="1"/>
  <c r="AB33" i="2"/>
  <c r="AE45" i="9"/>
  <c r="G39" i="8"/>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AC35" i="1"/>
  <c r="DA35" i="5"/>
  <c r="DG35" i="5" s="1" a="1"/>
  <c r="DG35" i="5" s="1"/>
  <c r="AB36" i="1"/>
  <c r="DI36" i="5"/>
  <c r="AF45" i="9"/>
  <c r="AJ45" i="9"/>
  <c r="AD107" i="9"/>
  <c r="N21" i="1"/>
  <c r="S38" i="2"/>
  <c r="N39" i="2"/>
  <c r="R39" i="2"/>
  <c r="Q38" i="2"/>
  <c r="J40" i="10"/>
  <c r="N40" i="5" s="1"/>
  <c r="P40" i="2"/>
  <c r="M39" i="2"/>
  <c r="AW35" i="5" l="1"/>
  <c r="AB34" i="2"/>
  <c r="AE46" i="9"/>
  <c r="G40" i="8"/>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AW36" i="5" l="1"/>
  <c r="AB35" i="2"/>
  <c r="AE47" i="9"/>
  <c r="G41" i="8"/>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BP36" i="8" s="1"/>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AW37" i="5" l="1"/>
  <c r="AB36" i="2"/>
  <c r="AE48" i="9"/>
  <c r="G42" i="8"/>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AW38" i="5" l="1"/>
  <c r="AB37" i="2"/>
  <c r="AE49" i="9"/>
  <c r="G43" i="8"/>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AW39" i="5" l="1"/>
  <c r="AB38" i="2"/>
  <c r="AE50" i="9"/>
  <c r="G44" i="8"/>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AW40" i="5" l="1"/>
  <c r="AB39" i="2"/>
  <c r="AE51" i="9"/>
  <c r="G45" i="8"/>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B38" i="14"/>
  <c r="AC41" i="1"/>
  <c r="DA41" i="5"/>
  <c r="DG41" i="5" s="1" a="1"/>
  <c r="DG41" i="5" s="1"/>
  <c r="AB42" i="1"/>
  <c r="DI42" i="5"/>
  <c r="AF51" i="9"/>
  <c r="AJ51" i="9"/>
  <c r="AD113" i="9"/>
  <c r="N27" i="1"/>
  <c r="S44" i="2"/>
  <c r="N45" i="2"/>
  <c r="R45" i="2"/>
  <c r="Q44" i="2"/>
  <c r="P46" i="2"/>
  <c r="J46" i="10"/>
  <c r="N46" i="5" s="1"/>
  <c r="M45" i="2"/>
  <c r="AW41" i="5" l="1"/>
  <c r="AB40" i="2"/>
  <c r="AE52" i="9"/>
  <c r="G46" i="8"/>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AW42" i="5" l="1"/>
  <c r="AB41" i="2"/>
  <c r="AE53" i="9"/>
  <c r="G47" i="8"/>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AW43" i="5" l="1"/>
  <c r="AB42" i="2"/>
  <c r="AE54" i="9"/>
  <c r="G48" i="8"/>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AE55" i="9" l="1"/>
  <c r="AW44" i="5"/>
  <c r="AB43" i="2"/>
  <c r="G49" i="8"/>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AW45" i="5" l="1"/>
  <c r="AB44" i="2"/>
  <c r="AE56" i="9"/>
  <c r="G50" i="8"/>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AW46" i="5" l="1"/>
  <c r="AB45" i="2"/>
  <c r="AE57" i="9"/>
  <c r="G51" i="8"/>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AW47" i="5" l="1"/>
  <c r="AB46" i="2"/>
  <c r="AE58" i="9"/>
  <c r="G52" i="8"/>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CO45" i="8"/>
  <c r="CZ49" i="5"/>
  <c r="AC48" i="1"/>
  <c r="DA48" i="5"/>
  <c r="DG48" i="5" s="1" a="1"/>
  <c r="DG48" i="5" s="1"/>
  <c r="AB49" i="1"/>
  <c r="DI49" i="5"/>
  <c r="AF58" i="9"/>
  <c r="AJ58" i="9"/>
  <c r="AD120" i="9"/>
  <c r="N34" i="1"/>
  <c r="S51" i="2"/>
  <c r="N52" i="2"/>
  <c r="R52" i="2"/>
  <c r="Q51" i="2"/>
  <c r="J53" i="10"/>
  <c r="N53" i="5" s="1"/>
  <c r="M52" i="2"/>
  <c r="P53" i="2"/>
  <c r="AW48" i="5" l="1"/>
  <c r="AB47" i="2"/>
  <c r="AE59" i="9"/>
  <c r="G53" i="8"/>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AE60" i="9" l="1"/>
  <c r="AW49" i="5"/>
  <c r="AB48" i="2"/>
  <c r="G54" i="8"/>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AW50" i="5" l="1"/>
  <c r="AB49" i="2"/>
  <c r="AE61" i="9"/>
  <c r="G55" i="8"/>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CO48" i="8"/>
  <c r="DI52" i="5"/>
  <c r="AB52" i="1"/>
  <c r="AC51" i="1"/>
  <c r="DA51" i="5"/>
  <c r="DG51" i="5" s="1" a="1"/>
  <c r="DG51" i="5" s="1"/>
  <c r="AQ5" i="5"/>
  <c r="AF61" i="9"/>
  <c r="AJ61" i="9"/>
  <c r="AD123" i="9"/>
  <c r="N37" i="1"/>
  <c r="S54" i="2"/>
  <c r="N55" i="2"/>
  <c r="R55" i="2"/>
  <c r="Q54" i="2"/>
  <c r="M55" i="2"/>
  <c r="J56" i="10"/>
  <c r="N56" i="5" s="1"/>
  <c r="P56" i="2"/>
  <c r="AW51" i="5" l="1"/>
  <c r="AB50" i="2"/>
  <c r="AE62" i="9"/>
  <c r="G56" i="8"/>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C52" i="1"/>
  <c r="DA52" i="5"/>
  <c r="DG52" i="5" s="1" a="1"/>
  <c r="DG52" i="5" s="1"/>
  <c r="AB53" i="1"/>
  <c r="DI53" i="5"/>
  <c r="AF62" i="9"/>
  <c r="AJ62" i="9"/>
  <c r="AD124" i="9"/>
  <c r="N38" i="1"/>
  <c r="S55" i="2"/>
  <c r="N56" i="2"/>
  <c r="R56" i="2"/>
  <c r="Q55" i="2"/>
  <c r="P57" i="2"/>
  <c r="J57" i="10"/>
  <c r="N57" i="5" s="1"/>
  <c r="M56" i="2"/>
  <c r="AW52" i="5" l="1"/>
  <c r="AB51" i="2"/>
  <c r="AE63" i="9"/>
  <c r="G57" i="8"/>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B54" i="1"/>
  <c r="DI54" i="5"/>
  <c r="AC53" i="1"/>
  <c r="DA53" i="5"/>
  <c r="DG53" i="5" s="1" a="1"/>
  <c r="DG53" i="5" s="1"/>
  <c r="AF63" i="9"/>
  <c r="AJ63" i="9"/>
  <c r="AD125" i="9"/>
  <c r="N39" i="1"/>
  <c r="S56" i="2"/>
  <c r="N57" i="2"/>
  <c r="R57" i="2"/>
  <c r="Q56" i="2"/>
  <c r="P58" i="2"/>
  <c r="M57" i="2"/>
  <c r="J58" i="10"/>
  <c r="N58" i="5" s="1"/>
  <c r="AW53" i="5" l="1"/>
  <c r="AB52" i="2"/>
  <c r="AE64" i="9"/>
  <c r="G58" i="8"/>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AE65" i="9" l="1"/>
  <c r="AW54" i="5"/>
  <c r="AB53" i="2"/>
  <c r="G59" i="8"/>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AW55" i="5" l="1"/>
  <c r="AB54" i="2"/>
  <c r="AE66" i="9"/>
  <c r="G60" i="8"/>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AE67" i="9" l="1"/>
  <c r="AW56" i="5"/>
  <c r="AB55" i="2"/>
  <c r="G61" i="8"/>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CO54" i="8"/>
  <c r="AB58" i="1"/>
  <c r="DI58" i="5"/>
  <c r="AC57" i="1"/>
  <c r="DA57" i="5"/>
  <c r="DG57" i="5" s="1" a="1"/>
  <c r="DG57" i="5" s="1"/>
  <c r="AF67" i="9"/>
  <c r="AJ67" i="9"/>
  <c r="AD129" i="9"/>
  <c r="N43" i="1"/>
  <c r="S60" i="2"/>
  <c r="N61" i="2"/>
  <c r="R61" i="2"/>
  <c r="Q60" i="2"/>
  <c r="J62" i="10"/>
  <c r="N62" i="5" s="1"/>
  <c r="M61" i="2"/>
  <c r="P62" i="2"/>
  <c r="AW57" i="5" l="1"/>
  <c r="AB56" i="2"/>
  <c r="AE68" i="9"/>
  <c r="G62" i="8"/>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AE69" i="9" l="1"/>
  <c r="AW58" i="5"/>
  <c r="AB57" i="2"/>
  <c r="G63" i="8"/>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AW59" i="5" l="1"/>
  <c r="AB58" i="2"/>
  <c r="AE70" i="9"/>
  <c r="G64" i="8"/>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AW60" i="5" l="1"/>
  <c r="AB59" i="2"/>
  <c r="AE71" i="9"/>
  <c r="G65" i="8"/>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AW61" i="5" l="1"/>
  <c r="AB60" i="2"/>
  <c r="AE72" i="9"/>
  <c r="G66" i="8"/>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AW62" i="5" l="1"/>
  <c r="AB61" i="2"/>
  <c r="AE73" i="9"/>
  <c r="G67" i="8"/>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AE74" i="9" l="1"/>
  <c r="AW63" i="5"/>
  <c r="AB62" i="2"/>
  <c r="G68" i="8"/>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E62" i="7"/>
  <c r="AF62" i="7" s="1"/>
  <c r="Q62" i="7"/>
  <c r="C65" i="5"/>
  <c r="AC64" i="1"/>
  <c r="DA64" i="5"/>
  <c r="DG64" i="5" s="1" a="1"/>
  <c r="DG64" i="5" s="1"/>
  <c r="AB65" i="1"/>
  <c r="DI65" i="5"/>
  <c r="AF74" i="9"/>
  <c r="AJ74" i="9"/>
  <c r="AD136" i="9"/>
  <c r="N50" i="1"/>
  <c r="S67" i="2"/>
  <c r="N68" i="2"/>
  <c r="R68" i="2"/>
  <c r="Q67" i="2"/>
  <c r="J69" i="10"/>
  <c r="N69" i="5" s="1"/>
  <c r="M68" i="2"/>
  <c r="P69" i="2"/>
  <c r="AW64" i="5" l="1"/>
  <c r="AB63" i="2"/>
  <c r="AE75" i="9"/>
  <c r="G69" i="8"/>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AW65" i="5" l="1"/>
  <c r="AB64" i="2"/>
  <c r="AE76" i="9"/>
  <c r="G70" i="8"/>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AW66" i="5" l="1"/>
  <c r="AB65" i="2"/>
  <c r="AE77" i="9"/>
  <c r="G71" i="8"/>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B68" i="1"/>
  <c r="DI68" i="5"/>
  <c r="AC67" i="1"/>
  <c r="DA67" i="5"/>
  <c r="DG67" i="5" s="1" a="1"/>
  <c r="DG67" i="5" s="1"/>
  <c r="AF77" i="9"/>
  <c r="AJ77" i="9"/>
  <c r="N53" i="1"/>
  <c r="S70" i="2"/>
  <c r="N71" i="2"/>
  <c r="R71" i="2"/>
  <c r="Q70" i="2"/>
  <c r="M71" i="2"/>
  <c r="J72" i="10"/>
  <c r="N72" i="5" s="1"/>
  <c r="P72" i="2"/>
  <c r="AE78" i="9" l="1"/>
  <c r="AW67" i="5"/>
  <c r="AB66" i="2"/>
  <c r="G72" i="8"/>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AW68" i="5" l="1"/>
  <c r="AB67" i="2"/>
  <c r="AE79" i="9"/>
  <c r="G73" i="8"/>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W69" i="5" l="1"/>
  <c r="AB68" i="2"/>
  <c r="AE80" i="9"/>
  <c r="AQ67" i="5"/>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AE81" i="9" l="1"/>
  <c r="AW70" i="5"/>
  <c r="AB69" i="2"/>
  <c r="G75" i="8"/>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AW71" i="5" l="1"/>
  <c r="AB70" i="2"/>
  <c r="AE82" i="9"/>
  <c r="CE75" i="8"/>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AE83" i="9" l="1"/>
  <c r="AW72" i="5"/>
  <c r="AB71" i="2"/>
  <c r="D88" i="4"/>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AW73" i="5" l="1"/>
  <c r="AB72" i="2"/>
  <c r="E62" i="4"/>
  <c r="AE84" i="9"/>
  <c r="G78" i="8"/>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AE85" i="9" l="1"/>
  <c r="AW74" i="5"/>
  <c r="AB73" i="2"/>
  <c r="G79" i="8"/>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AW75" i="5" l="1"/>
  <c r="AB74" i="2"/>
  <c r="AE86" i="9"/>
  <c r="G80" i="8"/>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AE87" i="9" l="1"/>
  <c r="AW76" i="5"/>
  <c r="AB75" i="2"/>
  <c r="G81" i="8"/>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AW77" i="5" l="1"/>
  <c r="AB76" i="2"/>
  <c r="AE88" i="9"/>
  <c r="G82" i="8"/>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AW78" i="5" l="1"/>
  <c r="AB77" i="2"/>
  <c r="AE89" i="9"/>
  <c r="G83" i="8"/>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AE90" i="9" l="1"/>
  <c r="AW79" i="5"/>
  <c r="AB78" i="2"/>
  <c r="G84" i="8"/>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AW80" i="5" l="1"/>
  <c r="AB79" i="2"/>
  <c r="AE91" i="9"/>
  <c r="BN84" i="5"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C81" i="5"/>
  <c r="F81" i="5" s="1"/>
  <c r="CH79" i="8"/>
  <c r="CX79" i="8" s="1"/>
  <c r="AE79" i="7"/>
  <c r="AF79" i="7" s="1"/>
  <c r="Q79" i="7"/>
  <c r="DI82" i="5"/>
  <c r="AB82" i="1"/>
  <c r="AC81" i="1"/>
  <c r="DA81" i="5"/>
  <c r="DG81" i="5" s="1" a="1"/>
  <c r="DG81" i="5" s="1"/>
  <c r="AF91" i="9"/>
  <c r="AJ91" i="9"/>
  <c r="N67" i="1"/>
  <c r="S84" i="2"/>
  <c r="N85" i="2"/>
  <c r="R85" i="2"/>
  <c r="Q84" i="2"/>
  <c r="P86" i="2"/>
  <c r="J86" i="10"/>
  <c r="N86" i="5" s="1"/>
  <c r="M85" i="2"/>
  <c r="AD83" i="1" l="1"/>
  <c r="AE92" i="9"/>
  <c r="AW81" i="5"/>
  <c r="AB80" i="2"/>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CO79" i="8"/>
  <c r="AC82" i="1"/>
  <c r="DA82" i="5"/>
  <c r="DG82" i="5" s="1" a="1"/>
  <c r="DG82" i="5" s="1"/>
  <c r="AB83" i="1"/>
  <c r="DI83" i="5"/>
  <c r="AF92" i="9"/>
  <c r="AJ92" i="9"/>
  <c r="N68" i="1"/>
  <c r="S85" i="2"/>
  <c r="N86" i="2"/>
  <c r="R86" i="2"/>
  <c r="Q85" i="2"/>
  <c r="J87" i="10"/>
  <c r="N87" i="5" s="1"/>
  <c r="P87" i="2"/>
  <c r="M86" i="2"/>
  <c r="AW82" i="5" l="1"/>
  <c r="AB81" i="2"/>
  <c r="AE93" i="9"/>
  <c r="BA86" i="5"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AE94" i="9" l="1"/>
  <c r="AW83" i="5"/>
  <c r="AB82" i="2"/>
  <c r="G88" i="8"/>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AW84" i="5" l="1"/>
  <c r="AB83" i="2"/>
  <c r="AE95" i="9"/>
  <c r="G89" i="8"/>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P84" i="8" s="1"/>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AE96" i="9" l="1"/>
  <c r="AW85" i="5"/>
  <c r="AB84" i="2"/>
  <c r="G90" i="8"/>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AW86" i="5" l="1"/>
  <c r="AB85" i="2"/>
  <c r="AE97" i="9"/>
  <c r="G91" i="8"/>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AW87" i="5" l="1"/>
  <c r="AB86" i="2"/>
  <c r="AE98" i="9"/>
  <c r="G92" i="8"/>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AE99" i="9" l="1"/>
  <c r="AW88" i="5"/>
  <c r="AB87" i="2"/>
  <c r="G93" i="8"/>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AQ86" i="5"/>
  <c r="B86" i="14"/>
  <c r="CY86" i="8"/>
  <c r="C89" i="5"/>
  <c r="F89" i="5" s="1"/>
  <c r="CO86" i="8"/>
  <c r="AB90" i="1"/>
  <c r="DI90" i="5"/>
  <c r="AC89" i="1"/>
  <c r="DA89" i="5"/>
  <c r="DG89" i="5" s="1" a="1"/>
  <c r="DG89" i="5" s="1"/>
  <c r="AF99" i="9"/>
  <c r="AJ99" i="9"/>
  <c r="AF1269" i="14"/>
  <c r="AF1270" i="14" s="1"/>
  <c r="N75" i="1"/>
  <c r="S92" i="2"/>
  <c r="N93" i="2"/>
  <c r="R93" i="2"/>
  <c r="Q92" i="2"/>
  <c r="J94" i="10"/>
  <c r="N94" i="5" s="1"/>
  <c r="M93" i="2"/>
  <c r="P94" i="2"/>
  <c r="AW89" i="5" l="1"/>
  <c r="AB88" i="2"/>
  <c r="AE100" i="9"/>
  <c r="G94" i="8"/>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AB87" i="11"/>
  <c r="Q87" i="8" s="1"/>
  <c r="AC87" i="11"/>
  <c r="U87" i="8" s="1"/>
  <c r="AD87" i="11"/>
  <c r="AI87" i="1" s="1"/>
  <c r="Y87" i="11"/>
  <c r="AH87" i="1" s="1"/>
  <c r="Z87" i="11"/>
  <c r="N88" i="11"/>
  <c r="AA87" i="11"/>
  <c r="AK87" i="1" s="1"/>
  <c r="C90" i="5"/>
  <c r="F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AE101" i="9" l="1"/>
  <c r="AW90" i="5"/>
  <c r="AB89" i="2"/>
  <c r="G95" i="8"/>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AW91" i="5" l="1"/>
  <c r="AB90" i="2"/>
  <c r="AE102" i="9"/>
  <c r="G96" i="8"/>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AW92" i="5" l="1"/>
  <c r="AB91" i="2"/>
  <c r="AE103" i="9"/>
  <c r="G97" i="8"/>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AW93" i="5" l="1"/>
  <c r="AB92" i="2"/>
  <c r="AE104" i="9"/>
  <c r="G98" i="8"/>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AW94" i="5" l="1"/>
  <c r="AB93" i="2"/>
  <c r="AE105" i="9"/>
  <c r="G99" i="8"/>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CZ96" i="5"/>
  <c r="AB96" i="1"/>
  <c r="DI96" i="5"/>
  <c r="C96" i="5"/>
  <c r="AC95" i="1"/>
  <c r="DA95" i="5"/>
  <c r="DG95" i="5" s="1" a="1"/>
  <c r="DG95" i="5" s="1"/>
  <c r="AF105" i="9"/>
  <c r="AJ105" i="9"/>
  <c r="AD1269" i="14"/>
  <c r="AD1270" i="14" s="1"/>
  <c r="N81" i="1"/>
  <c r="S98" i="2"/>
  <c r="N99" i="2"/>
  <c r="R99" i="2"/>
  <c r="Q98" i="2"/>
  <c r="J100" i="10"/>
  <c r="N100" i="5" s="1"/>
  <c r="P100" i="2"/>
  <c r="M99" i="2"/>
  <c r="AW95" i="5" l="1"/>
  <c r="AB94" i="2"/>
  <c r="AE106" i="9"/>
  <c r="G100" i="8"/>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AE107" i="9" l="1"/>
  <c r="AW96" i="5"/>
  <c r="AB95" i="2"/>
  <c r="G101" i="8"/>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AW97" i="5" l="1"/>
  <c r="AB96" i="2"/>
  <c r="AE108" i="9"/>
  <c r="G102" i="8"/>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AW98" i="5" l="1"/>
  <c r="AB97" i="2"/>
  <c r="AE109" i="9"/>
  <c r="G103" i="8"/>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B100" i="1"/>
  <c r="DI100" i="5"/>
  <c r="C100" i="5"/>
  <c r="AC99" i="1"/>
  <c r="DA99" i="5"/>
  <c r="DG99" i="5" s="1" a="1"/>
  <c r="DG99" i="5" s="1"/>
  <c r="AF109" i="9"/>
  <c r="AJ109" i="9"/>
  <c r="N85" i="1"/>
  <c r="S102" i="2"/>
  <c r="N103" i="2"/>
  <c r="R103" i="2"/>
  <c r="Q102" i="2"/>
  <c r="J104" i="10"/>
  <c r="N104" i="5" s="1"/>
  <c r="M103" i="2"/>
  <c r="P104" i="2"/>
  <c r="AW99" i="5" l="1"/>
  <c r="AB98" i="2"/>
  <c r="AE110" i="9"/>
  <c r="G104" i="8"/>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AW100" i="5" l="1"/>
  <c r="AB99" i="2"/>
  <c r="AE111" i="9"/>
  <c r="G105" i="8"/>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AW101" i="5" l="1"/>
  <c r="AB100" i="2"/>
  <c r="AE112" i="9"/>
  <c r="G106" i="8"/>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AW102" i="5" l="1"/>
  <c r="AB101" i="2"/>
  <c r="AE113" i="9"/>
  <c r="G107" i="8"/>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CZ104" i="5"/>
  <c r="AB104" i="1"/>
  <c r="DI104" i="5"/>
  <c r="C104" i="5"/>
  <c r="AC103" i="1"/>
  <c r="DA103" i="5"/>
  <c r="DG103" i="5" s="1" a="1"/>
  <c r="DG103" i="5" s="1"/>
  <c r="AF113" i="9"/>
  <c r="AJ113" i="9"/>
  <c r="N89" i="1"/>
  <c r="S106" i="2"/>
  <c r="N107" i="2"/>
  <c r="R107" i="2"/>
  <c r="Q106" i="2"/>
  <c r="M107" i="2"/>
  <c r="J108" i="10"/>
  <c r="N108" i="5" s="1"/>
  <c r="P108" i="2"/>
  <c r="AW103" i="5" l="1"/>
  <c r="AB102" i="2"/>
  <c r="AE114" i="9"/>
  <c r="BG107" i="5"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AE115" i="9" l="1"/>
  <c r="AW104" i="5"/>
  <c r="AB103" i="2"/>
  <c r="G109" i="8"/>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AW105" i="5" l="1"/>
  <c r="AB104" i="2"/>
  <c r="AE116" i="9"/>
  <c r="BH109" i="5"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AW106" i="5" l="1"/>
  <c r="AB105" i="2"/>
  <c r="AE117" i="9"/>
  <c r="BJ110" i="5"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AW107" i="5" l="1"/>
  <c r="AB106" i="2"/>
  <c r="AE118" i="9"/>
  <c r="G112" i="8"/>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AW108" i="5" l="1"/>
  <c r="AB107" i="2"/>
  <c r="AE119" i="9"/>
  <c r="G113" i="8"/>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B110" i="1"/>
  <c r="DI110" i="5"/>
  <c r="AC109" i="1"/>
  <c r="DA109" i="5"/>
  <c r="DG109" i="5" s="1" a="1"/>
  <c r="DG109" i="5" s="1"/>
  <c r="AF119" i="9"/>
  <c r="AJ119" i="9"/>
  <c r="N95" i="1"/>
  <c r="S112" i="2"/>
  <c r="N113" i="2"/>
  <c r="R113" i="2"/>
  <c r="Q112" i="2"/>
  <c r="J114" i="10"/>
  <c r="N114" i="5" s="1"/>
  <c r="M113" i="2"/>
  <c r="P114" i="2"/>
  <c r="AE120" i="9" l="1"/>
  <c r="AW109" i="5"/>
  <c r="AB108" i="2"/>
  <c r="G114" i="8"/>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C110" i="5"/>
  <c r="F110" i="5" s="1"/>
  <c r="AC110" i="1"/>
  <c r="DA110" i="5"/>
  <c r="DG110" i="5" s="1" a="1"/>
  <c r="DG110" i="5" s="1"/>
  <c r="AB111" i="1"/>
  <c r="DI111" i="5"/>
  <c r="AF120" i="9"/>
  <c r="AJ120" i="9"/>
  <c r="N96" i="1"/>
  <c r="S113" i="2"/>
  <c r="N114" i="2"/>
  <c r="R114" i="2"/>
  <c r="Q113" i="2"/>
  <c r="M114" i="2"/>
  <c r="J115" i="10"/>
  <c r="N115" i="5" s="1"/>
  <c r="P115" i="2"/>
  <c r="AW110" i="5" l="1"/>
  <c r="AB109" i="2"/>
  <c r="AE121" i="9"/>
  <c r="G115" i="8"/>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AW111" i="5" l="1"/>
  <c r="AB110" i="2"/>
  <c r="AE122" i="9"/>
  <c r="G116" i="8"/>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AW112" i="5" l="1"/>
  <c r="AB111" i="2"/>
  <c r="AE123" i="9"/>
  <c r="G117" i="8"/>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AW113" i="5" l="1"/>
  <c r="AB112" i="2"/>
  <c r="AE124" i="9"/>
  <c r="BI117" i="5"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C114" i="5"/>
  <c r="F114" i="5" s="1"/>
  <c r="CZ115" i="5"/>
  <c r="CO111" i="8"/>
  <c r="B111" i="14"/>
  <c r="C115" i="5"/>
  <c r="AC114" i="1"/>
  <c r="DA114" i="5"/>
  <c r="DG114" i="5" s="1" a="1"/>
  <c r="DG114" i="5" s="1"/>
  <c r="AB115" i="1"/>
  <c r="DI115" i="5"/>
  <c r="AF124" i="9"/>
  <c r="AJ124" i="9"/>
  <c r="N100" i="1"/>
  <c r="S117" i="2"/>
  <c r="N118" i="2"/>
  <c r="R118" i="2"/>
  <c r="Q117" i="2"/>
  <c r="M118" i="2"/>
  <c r="P119" i="2"/>
  <c r="J119" i="10"/>
  <c r="N119" i="5" s="1"/>
  <c r="AW114" i="5" l="1"/>
  <c r="AB113" i="2"/>
  <c r="AE125" i="9"/>
  <c r="G119" i="8"/>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AW115" i="5" l="1"/>
  <c r="AB114" i="2"/>
  <c r="AE126" i="9"/>
  <c r="G120" i="8"/>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AW116" i="5" l="1"/>
  <c r="AB115" i="2"/>
  <c r="AE127" i="9"/>
  <c r="G121" i="8"/>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AW117" i="5" l="1"/>
  <c r="AB116" i="2"/>
  <c r="AE128" i="9"/>
  <c r="G122" i="8"/>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C119" i="5"/>
  <c r="AC118" i="1"/>
  <c r="DA118" i="5"/>
  <c r="DG118" i="5" s="1" a="1"/>
  <c r="DG118" i="5" s="1"/>
  <c r="AB119" i="1"/>
  <c r="DI119" i="5"/>
  <c r="AF128" i="9"/>
  <c r="AJ128" i="9"/>
  <c r="N104" i="1"/>
  <c r="S121" i="2"/>
  <c r="N122" i="2"/>
  <c r="R122" i="2"/>
  <c r="Q121" i="2"/>
  <c r="J123" i="10"/>
  <c r="N123" i="5" s="1"/>
  <c r="M122" i="2"/>
  <c r="P123" i="2"/>
  <c r="AW118" i="5" l="1"/>
  <c r="AB117" i="2"/>
  <c r="AE129" i="9"/>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AW119" i="5" l="1"/>
  <c r="AB118" i="2"/>
  <c r="AE130" i="9"/>
  <c r="G124" i="8"/>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AW120" i="5" l="1"/>
  <c r="AB119" i="2"/>
  <c r="AE131" i="9"/>
  <c r="G125" i="8"/>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C121" i="5"/>
  <c r="F121" i="5" s="1"/>
  <c r="CO118" i="8"/>
  <c r="AQ118" i="5"/>
  <c r="B118" i="14"/>
  <c r="CZ122" i="5"/>
  <c r="AB122" i="1"/>
  <c r="DI122" i="5"/>
  <c r="AC121" i="1"/>
  <c r="DA121" i="5"/>
  <c r="DG121" i="5" s="1" a="1"/>
  <c r="DG121" i="5" s="1"/>
  <c r="AF131" i="9"/>
  <c r="AJ131" i="9"/>
  <c r="N107" i="1"/>
  <c r="S124" i="2"/>
  <c r="N125" i="2"/>
  <c r="R125" i="2"/>
  <c r="Q124" i="2"/>
  <c r="P126" i="2"/>
  <c r="M125" i="2"/>
  <c r="J126" i="10"/>
  <c r="N126" i="5" s="1"/>
  <c r="AW121" i="5" l="1"/>
  <c r="AB120" i="2"/>
  <c r="AE132" i="9"/>
  <c r="G126" i="8"/>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CZ123" i="5"/>
  <c r="AC122" i="1"/>
  <c r="DA122" i="5"/>
  <c r="DG122" i="5" s="1" a="1"/>
  <c r="DG122" i="5" s="1"/>
  <c r="AB123" i="1"/>
  <c r="DI123" i="5"/>
  <c r="AF132" i="9"/>
  <c r="AJ132" i="9"/>
  <c r="N108" i="1"/>
  <c r="S125" i="2"/>
  <c r="N126" i="2"/>
  <c r="R126" i="2"/>
  <c r="Q125" i="2"/>
  <c r="M126" i="2"/>
  <c r="P127" i="2"/>
  <c r="J127" i="10"/>
  <c r="N127" i="5" s="1"/>
  <c r="AW122" i="5" l="1"/>
  <c r="AB121" i="2"/>
  <c r="AE133" i="9"/>
  <c r="G127" i="8"/>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CZ124" i="5"/>
  <c r="AB124" i="1"/>
  <c r="DI124" i="5"/>
  <c r="C124" i="5"/>
  <c r="AC123" i="1"/>
  <c r="DA123" i="5"/>
  <c r="DG123" i="5" s="1" a="1"/>
  <c r="DG123" i="5" s="1"/>
  <c r="AF133" i="9"/>
  <c r="AJ133" i="9"/>
  <c r="N109" i="1"/>
  <c r="S126" i="2"/>
  <c r="N127" i="2"/>
  <c r="R127" i="2"/>
  <c r="Q126" i="2"/>
  <c r="J128" i="10"/>
  <c r="N128" i="5" s="1"/>
  <c r="M127" i="2"/>
  <c r="P128" i="2"/>
  <c r="AW123" i="5" l="1"/>
  <c r="AB122" i="2"/>
  <c r="AE134" i="9"/>
  <c r="G128" i="8"/>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P123" i="8" s="1"/>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AW124" i="5" l="1"/>
  <c r="AB123" i="2"/>
  <c r="AE135" i="9"/>
  <c r="G129" i="8"/>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AW125" i="5" l="1"/>
  <c r="AB124" i="2"/>
  <c r="AE136" i="9"/>
  <c r="G130" i="8"/>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C126" i="5"/>
  <c r="F126" i="5" s="1"/>
  <c r="B123" i="14"/>
  <c r="AR123" i="5"/>
  <c r="AC126" i="1"/>
  <c r="DA126" i="5"/>
  <c r="DG126" i="5" s="1" a="1"/>
  <c r="DG126" i="5" s="1"/>
  <c r="AB127" i="1"/>
  <c r="DI127" i="5"/>
  <c r="AF136" i="9"/>
  <c r="AJ136" i="9"/>
  <c r="N112" i="1"/>
  <c r="S129" i="2"/>
  <c r="N130" i="2"/>
  <c r="R130" i="2"/>
  <c r="Q129" i="2"/>
  <c r="M130" i="2"/>
  <c r="J131" i="10"/>
  <c r="N131" i="5" s="1"/>
  <c r="P131" i="2"/>
  <c r="AW126" i="5" l="1"/>
  <c r="AB125" i="2"/>
  <c r="G131" i="8"/>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C127" i="5"/>
  <c r="F127" i="5" s="1"/>
  <c r="CZ128" i="5"/>
  <c r="AB128" i="1"/>
  <c r="DI128" i="5"/>
  <c r="AC127" i="1"/>
  <c r="DA127" i="5"/>
  <c r="DG127" i="5" s="1" a="1"/>
  <c r="DG127" i="5" s="1"/>
  <c r="N113" i="1"/>
  <c r="S130" i="2"/>
  <c r="N131" i="2"/>
  <c r="R131" i="2"/>
  <c r="Q130" i="2"/>
  <c r="J132" i="10"/>
  <c r="N132" i="5" s="1"/>
  <c r="P132" i="2"/>
  <c r="M131" i="2"/>
  <c r="AW127" i="5" l="1"/>
  <c r="AB126" i="2"/>
  <c r="G132" i="8"/>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AW128" i="5" l="1"/>
  <c r="AB127" i="2"/>
  <c r="G133" i="8"/>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AW129" i="5" l="1"/>
  <c r="AB128" i="2"/>
  <c r="G134" i="8"/>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AW130" i="5" l="1"/>
  <c r="AB129" i="2"/>
  <c r="G135" i="8"/>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AW131" i="5" l="1"/>
  <c r="AB130" i="2"/>
  <c r="G136" i="8"/>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AB136" i="2"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W132" i="5" l="1"/>
  <c r="AB131" i="2"/>
  <c r="AD135" i="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D134" i="7"/>
  <c r="B134" i="10"/>
  <c r="G135" i="5"/>
  <c r="B134" i="5"/>
  <c r="CZ134" i="5"/>
  <c r="CO131" i="8"/>
  <c r="AQ131" i="5"/>
  <c r="AR131" i="5"/>
  <c r="C134" i="5"/>
  <c r="B131" i="14"/>
  <c r="CY131" i="8"/>
  <c r="AC134" i="1"/>
  <c r="DA134" i="5"/>
  <c r="AB135" i="1"/>
  <c r="DI135" i="5"/>
  <c r="N120" i="1"/>
  <c r="W136" i="1"/>
  <c r="AW133" i="5" l="1"/>
  <c r="AB132" i="2"/>
  <c r="BQ132" i="8"/>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B135" i="10"/>
  <c r="D135" i="7"/>
  <c r="G136" i="5"/>
  <c r="B135" i="5"/>
  <c r="C135" i="5"/>
  <c r="AB136" i="1"/>
  <c r="DI136" i="5"/>
  <c r="AC135" i="1"/>
  <c r="DA135" i="5"/>
  <c r="N121" i="1"/>
  <c r="AW134" i="5" l="1"/>
  <c r="AB133" i="2"/>
  <c r="BQ133" i="8"/>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I134" i="5"/>
  <c r="BT134" i="5"/>
  <c r="B134" i="7"/>
  <c r="Q134" i="7" s="1"/>
  <c r="X134" i="8"/>
  <c r="DA134" i="8" s="1"/>
  <c r="B134" i="9"/>
  <c r="X134" i="9" s="1"/>
  <c r="B136" i="5"/>
  <c r="B136" i="10"/>
  <c r="D136" i="7"/>
  <c r="C136" i="5"/>
  <c r="B133" i="14"/>
  <c r="AC136" i="1"/>
  <c r="DA136" i="5"/>
  <c r="N122" i="1"/>
  <c r="AW135" i="5" l="1"/>
  <c r="AB134" i="2"/>
  <c r="DG136" i="5"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A1269" i="14"/>
  <c r="AA1270" i="14" s="1"/>
  <c r="N123" i="1"/>
  <c r="AW136" i="5" l="1"/>
  <c r="AB135" i="2"/>
  <c r="BQ135" i="8"/>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C110" i="2"/>
  <c r="AC120" i="2"/>
  <c r="AC116" i="2"/>
  <c r="AC86" i="2"/>
  <c r="AC105" i="2"/>
  <c r="AC84" i="2"/>
  <c r="AC96" i="2"/>
  <c r="AC69" i="2"/>
  <c r="AC72" i="2"/>
  <c r="AC62" i="2"/>
  <c r="AC46" i="2"/>
  <c r="AC35" i="2"/>
  <c r="AC37" i="2"/>
  <c r="AC32" i="2"/>
  <c r="AC21"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C135" i="2"/>
  <c r="AC123" i="2"/>
  <c r="AC113" i="2"/>
  <c r="AC102" i="2"/>
  <c r="AC108" i="2"/>
  <c r="AC112" i="2"/>
  <c r="AC83" i="2"/>
  <c r="AC88" i="2"/>
  <c r="AC65" i="2"/>
  <c r="AC58" i="2"/>
  <c r="AC53" i="2"/>
  <c r="AC44" i="2"/>
  <c r="AC42" i="2"/>
  <c r="AC28" i="2"/>
  <c r="AC31" i="2"/>
  <c r="AC14" i="2"/>
  <c r="AC7" i="2"/>
  <c r="R132" i="8"/>
  <c r="R116" i="8"/>
  <c r="R134" i="8"/>
  <c r="R98" i="8"/>
  <c r="R95" i="8"/>
  <c r="R85" i="8"/>
  <c r="R82" i="8"/>
  <c r="R71" i="8"/>
  <c r="R65" i="8"/>
  <c r="R63" i="8"/>
  <c r="R47" i="8"/>
  <c r="R45" i="8"/>
  <c r="R40" i="8"/>
  <c r="R18" i="8"/>
  <c r="R23" i="8"/>
  <c r="R10" i="8"/>
  <c r="AC136" i="2"/>
  <c r="AC130" i="2"/>
  <c r="AC127" i="2"/>
  <c r="AC94" i="2"/>
  <c r="AC100" i="2"/>
  <c r="AC104" i="2"/>
  <c r="AC90" i="2"/>
  <c r="AC80" i="2"/>
  <c r="AC68" i="2"/>
  <c r="AC57" i="2"/>
  <c r="AC61" i="2"/>
  <c r="AC51" i="2"/>
  <c r="AC34" i="2"/>
  <c r="AC27" i="2"/>
  <c r="AC30" i="2"/>
  <c r="AC13" i="2"/>
  <c r="AC6" i="2"/>
  <c r="R124" i="8"/>
  <c r="R129" i="8"/>
  <c r="R126" i="8"/>
  <c r="R86" i="8"/>
  <c r="R91" i="8"/>
  <c r="R92" i="8"/>
  <c r="R89" i="8"/>
  <c r="R70" i="8"/>
  <c r="R73" i="8"/>
  <c r="R55" i="8"/>
  <c r="R46" i="8"/>
  <c r="R36" i="8"/>
  <c r="R39" i="8"/>
  <c r="R17" i="8"/>
  <c r="R11" i="8"/>
  <c r="R9" i="8"/>
  <c r="AC131" i="2"/>
  <c r="AC122" i="2"/>
  <c r="AC119" i="2"/>
  <c r="AC109" i="2"/>
  <c r="AC115" i="2"/>
  <c r="AC97" i="2"/>
  <c r="AC82" i="2"/>
  <c r="AC78" i="2"/>
  <c r="AC75" i="2"/>
  <c r="AC52" i="2"/>
  <c r="AC60" i="2"/>
  <c r="AC50" i="2"/>
  <c r="AC41" i="2"/>
  <c r="AC24" i="2"/>
  <c r="AC29" i="2"/>
  <c r="AC20" i="2"/>
  <c r="AC5" i="2"/>
  <c r="R113" i="8"/>
  <c r="R121" i="8"/>
  <c r="R118" i="8"/>
  <c r="R115" i="8"/>
  <c r="R105" i="8"/>
  <c r="R84" i="8"/>
  <c r="R81" i="8"/>
  <c r="R69" i="8"/>
  <c r="R72" i="8"/>
  <c r="R62" i="8"/>
  <c r="R44" i="8"/>
  <c r="R28" i="8"/>
  <c r="R38" i="8"/>
  <c r="R15" i="8"/>
  <c r="R22" i="8"/>
  <c r="R8" i="8"/>
  <c r="AC133" i="2"/>
  <c r="AC129" i="2"/>
  <c r="AC117" i="2"/>
  <c r="AC101" i="2"/>
  <c r="AC107" i="2"/>
  <c r="AC103" i="2"/>
  <c r="AC79" i="2"/>
  <c r="AC76" i="2"/>
  <c r="AC67" i="2"/>
  <c r="AC64" i="2"/>
  <c r="AC54" i="2"/>
  <c r="AC49" i="2"/>
  <c r="AC40" i="2"/>
  <c r="AC26" i="2"/>
  <c r="AC23" i="2"/>
  <c r="AC19" i="2"/>
  <c r="AC12" i="2"/>
  <c r="R131" i="8"/>
  <c r="R123" i="8"/>
  <c r="R128" i="8"/>
  <c r="R102" i="8"/>
  <c r="R107" i="8"/>
  <c r="R112" i="8"/>
  <c r="R78" i="8"/>
  <c r="R68" i="8"/>
  <c r="R58" i="8"/>
  <c r="R61" i="8"/>
  <c r="R43" i="8"/>
  <c r="R35" i="8"/>
  <c r="R37" i="8"/>
  <c r="R31" i="8"/>
  <c r="R21" i="8"/>
  <c r="R7" i="8"/>
  <c r="AC125" i="2"/>
  <c r="AC121" i="2"/>
  <c r="AC134" i="2"/>
  <c r="AC99" i="2"/>
  <c r="AC114" i="2"/>
  <c r="AC93" i="2"/>
  <c r="AC89" i="2"/>
  <c r="AC87" i="2"/>
  <c r="AC74" i="2"/>
  <c r="AC56" i="2"/>
  <c r="AC59" i="2"/>
  <c r="AC43" i="2"/>
  <c r="AC39" i="2"/>
  <c r="AC18" i="2"/>
  <c r="AC11"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X4" i="2"/>
  <c r="AC4" i="2"/>
  <c r="U4" i="2" s="1"/>
  <c r="R110" i="8"/>
  <c r="R120" i="8"/>
  <c r="R109" i="8"/>
  <c r="R97" i="8"/>
  <c r="R104" i="8"/>
  <c r="R83" i="8"/>
  <c r="R96" i="8"/>
  <c r="R66" i="8"/>
  <c r="R57" i="8"/>
  <c r="R54" i="8"/>
  <c r="R51" i="8"/>
  <c r="R42" i="8"/>
  <c r="R27" i="8"/>
  <c r="R30" i="8"/>
  <c r="R20" i="8"/>
  <c r="R6" i="8"/>
  <c r="AC132" i="2"/>
  <c r="AC111" i="2"/>
  <c r="AC126" i="2"/>
  <c r="AC95" i="2"/>
  <c r="AC106" i="2"/>
  <c r="AC85" i="2"/>
  <c r="AC81" i="2"/>
  <c r="AC71" i="2"/>
  <c r="AC73" i="2"/>
  <c r="AC63" i="2"/>
  <c r="AC47" i="2"/>
  <c r="AC48" i="2"/>
  <c r="AC38" i="2"/>
  <c r="AC17" i="2"/>
  <c r="AC15" i="2"/>
  <c r="AC10" i="2"/>
  <c r="R135" i="8"/>
  <c r="R136" i="8"/>
  <c r="R130" i="8"/>
  <c r="R127" i="8"/>
  <c r="R101" i="8"/>
  <c r="R94" i="8"/>
  <c r="R103" i="8"/>
  <c r="R79" i="8"/>
  <c r="R88" i="8"/>
  <c r="R75" i="8"/>
  <c r="R64" i="8"/>
  <c r="R52" i="8"/>
  <c r="R50" i="8"/>
  <c r="R34" i="8"/>
  <c r="R26" i="8"/>
  <c r="R24" i="8"/>
  <c r="R16" i="8"/>
  <c r="R5" i="8"/>
  <c r="AC124" i="2"/>
  <c r="AC128" i="2"/>
  <c r="AC118" i="2"/>
  <c r="AC91" i="2"/>
  <c r="AC98" i="2"/>
  <c r="AC92" i="2"/>
  <c r="AC77" i="2"/>
  <c r="AC70" i="2"/>
  <c r="AC66" i="2"/>
  <c r="AC55" i="2"/>
  <c r="AC45" i="2"/>
  <c r="AC36" i="2"/>
  <c r="AC33" i="2"/>
  <c r="AC25" i="2"/>
  <c r="AC22"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L6" i="5"/>
  <c r="BK6" i="1"/>
  <c r="D5" i="11"/>
  <c r="C4" i="14"/>
  <c r="U6" i="1" l="1"/>
  <c r="J7" i="1" s="1"/>
  <c r="AQ7" i="1" s="1"/>
  <c r="D6" i="11"/>
  <c r="AQ7" i="8" l="1"/>
  <c r="U7" i="1"/>
  <c r="J8" i="1" s="1"/>
  <c r="AQ8" i="1" s="1"/>
  <c r="AL7" i="5"/>
  <c r="D7" i="11"/>
  <c r="BK7" i="1"/>
  <c r="AQ8" i="8" l="1"/>
  <c r="U8" i="1"/>
  <c r="J9" i="1" s="1"/>
  <c r="AQ9" i="1" s="1"/>
  <c r="AL8" i="5"/>
  <c r="BK8" i="1"/>
  <c r="D8" i="11"/>
  <c r="C5" i="14"/>
  <c r="AQ9" i="8" l="1"/>
  <c r="U9" i="1"/>
  <c r="J10" i="1" s="1"/>
  <c r="AQ10" i="1" s="1"/>
  <c r="AL9" i="5"/>
  <c r="D9" i="11"/>
  <c r="BK9" i="1"/>
  <c r="C6" i="14"/>
  <c r="AQ10" i="8" l="1"/>
  <c r="U10" i="1"/>
  <c r="J11" i="1" s="1"/>
  <c r="AQ11" i="1" s="1"/>
  <c r="AL10" i="5"/>
  <c r="BK10" i="1"/>
  <c r="D10" i="11"/>
  <c r="C7" i="14"/>
  <c r="AQ11" i="8" l="1"/>
  <c r="U11" i="1"/>
  <c r="J12" i="1" s="1"/>
  <c r="AQ12" i="1" s="1"/>
  <c r="AL11" i="5"/>
  <c r="BK11" i="1"/>
  <c r="D11" i="11"/>
  <c r="C8" i="14"/>
  <c r="AQ12" i="8" l="1"/>
  <c r="AL12" i="5"/>
  <c r="C13" i="14"/>
  <c r="C9" i="14"/>
  <c r="U12" i="1" l="1"/>
  <c r="J13" i="1" s="1"/>
  <c r="AQ13" i="1" s="1"/>
  <c r="BK12" i="1"/>
  <c r="D12" i="11"/>
  <c r="C14" i="14"/>
  <c r="C10" i="14"/>
  <c r="AQ13" i="8" l="1"/>
  <c r="AL13" i="5"/>
  <c r="C11" i="14"/>
  <c r="U13" i="1" l="1"/>
  <c r="J14" i="1" s="1"/>
  <c r="AQ14" i="1" s="1"/>
  <c r="BK13" i="1"/>
  <c r="D13" i="11"/>
  <c r="C12" i="14"/>
  <c r="AQ14" i="8" l="1"/>
  <c r="U14" i="1"/>
  <c r="J15" i="1" s="1"/>
  <c r="AQ15" i="1" s="1"/>
  <c r="AL14" i="5"/>
  <c r="BK14" i="1"/>
  <c r="D14" i="11"/>
  <c r="C16" i="14"/>
  <c r="AQ15" i="8" l="1"/>
  <c r="U15" i="1"/>
  <c r="J16" i="1" s="1"/>
  <c r="AQ16" i="1" s="1"/>
  <c r="AL15" i="5"/>
  <c r="BK15" i="1"/>
  <c r="D15" i="11"/>
  <c r="C17" i="14"/>
  <c r="AQ16" i="8" l="1"/>
  <c r="AL16" i="5"/>
  <c r="C18" i="14"/>
  <c r="BK16" i="1" l="1"/>
  <c r="U16" i="1"/>
  <c r="J17" i="1" s="1"/>
  <c r="AQ17" i="1" s="1"/>
  <c r="D16" i="11"/>
  <c r="C19" i="14"/>
  <c r="AQ17" i="8" l="1"/>
  <c r="AL17" i="5"/>
  <c r="C20" i="14"/>
  <c r="BK17" i="1" l="1"/>
  <c r="U17" i="1"/>
  <c r="J18" i="1" s="1"/>
  <c r="AQ18" i="1" s="1"/>
  <c r="D17" i="11"/>
  <c r="C21" i="14"/>
  <c r="AQ18" i="8" l="1"/>
  <c r="AL18" i="5"/>
  <c r="C22" i="14"/>
  <c r="BK18" i="1" l="1"/>
  <c r="U18" i="1"/>
  <c r="J19" i="1" s="1"/>
  <c r="AQ19" i="1" s="1"/>
  <c r="D18" i="11"/>
  <c r="C25" i="14"/>
  <c r="C23" i="14"/>
  <c r="AQ19" i="8" l="1"/>
  <c r="AL19" i="5"/>
  <c r="C24" i="14"/>
  <c r="U19" i="1" l="1"/>
  <c r="J20" i="1" s="1"/>
  <c r="AQ20" i="1" s="1"/>
  <c r="BK19" i="1"/>
  <c r="D19" i="11"/>
  <c r="C27" i="14"/>
  <c r="AQ20" i="8" l="1"/>
  <c r="AL20" i="5"/>
  <c r="C28" i="14"/>
  <c r="BK20" i="1" l="1"/>
  <c r="U20" i="1"/>
  <c r="J21" i="1" s="1"/>
  <c r="AQ21" i="1" s="1"/>
  <c r="D20" i="11"/>
  <c r="C29" i="14"/>
  <c r="AQ21" i="8" l="1"/>
  <c r="AL21" i="5"/>
  <c r="C30" i="14"/>
  <c r="U21" i="1" l="1"/>
  <c r="J22" i="1" s="1"/>
  <c r="AQ22" i="1" s="1"/>
  <c r="BK21" i="1"/>
  <c r="D21" i="11"/>
  <c r="C31" i="14"/>
  <c r="AQ22" i="8" l="1"/>
  <c r="U22" i="1"/>
  <c r="J23" i="1" s="1"/>
  <c r="AQ23" i="1" s="1"/>
  <c r="AL22" i="5"/>
  <c r="D22" i="11"/>
  <c r="BK22" i="1"/>
  <c r="C32" i="14"/>
  <c r="AQ23" i="8" l="1"/>
  <c r="AL23" i="5"/>
  <c r="C33" i="14"/>
  <c r="BK23" i="1" l="1"/>
  <c r="U23" i="1"/>
  <c r="J24" i="1" s="1"/>
  <c r="AQ24" i="1" s="1"/>
  <c r="D23" i="11"/>
  <c r="C34" i="14"/>
  <c r="AQ24" i="8" l="1"/>
  <c r="AL24" i="5"/>
  <c r="C35" i="14"/>
  <c r="BK24" i="1" l="1"/>
  <c r="U24" i="1"/>
  <c r="J25" i="1" s="1"/>
  <c r="AQ25" i="1" s="1"/>
  <c r="D24" i="11"/>
  <c r="AQ25" i="8" l="1"/>
  <c r="AL25" i="5"/>
  <c r="C37" i="14"/>
  <c r="BK25" i="1" l="1"/>
  <c r="U25" i="1"/>
  <c r="J26" i="1" s="1"/>
  <c r="AQ26" i="1" s="1"/>
  <c r="D25" i="11"/>
  <c r="C38" i="14"/>
  <c r="AQ26" i="8" l="1"/>
  <c r="AL26" i="5"/>
  <c r="C39" i="14"/>
  <c r="BK26" i="1" l="1"/>
  <c r="U26" i="1"/>
  <c r="J27" i="1" s="1"/>
  <c r="AQ27" i="1" s="1"/>
  <c r="D26" i="11"/>
  <c r="C40" i="14"/>
  <c r="AQ27" i="8" l="1"/>
  <c r="AL27" i="5"/>
  <c r="C41" i="14"/>
  <c r="U27" i="1" l="1"/>
  <c r="J28" i="1" s="1"/>
  <c r="AQ28" i="1" s="1"/>
  <c r="BK27" i="1"/>
  <c r="D27" i="11"/>
  <c r="C42" i="14"/>
  <c r="AQ28" i="8" l="1"/>
  <c r="AL28" i="5"/>
  <c r="C43" i="14"/>
  <c r="U28" i="1" l="1"/>
  <c r="J29" i="1" s="1"/>
  <c r="AQ29" i="1" s="1"/>
  <c r="BK28" i="1"/>
  <c r="D28" i="11"/>
  <c r="C44" i="14"/>
  <c r="AQ29" i="8" l="1"/>
  <c r="U29" i="1"/>
  <c r="J30" i="1" s="1"/>
  <c r="AQ30" i="1" s="1"/>
  <c r="AL29" i="5"/>
  <c r="BK29" i="1"/>
  <c r="D29" i="11"/>
  <c r="C46" i="14"/>
  <c r="AQ30" i="8" l="1"/>
  <c r="AL30" i="5"/>
  <c r="C47" i="14"/>
  <c r="BK30" i="1" l="1"/>
  <c r="U30" i="1"/>
  <c r="J31" i="1" s="1"/>
  <c r="AQ31" i="1" s="1"/>
  <c r="D30" i="11"/>
  <c r="C48" i="14"/>
  <c r="AQ31" i="8" l="1"/>
  <c r="AL31" i="5"/>
  <c r="C49" i="14"/>
  <c r="U31" i="1" l="1"/>
  <c r="J32" i="1" s="1"/>
  <c r="AQ32" i="1" s="1"/>
  <c r="BK31" i="1"/>
  <c r="D31" i="11"/>
  <c r="C50" i="14"/>
  <c r="AQ32" i="8" l="1"/>
  <c r="AL32" i="5"/>
  <c r="C51" i="14"/>
  <c r="U32" i="1" l="1"/>
  <c r="J33" i="1" s="1"/>
  <c r="AQ33" i="1" s="1"/>
  <c r="BK32" i="1"/>
  <c r="D32" i="11"/>
  <c r="C52" i="14"/>
  <c r="AQ33" i="8" l="1"/>
  <c r="U33" i="1"/>
  <c r="J34" i="1" s="1"/>
  <c r="AQ34" i="1" s="1"/>
  <c r="AL33" i="5"/>
  <c r="BK33" i="1"/>
  <c r="D33" i="11"/>
  <c r="C54" i="14"/>
  <c r="AQ34" i="8" l="1"/>
  <c r="AL34" i="5"/>
  <c r="C55" i="14"/>
  <c r="U34" i="1" l="1"/>
  <c r="J35" i="1" s="1"/>
  <c r="AQ35" i="1" s="1"/>
  <c r="BK34" i="1"/>
  <c r="D34" i="11"/>
  <c r="C56" i="14"/>
  <c r="AQ35" i="8" l="1"/>
  <c r="AL35" i="5"/>
  <c r="C57" i="14"/>
  <c r="U35" i="1" l="1"/>
  <c r="J36" i="1" s="1"/>
  <c r="AQ36" i="1" s="1"/>
  <c r="BK35" i="1"/>
  <c r="D35" i="11"/>
  <c r="C58" i="14"/>
  <c r="AQ36" i="8" l="1"/>
  <c r="AL36" i="5"/>
  <c r="C59" i="14"/>
  <c r="U36" i="1" l="1"/>
  <c r="J37" i="1" s="1"/>
  <c r="AQ37" i="1" s="1"/>
  <c r="BK36" i="1"/>
  <c r="D36" i="11"/>
  <c r="AQ37" i="8" l="1"/>
  <c r="AL37" i="5"/>
  <c r="C61" i="14"/>
  <c r="U37" i="1" l="1"/>
  <c r="J38" i="1" s="1"/>
  <c r="AQ38" i="1" s="1"/>
  <c r="BK37" i="1"/>
  <c r="D37" i="11"/>
  <c r="C62" i="14"/>
  <c r="AQ38" i="8" l="1"/>
  <c r="AL38" i="5"/>
  <c r="C63" i="14"/>
  <c r="U38" i="1" l="1"/>
  <c r="J39" i="1" s="1"/>
  <c r="AQ39" i="1" s="1"/>
  <c r="BK38" i="1"/>
  <c r="D38" i="11"/>
  <c r="C64" i="14"/>
  <c r="AQ39" i="8" l="1"/>
  <c r="AL39" i="5"/>
  <c r="C65" i="14"/>
  <c r="BK39" i="1" l="1"/>
  <c r="U39" i="1"/>
  <c r="J40" i="1" s="1"/>
  <c r="AQ40" i="1" s="1"/>
  <c r="D39" i="11"/>
  <c r="AQ40" i="8" l="1"/>
  <c r="AL40" i="5"/>
  <c r="C67" i="14"/>
  <c r="U40" i="1" l="1"/>
  <c r="J41" i="1" s="1"/>
  <c r="AQ41" i="1" s="1"/>
  <c r="BK40" i="1"/>
  <c r="D40" i="11"/>
  <c r="C68" i="14"/>
  <c r="AQ41" i="8" l="1"/>
  <c r="AL41" i="5"/>
  <c r="C69" i="14"/>
  <c r="C15" i="14"/>
  <c r="BK41" i="1" l="1"/>
  <c r="U41" i="1"/>
  <c r="J42" i="1" s="1"/>
  <c r="AQ42" i="1" s="1"/>
  <c r="D41" i="11"/>
  <c r="C70" i="14"/>
  <c r="C26" i="14"/>
  <c r="AQ42" i="8" l="1"/>
  <c r="AL42" i="5"/>
  <c r="C36" i="14"/>
  <c r="BK42" i="1" l="1"/>
  <c r="U42" i="1"/>
  <c r="J43" i="1" s="1"/>
  <c r="AQ43" i="1" s="1"/>
  <c r="D42" i="11"/>
  <c r="C45" i="14"/>
  <c r="C72" i="14"/>
  <c r="AQ43" i="8" l="1"/>
  <c r="AL43" i="5"/>
  <c r="C73" i="14"/>
  <c r="C53" i="14"/>
  <c r="U43" i="1" l="1"/>
  <c r="J44" i="1" s="1"/>
  <c r="AQ44" i="1" s="1"/>
  <c r="BK43" i="1"/>
  <c r="D43" i="11"/>
  <c r="C74" i="14"/>
  <c r="C60" i="14"/>
  <c r="AQ44" i="8" l="1"/>
  <c r="AL44" i="5"/>
  <c r="C66" i="14"/>
  <c r="U44" i="1" l="1"/>
  <c r="J45" i="1" s="1"/>
  <c r="AQ45" i="1" s="1"/>
  <c r="BK44" i="1"/>
  <c r="D44" i="11"/>
  <c r="C76" i="14"/>
  <c r="C71" i="14"/>
  <c r="AQ45" i="8" l="1"/>
  <c r="AL45" i="5"/>
  <c r="C77" i="14"/>
  <c r="C75" i="14"/>
  <c r="U45" i="1" l="1"/>
  <c r="J46" i="1" s="1"/>
  <c r="AQ46" i="1" s="1"/>
  <c r="BK45" i="1"/>
  <c r="D45" i="11"/>
  <c r="C78" i="14"/>
  <c r="AQ46" i="8" l="1"/>
  <c r="AL46" i="5"/>
  <c r="C79" i="14"/>
  <c r="BK46" i="1" l="1"/>
  <c r="U46" i="1"/>
  <c r="J47" i="1" s="1"/>
  <c r="AQ47" i="1" s="1"/>
  <c r="D46" i="11"/>
  <c r="C80" i="14"/>
  <c r="AQ47" i="8" l="1"/>
  <c r="AL47" i="5"/>
  <c r="C81" i="14"/>
  <c r="U47" i="1" l="1"/>
  <c r="J48" i="1" s="1"/>
  <c r="AQ48" i="1" s="1"/>
  <c r="BK47" i="1"/>
  <c r="D47" i="11"/>
  <c r="C82" i="14"/>
  <c r="AQ48" i="8" l="1"/>
  <c r="AL48" i="5"/>
  <c r="C83" i="14"/>
  <c r="U48" i="1" l="1"/>
  <c r="J49" i="1" s="1"/>
  <c r="AQ49" i="1" s="1"/>
  <c r="BK48" i="1"/>
  <c r="D48" i="11"/>
  <c r="C84" i="14"/>
  <c r="AQ49" i="8" l="1"/>
  <c r="AL49" i="5"/>
  <c r="C85" i="14"/>
  <c r="U49" i="1" l="1"/>
  <c r="J50" i="1" s="1"/>
  <c r="AQ50" i="1" s="1"/>
  <c r="BK49" i="1"/>
  <c r="D49" i="11"/>
  <c r="C86" i="14"/>
  <c r="AQ50" i="8" l="1"/>
  <c r="AL50" i="5"/>
  <c r="C87" i="14"/>
  <c r="BK50" i="1" l="1"/>
  <c r="U50" i="1"/>
  <c r="J51" i="1" s="1"/>
  <c r="AQ51" i="1" s="1"/>
  <c r="D50" i="11"/>
  <c r="C88" i="14"/>
  <c r="AQ51" i="8" l="1"/>
  <c r="AL51" i="5"/>
  <c r="C89" i="14"/>
  <c r="BK51" i="1" l="1"/>
  <c r="U51" i="1"/>
  <c r="J52" i="1" s="1"/>
  <c r="AQ52" i="1" s="1"/>
  <c r="D51" i="11"/>
  <c r="C90" i="14"/>
  <c r="AQ52" i="8" l="1"/>
  <c r="AL52" i="5"/>
  <c r="C91" i="14"/>
  <c r="U52" i="1" l="1"/>
  <c r="J53" i="1" s="1"/>
  <c r="AQ53" i="1" s="1"/>
  <c r="BK52" i="1"/>
  <c r="D52" i="11"/>
  <c r="C92" i="14"/>
  <c r="AQ53" i="8" l="1"/>
  <c r="AL53" i="5"/>
  <c r="C93" i="14"/>
  <c r="U53" i="1" l="1"/>
  <c r="J54" i="1" s="1"/>
  <c r="AQ54" i="1" s="1"/>
  <c r="BK53" i="1"/>
  <c r="D53" i="11"/>
  <c r="C94" i="14"/>
  <c r="AQ54" i="8" l="1"/>
  <c r="AL54" i="5"/>
  <c r="C95" i="14"/>
  <c r="BK54" i="1" l="1"/>
  <c r="U54" i="1"/>
  <c r="J55" i="1" s="1"/>
  <c r="AQ55" i="1" s="1"/>
  <c r="D54" i="11"/>
  <c r="C96" i="14"/>
  <c r="AQ55" i="8" l="1"/>
  <c r="AL55" i="5"/>
  <c r="C97" i="14"/>
  <c r="BK55" i="1" l="1"/>
  <c r="U55" i="1"/>
  <c r="J56" i="1" s="1"/>
  <c r="AQ56" i="1" s="1"/>
  <c r="D55" i="11"/>
  <c r="C98" i="14"/>
  <c r="AQ56" i="8" l="1"/>
  <c r="AL56" i="5"/>
  <c r="C99" i="14"/>
  <c r="BK56" i="1" l="1"/>
  <c r="U56" i="1"/>
  <c r="J57" i="1" s="1"/>
  <c r="AQ57" i="1" s="1"/>
  <c r="D56" i="11"/>
  <c r="C100" i="14"/>
  <c r="AQ57" i="8" l="1"/>
  <c r="AL57" i="5"/>
  <c r="C101" i="14"/>
  <c r="U57" i="1" l="1"/>
  <c r="J58" i="1" s="1"/>
  <c r="AQ58" i="1" s="1"/>
  <c r="BK57" i="1"/>
  <c r="D57" i="11"/>
  <c r="C102" i="14"/>
  <c r="AQ58" i="8" l="1"/>
  <c r="AL58" i="5"/>
  <c r="C103" i="14"/>
  <c r="U58" i="1" l="1"/>
  <c r="J59" i="1" s="1"/>
  <c r="AQ59" i="1" s="1"/>
  <c r="BK58" i="1"/>
  <c r="D58" i="11"/>
  <c r="C104" i="14"/>
  <c r="AQ59" i="8" l="1"/>
  <c r="AL59" i="5"/>
  <c r="C105" i="14"/>
  <c r="U59" i="1" l="1"/>
  <c r="J60" i="1" s="1"/>
  <c r="AQ60" i="1" s="1"/>
  <c r="BK59" i="1"/>
  <c r="D59" i="11"/>
  <c r="C106" i="14"/>
  <c r="AQ60" i="8" l="1"/>
  <c r="AL60" i="5"/>
  <c r="C107" i="14"/>
  <c r="U60" i="1" l="1"/>
  <c r="J61" i="1" s="1"/>
  <c r="AQ61" i="1" s="1"/>
  <c r="BK60" i="1"/>
  <c r="D60" i="11"/>
  <c r="C108" i="14"/>
  <c r="AQ61" i="8" l="1"/>
  <c r="AL61" i="5"/>
  <c r="C109" i="14"/>
  <c r="BK61" i="1" l="1"/>
  <c r="U61" i="1"/>
  <c r="J62" i="1" s="1"/>
  <c r="AQ62" i="1" s="1"/>
  <c r="D61" i="11"/>
  <c r="C110" i="14"/>
  <c r="AQ62" i="8" l="1"/>
  <c r="AL62" i="5"/>
  <c r="C111" i="14"/>
  <c r="U62" i="1" l="1"/>
  <c r="J63" i="1" s="1"/>
  <c r="AQ63" i="1" s="1"/>
  <c r="BK62" i="1"/>
  <c r="D62" i="11"/>
  <c r="C112" i="14"/>
  <c r="AQ63" i="8" l="1"/>
  <c r="AL63" i="5"/>
  <c r="C113" i="14"/>
  <c r="BK63" i="1" l="1"/>
  <c r="U63" i="1"/>
  <c r="J64" i="1" s="1"/>
  <c r="AQ64" i="1" s="1"/>
  <c r="D63" i="11"/>
  <c r="C114" i="14"/>
  <c r="AQ64" i="8" l="1"/>
  <c r="AL64" i="5"/>
  <c r="C115" i="14"/>
  <c r="BK64" i="1" l="1"/>
  <c r="U64" i="1"/>
  <c r="J65" i="1" s="1"/>
  <c r="AQ65" i="1" s="1"/>
  <c r="D64" i="11"/>
  <c r="C116" i="14"/>
  <c r="AQ65" i="8" l="1"/>
  <c r="AL65" i="5"/>
  <c r="C117" i="14"/>
  <c r="U65" i="1" l="1"/>
  <c r="J66" i="1" s="1"/>
  <c r="AQ66" i="1" s="1"/>
  <c r="BK65" i="1"/>
  <c r="D65" i="11"/>
  <c r="C118" i="14"/>
  <c r="AQ66" i="8" l="1"/>
  <c r="AL66" i="5"/>
  <c r="C119" i="14"/>
  <c r="U66" i="1" l="1"/>
  <c r="J67" i="1" s="1"/>
  <c r="AQ67" i="1" s="1"/>
  <c r="BK66" i="1"/>
  <c r="D66" i="11"/>
  <c r="C120" i="14"/>
  <c r="AQ67" i="8" l="1"/>
  <c r="AL67" i="5"/>
  <c r="C121" i="14"/>
  <c r="U67" i="1" l="1"/>
  <c r="J68" i="1" s="1"/>
  <c r="AQ68" i="1" s="1"/>
  <c r="BK67" i="1"/>
  <c r="D67" i="11"/>
  <c r="C122" i="14"/>
  <c r="AQ68" i="8" l="1"/>
  <c r="AL68" i="5"/>
  <c r="C123" i="14"/>
  <c r="U68" i="1" l="1"/>
  <c r="J69" i="1" s="1"/>
  <c r="AQ69" i="1" s="1"/>
  <c r="BK68" i="1"/>
  <c r="D68" i="11"/>
  <c r="C124" i="14"/>
  <c r="AQ69" i="8" l="1"/>
  <c r="AL69" i="5"/>
  <c r="C125" i="14"/>
  <c r="U69" i="1" l="1"/>
  <c r="J70" i="1" s="1"/>
  <c r="AQ70" i="1" s="1"/>
  <c r="BK69" i="1"/>
  <c r="D69" i="11"/>
  <c r="C126" i="14"/>
  <c r="AQ70" i="8" l="1"/>
  <c r="AL70" i="5"/>
  <c r="C127" i="14"/>
  <c r="U70" i="1" l="1"/>
  <c r="J71" i="1" s="1"/>
  <c r="AQ71" i="1" s="1"/>
  <c r="BK70" i="1"/>
  <c r="D70" i="11"/>
  <c r="C128" i="14"/>
  <c r="AQ71" i="8" l="1"/>
  <c r="AL71" i="5"/>
  <c r="C129" i="14"/>
  <c r="U71" i="1" l="1"/>
  <c r="J72" i="1" s="1"/>
  <c r="AQ72" i="1" s="1"/>
  <c r="BK71" i="1"/>
  <c r="D71" i="11"/>
  <c r="C130" i="14"/>
  <c r="AQ72" i="8" l="1"/>
  <c r="AL72" i="5"/>
  <c r="C131" i="14"/>
  <c r="U72" i="1" l="1"/>
  <c r="J73" i="1" s="1"/>
  <c r="AQ73" i="1" s="1"/>
  <c r="BK72" i="1"/>
  <c r="D72" i="11"/>
  <c r="C132" i="14"/>
  <c r="AQ73" i="8" l="1"/>
  <c r="AL73" i="5"/>
  <c r="C133" i="14"/>
  <c r="U73" i="1" l="1"/>
  <c r="J74" i="1" s="1"/>
  <c r="AQ74" i="1" s="1"/>
  <c r="BK73" i="1"/>
  <c r="D73" i="11"/>
  <c r="C134" i="14"/>
  <c r="AQ74" i="8" l="1"/>
  <c r="AL74" i="5"/>
  <c r="C136" i="14"/>
  <c r="C135" i="14"/>
  <c r="U74" i="1" l="1"/>
  <c r="J75" i="1" s="1"/>
  <c r="AQ75" i="1" s="1"/>
  <c r="BK74" i="1"/>
  <c r="D74" i="11"/>
  <c r="AQ75" i="8" l="1"/>
  <c r="AL75" i="5"/>
  <c r="BK75" i="1" l="1"/>
  <c r="U75" i="1"/>
  <c r="J76" i="1" s="1"/>
  <c r="AQ76" i="1" s="1"/>
  <c r="D75" i="11"/>
  <c r="AQ76" i="8" l="1"/>
  <c r="U76" i="1"/>
  <c r="J77" i="1" s="1"/>
  <c r="AQ77" i="1" s="1"/>
  <c r="AL76" i="5"/>
  <c r="BK76" i="1"/>
  <c r="B62" i="4"/>
  <c r="D76" i="11"/>
  <c r="AQ77" i="8" l="1"/>
  <c r="U77" i="1"/>
  <c r="J78" i="1" s="1"/>
  <c r="AQ78" i="1" s="1"/>
  <c r="AL77" i="5"/>
  <c r="BK77" i="1"/>
  <c r="D77" i="11"/>
  <c r="AQ78" i="8" l="1"/>
  <c r="U78" i="1"/>
  <c r="J79" i="1" s="1"/>
  <c r="AQ79" i="1" s="1"/>
  <c r="AL78" i="5"/>
  <c r="BK78" i="1"/>
  <c r="D78" i="11"/>
  <c r="AQ79" i="8" l="1"/>
  <c r="U79" i="1"/>
  <c r="J80" i="1" s="1"/>
  <c r="AQ80" i="1" s="1"/>
  <c r="AL79" i="5"/>
  <c r="BK79" i="1"/>
  <c r="D79" i="11"/>
  <c r="AQ80" i="8" l="1"/>
  <c r="U80" i="1"/>
  <c r="J81" i="1" s="1"/>
  <c r="AQ81" i="1" s="1"/>
  <c r="AL80" i="5"/>
  <c r="BK80" i="1"/>
  <c r="D80" i="11"/>
  <c r="AQ81" i="8" l="1"/>
  <c r="U81" i="1"/>
  <c r="J82" i="1" s="1"/>
  <c r="AQ82" i="1" s="1"/>
  <c r="AL81" i="5"/>
  <c r="BK81" i="1"/>
  <c r="D81" i="11"/>
  <c r="AQ82" i="8" l="1"/>
  <c r="U82" i="1"/>
  <c r="J83" i="1" s="1"/>
  <c r="AQ83" i="1" s="1"/>
  <c r="AL82" i="5"/>
  <c r="BK82" i="1"/>
  <c r="D82" i="11"/>
  <c r="AQ83" i="8" l="1"/>
  <c r="U83" i="1"/>
  <c r="J84" i="1" s="1"/>
  <c r="AQ84" i="1" s="1"/>
  <c r="AL83" i="5"/>
  <c r="BK83" i="1"/>
  <c r="D83" i="11"/>
  <c r="AQ84" i="8" l="1"/>
  <c r="U84" i="1"/>
  <c r="J85" i="1" s="1"/>
  <c r="AQ85" i="1" s="1"/>
  <c r="AL84" i="5"/>
  <c r="BK84" i="1"/>
  <c r="D84" i="11"/>
  <c r="AQ85" i="8" l="1"/>
  <c r="U85" i="1"/>
  <c r="J86" i="1" s="1"/>
  <c r="AQ86" i="1" s="1"/>
  <c r="AL85" i="5"/>
  <c r="BK85" i="1"/>
  <c r="D85" i="11"/>
  <c r="AQ86" i="8" l="1"/>
  <c r="U86" i="1"/>
  <c r="J87" i="1" s="1"/>
  <c r="AQ87" i="1" s="1"/>
  <c r="AL86" i="5"/>
  <c r="BK86" i="1"/>
  <c r="D86" i="11"/>
  <c r="AQ87" i="8" l="1"/>
  <c r="U87" i="1"/>
  <c r="J88" i="1" s="1"/>
  <c r="AQ88" i="1" s="1"/>
  <c r="AL87" i="5"/>
  <c r="BK87" i="1"/>
  <c r="D87" i="11"/>
  <c r="AQ88" i="8" l="1"/>
  <c r="U88" i="1"/>
  <c r="J89" i="1" s="1"/>
  <c r="AQ89" i="1" s="1"/>
  <c r="AL88" i="5"/>
  <c r="BK88" i="1"/>
  <c r="D88" i="11"/>
  <c r="AQ89" i="8" l="1"/>
  <c r="U89" i="1"/>
  <c r="J90" i="1" s="1"/>
  <c r="AQ90" i="1" s="1"/>
  <c r="AL89" i="5"/>
  <c r="BK89" i="1"/>
  <c r="D89" i="11"/>
  <c r="AQ90" i="8" l="1"/>
  <c r="U90" i="1"/>
  <c r="J91" i="1" s="1"/>
  <c r="AQ91" i="1" s="1"/>
  <c r="AL90" i="5"/>
  <c r="BK90" i="1"/>
  <c r="D90" i="11"/>
  <c r="AQ91" i="8" l="1"/>
  <c r="U91" i="1"/>
  <c r="J92" i="1" s="1"/>
  <c r="AQ92" i="1" s="1"/>
  <c r="AL91" i="5"/>
  <c r="BK91" i="1"/>
  <c r="D91" i="11"/>
  <c r="AQ92" i="8" l="1"/>
  <c r="U92" i="1"/>
  <c r="J93" i="1" s="1"/>
  <c r="AQ93" i="1" s="1"/>
  <c r="AL92" i="5"/>
  <c r="BK92" i="1"/>
  <c r="D92" i="11"/>
  <c r="AQ93" i="8" l="1"/>
  <c r="U93" i="1"/>
  <c r="J94" i="1" s="1"/>
  <c r="AQ94" i="1" s="1"/>
  <c r="AL93" i="5"/>
  <c r="BK93" i="1"/>
  <c r="D93" i="11"/>
  <c r="AQ94" i="8" l="1"/>
  <c r="U94" i="1"/>
  <c r="J95" i="1" s="1"/>
  <c r="AQ95" i="1" s="1"/>
  <c r="AL94" i="5"/>
  <c r="BK94" i="1"/>
  <c r="D94" i="11"/>
  <c r="AQ95" i="8" l="1"/>
  <c r="U95" i="1"/>
  <c r="J96" i="1" s="1"/>
  <c r="AQ96" i="1" s="1"/>
  <c r="AL95" i="5"/>
  <c r="BK95" i="1"/>
  <c r="D95" i="11"/>
  <c r="AQ96" i="8" l="1"/>
  <c r="U96" i="1"/>
  <c r="J97" i="1" s="1"/>
  <c r="AQ97" i="1" s="1"/>
  <c r="AL96" i="5"/>
  <c r="BK96" i="1"/>
  <c r="D96" i="11"/>
  <c r="AQ97" i="8" l="1"/>
  <c r="U97" i="1"/>
  <c r="J98" i="1" s="1"/>
  <c r="AQ98" i="1" s="1"/>
  <c r="AL97" i="5"/>
  <c r="BK97" i="1"/>
  <c r="D97" i="11"/>
  <c r="AQ98" i="8" l="1"/>
  <c r="U98" i="1"/>
  <c r="J99" i="1" s="1"/>
  <c r="AQ99" i="1" s="1"/>
  <c r="AL98" i="5"/>
  <c r="BK98" i="1"/>
  <c r="D98" i="11"/>
  <c r="AQ99" i="8" l="1"/>
  <c r="U99" i="1"/>
  <c r="J100" i="1" s="1"/>
  <c r="AQ100" i="1" s="1"/>
  <c r="AL99" i="5"/>
  <c r="BK99" i="1"/>
  <c r="D99" i="11"/>
  <c r="AQ100" i="8" l="1"/>
  <c r="U100" i="1"/>
  <c r="J101" i="1" s="1"/>
  <c r="AQ101" i="1" s="1"/>
  <c r="AL100" i="5"/>
  <c r="BK100" i="1"/>
  <c r="D100" i="11"/>
  <c r="AQ101" i="8" l="1"/>
  <c r="U101" i="1"/>
  <c r="J102" i="1" s="1"/>
  <c r="AQ102" i="1" s="1"/>
  <c r="AL101" i="5"/>
  <c r="BK101" i="1"/>
  <c r="D101" i="11"/>
  <c r="AQ102" i="8" l="1"/>
  <c r="U102" i="1"/>
  <c r="J103" i="1" s="1"/>
  <c r="AQ103" i="1" s="1"/>
  <c r="AL102" i="5"/>
  <c r="BK102" i="1"/>
  <c r="D102" i="11"/>
  <c r="AQ103" i="8" l="1"/>
  <c r="U103" i="1"/>
  <c r="J104" i="1" s="1"/>
  <c r="AQ104" i="1" s="1"/>
  <c r="AL103" i="5"/>
  <c r="BK103" i="1"/>
  <c r="D103" i="11"/>
  <c r="AQ104" i="8" l="1"/>
  <c r="U104" i="1"/>
  <c r="J105" i="1" s="1"/>
  <c r="AQ105" i="1" s="1"/>
  <c r="AL104" i="5"/>
  <c r="BK104" i="1"/>
  <c r="D104" i="11"/>
  <c r="AQ105" i="8" l="1"/>
  <c r="U105" i="1"/>
  <c r="J106" i="1" s="1"/>
  <c r="AQ106" i="1" s="1"/>
  <c r="AL105" i="5"/>
  <c r="BK105" i="1"/>
  <c r="D105" i="11"/>
  <c r="AQ106" i="8" l="1"/>
  <c r="U106" i="1"/>
  <c r="J107" i="1" s="1"/>
  <c r="AQ107" i="1" s="1"/>
  <c r="AL106" i="5"/>
  <c r="BK106" i="1"/>
  <c r="D106" i="11"/>
  <c r="AQ107" i="8" l="1"/>
  <c r="U107" i="1"/>
  <c r="J108" i="1" s="1"/>
  <c r="AQ108" i="1" s="1"/>
  <c r="AL107" i="5"/>
  <c r="BK107" i="1"/>
  <c r="D107" i="11"/>
  <c r="AQ108" i="8" l="1"/>
  <c r="U108" i="1"/>
  <c r="J109" i="1" s="1"/>
  <c r="AQ109" i="1" s="1"/>
  <c r="AL108" i="5"/>
  <c r="BK108" i="1"/>
  <c r="D108" i="11"/>
  <c r="AQ109" i="8" l="1"/>
  <c r="U109" i="1"/>
  <c r="J110" i="1" s="1"/>
  <c r="AQ110" i="1" s="1"/>
  <c r="AL109" i="5"/>
  <c r="BK109" i="1"/>
  <c r="D109" i="11"/>
  <c r="AQ110" i="8" l="1"/>
  <c r="U110" i="1"/>
  <c r="J111" i="1" s="1"/>
  <c r="AQ111" i="1" s="1"/>
  <c r="AL110" i="5"/>
  <c r="BK110" i="1"/>
  <c r="D110" i="11"/>
  <c r="AQ111" i="8" l="1"/>
  <c r="U111" i="1"/>
  <c r="J112" i="1" s="1"/>
  <c r="AQ112" i="1" s="1"/>
  <c r="AL111" i="5"/>
  <c r="BK111" i="1"/>
  <c r="D111" i="11"/>
  <c r="AQ112" i="8" l="1"/>
  <c r="U112" i="1"/>
  <c r="J113" i="1" s="1"/>
  <c r="AQ113" i="1" s="1"/>
  <c r="AL112" i="5"/>
  <c r="BK112" i="1"/>
  <c r="D112" i="11"/>
  <c r="AQ113" i="8" l="1"/>
  <c r="U113" i="1"/>
  <c r="J114" i="1" s="1"/>
  <c r="AQ114" i="1" s="1"/>
  <c r="AL113" i="5"/>
  <c r="BK113" i="1"/>
  <c r="D113" i="11"/>
  <c r="AQ114" i="8" l="1"/>
  <c r="U114" i="1"/>
  <c r="J115" i="1" s="1"/>
  <c r="AQ115" i="1" s="1"/>
  <c r="AL114" i="5"/>
  <c r="BK114" i="1"/>
  <c r="D114" i="11"/>
  <c r="AQ115" i="8" l="1"/>
  <c r="U115" i="1"/>
  <c r="J116" i="1" s="1"/>
  <c r="AQ116" i="1" s="1"/>
  <c r="AL115" i="5"/>
  <c r="BK115" i="1"/>
  <c r="D115" i="11"/>
  <c r="AQ116" i="8" l="1"/>
  <c r="U116" i="1"/>
  <c r="J117" i="1" s="1"/>
  <c r="AQ117" i="1" s="1"/>
  <c r="AL116" i="5"/>
  <c r="BK116" i="1"/>
  <c r="D116" i="11"/>
  <c r="AQ117" i="8" l="1"/>
  <c r="U117" i="1"/>
  <c r="J118" i="1" s="1"/>
  <c r="AQ118" i="1" s="1"/>
  <c r="AL117" i="5"/>
  <c r="BK117" i="1"/>
  <c r="D117" i="11"/>
  <c r="AQ118" i="8" l="1"/>
  <c r="U118" i="1"/>
  <c r="J119" i="1" s="1"/>
  <c r="AQ119" i="1" s="1"/>
  <c r="AL118" i="5"/>
  <c r="BK118" i="1"/>
  <c r="D118" i="11"/>
  <c r="AQ119" i="8" l="1"/>
  <c r="U119" i="1"/>
  <c r="J120" i="1" s="1"/>
  <c r="AQ120" i="1" s="1"/>
  <c r="AL119" i="5"/>
  <c r="BK119" i="1"/>
  <c r="D119" i="11"/>
  <c r="AQ120" i="8" l="1"/>
  <c r="U120" i="1"/>
  <c r="J121" i="1" s="1"/>
  <c r="AQ121" i="1" s="1"/>
  <c r="AL120" i="5"/>
  <c r="BK120" i="1"/>
  <c r="D120" i="11"/>
  <c r="AQ121" i="8" l="1"/>
  <c r="U121" i="1"/>
  <c r="J122" i="1" s="1"/>
  <c r="AQ122" i="1" s="1"/>
  <c r="AL121" i="5"/>
  <c r="BK121" i="1"/>
  <c r="D121" i="11"/>
  <c r="AQ122" i="8" l="1"/>
  <c r="U122" i="1"/>
  <c r="J123" i="1" s="1"/>
  <c r="AQ123" i="1" s="1"/>
  <c r="AL122" i="5"/>
  <c r="BK122" i="1"/>
  <c r="D122" i="11"/>
  <c r="AQ123" i="8" l="1"/>
  <c r="U123" i="1"/>
  <c r="J124" i="1" s="1"/>
  <c r="AQ124" i="1" s="1"/>
  <c r="AL123" i="5"/>
  <c r="BK123" i="1"/>
  <c r="D123" i="11"/>
  <c r="AQ124" i="8" l="1"/>
  <c r="U124" i="1"/>
  <c r="J125" i="1" s="1"/>
  <c r="AQ125" i="1" s="1"/>
  <c r="AL124" i="5"/>
  <c r="BK124" i="1"/>
  <c r="D124" i="11"/>
  <c r="AQ125" i="8" l="1"/>
  <c r="U125" i="1"/>
  <c r="J126" i="1" s="1"/>
  <c r="AQ126" i="1" s="1"/>
  <c r="AL125" i="5"/>
  <c r="BK125" i="1"/>
  <c r="D125" i="11"/>
  <c r="AQ126" i="8" l="1"/>
  <c r="U126" i="1"/>
  <c r="J127" i="1" s="1"/>
  <c r="AQ127" i="1" s="1"/>
  <c r="AL126" i="5"/>
  <c r="BK126" i="1"/>
  <c r="D126" i="11"/>
  <c r="AQ127" i="8" l="1"/>
  <c r="U127" i="1"/>
  <c r="J128" i="1" s="1"/>
  <c r="AQ128" i="1" s="1"/>
  <c r="AL127" i="5"/>
  <c r="BK127" i="1"/>
  <c r="D127" i="11"/>
  <c r="AQ128" i="8" l="1"/>
  <c r="U128" i="1"/>
  <c r="J129" i="1" s="1"/>
  <c r="AQ129" i="1" s="1"/>
  <c r="AL128" i="5"/>
  <c r="BK128" i="1"/>
  <c r="D128" i="11"/>
  <c r="AQ129" i="8" l="1"/>
  <c r="U129" i="1"/>
  <c r="J130" i="1" s="1"/>
  <c r="AQ130" i="1" s="1"/>
  <c r="AL129" i="5"/>
  <c r="BK129" i="1"/>
  <c r="D129" i="11"/>
  <c r="AQ130" i="8" l="1"/>
  <c r="U130" i="1"/>
  <c r="J131" i="1" s="1"/>
  <c r="AQ131" i="1" s="1"/>
  <c r="AL130" i="5"/>
  <c r="BK130" i="1"/>
  <c r="D130" i="11"/>
  <c r="AQ131" i="8" l="1"/>
  <c r="U131" i="1"/>
  <c r="J132" i="1" s="1"/>
  <c r="AQ132" i="1" s="1"/>
  <c r="AL131" i="5"/>
  <c r="BK131" i="1"/>
  <c r="D131" i="11"/>
  <c r="AQ132" i="8" l="1"/>
  <c r="U132" i="1"/>
  <c r="J133" i="1" s="1"/>
  <c r="AQ133" i="1" s="1"/>
  <c r="AL132" i="5"/>
  <c r="BK132" i="1"/>
  <c r="D132" i="11"/>
  <c r="AQ133" i="8" l="1"/>
  <c r="U133" i="1"/>
  <c r="J134" i="1" s="1"/>
  <c r="AQ134" i="1" s="1"/>
  <c r="AL133" i="5"/>
  <c r="BK133" i="1"/>
  <c r="D133" i="11"/>
  <c r="AQ134" i="8" l="1"/>
  <c r="U134" i="1"/>
  <c r="J135" i="1" s="1"/>
  <c r="AQ135" i="1" s="1"/>
  <c r="AL134" i="5"/>
  <c r="BK134" i="1"/>
  <c r="D134" i="11"/>
  <c r="AQ135" i="8" l="1"/>
  <c r="U135" i="1"/>
  <c r="J136" i="1" s="1"/>
  <c r="AQ136" i="1" s="1"/>
  <c r="AL135" i="5"/>
  <c r="BK135" i="1"/>
  <c r="D135" i="11"/>
  <c r="AQ136" i="8" l="1"/>
  <c r="U136" i="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<sst xmlns="http://schemas.openxmlformats.org/spreadsheetml/2006/main" count="3037" uniqueCount="1144">
  <si>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</si>
  <si>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</si>
  <si>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</si>
  <si>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</si>
  <si>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</si>
  <si>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</si>
  <si>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</si>
  <si>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</si>
  <si>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</si>
  <si>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</si>
  <si>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</si>
  <si>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</si>
  <si>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</si>
  <si>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</si>
  <si>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</si>
  <si>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</si>
  <si>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</si>
  <si>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</si>
  <si>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</si>
  <si>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</si>
  <si>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</si>
  <si>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</si>
  <si>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</si>
  <si>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</si>
  <si>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</si>
  <si>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</si>
  <si>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</si>
  <si>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</si>
  <si>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</si>
  <si>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</si>
  <si>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</si>
  <si>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</si>
  <si>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</si>
  <si>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</si>
  <si>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</si>
  <si>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</si>
  <si>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</si>
  <si>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</si>
  <si>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</si>
  <si>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</si>
  <si>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</si>
  <si>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</si>
  <si>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</si>
  <si>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</si>
  <si>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</si>
  <si>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</si>
  <si>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</si>
  <si>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</si>
  <si>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</si>
  <si>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</si>
  <si>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</si>
  <si>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</si>
  <si>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</si>
  <si>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</si>
  <si>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</si>
  <si>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</si>
  <si>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</si>
  <si>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</si>
  <si>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</si>
  <si>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</si>
  <si>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</si>
  <si>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</si>
  <si>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</si>
  <si>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</si>
  <si>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</si>
  <si>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</si>
  <si>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</si>
  <si>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</si>
  <si>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</si>
  <si>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</si>
  <si>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</si>
  <si>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</si>
  <si>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</si>
  <si>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</si>
  <si>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</si>
  <si>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</si>
  <si>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</si>
  <si>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</si>
  <si>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</si>
  <si>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</si>
  <si>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</si>
  <si>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</si>
  <si>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</si>
  <si>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</si>
  <si>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</si>
  <si>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</si>
  <si>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</si>
  <si>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</si>
  <si>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</si>
  <si>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</si>
  <si>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</si>
  <si>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</si>
  <si>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</si>
  <si>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</si>
  <si>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</si>
  <si>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</si>
  <si>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</si>
  <si>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</si>
  <si>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</si>
  <si>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</si>
  <si>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</si>
  <si>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</si>
  <si>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</si>
  <si>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</si>
  <si>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</si>
  <si>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</si>
  <si>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</si>
  <si>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</si>
  <si>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</si>
  <si>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</si>
  <si>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</si>
  <si>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</si>
  <si>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</si>
  <si>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</si>
  <si>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</si>
  <si>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</si>
  <si>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</si>
  <si>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</si>
  <si>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</si>
  <si>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</si>
  <si>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</si>
  <si>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</si>
  <si>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</si>
  <si>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</si>
  <si>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</si>
  <si>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</si>
  <si>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</si>
  <si>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</si>
  <si>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</si>
  <si>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</si>
  <si>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</si>
  <si>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</si>
  <si>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</si>
  <si>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</si>
  <si>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</si>
  <si>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</si>
  <si>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</si>
  <si>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</si>
  <si>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</si>
  <si>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</si>
  <si>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</si>
  <si>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</si>
  <si>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</si>
  <si>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</si>
  <si>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</si>
  <si>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</si>
  <si>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</si>
  <si>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</si>
  <si>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</si>
  <si>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</si>
  <si>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</si>
  <si>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</si>
  <si>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</si>
  <si>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</si>
  <si>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</si>
  <si>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</si>
  <si>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</si>
  <si>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</si>
  <si>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</si>
  <si>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</si>
  <si>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</si>
  <si>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</si>
  <si>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</si>
  <si>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</si>
  <si>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</si>
  <si>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</si>
  <si>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</si>
  <si>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</si>
  <si>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</si>
  <si>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</si>
  <si>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</si>
  <si>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</si>
  <si>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</si>
  <si>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</si>
  <si>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</si>
  <si>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</si>
  <si>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</si>
  <si>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</si>
  <si>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</si>
  <si>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</si>
  <si>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</si>
  <si>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</si>
  <si>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</si>
  <si>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</si>
  <si>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</si>
  <si>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</si>
  <si>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</si>
  <si>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</si>
  <si>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</si>
  <si>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</si>
  <si>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</si>
  <si>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</si>
  <si>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</si>
  <si>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</si>
  <si>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</si>
  <si>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</si>
  <si>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</si>
  <si>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</si>
  <si>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</si>
  <si>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</si>
  <si>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</si>
  <si>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</si>
  <si>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</si>
  <si>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</si>
  <si>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</si>
  <si>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</si>
  <si>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</si>
  <si>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</si>
  <si>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</si>
  <si>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</si>
  <si>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</si>
  <si>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</si>
  <si>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</si>
  <si>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</si>
  <si>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</si>
  <si>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</si>
  <si>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</si>
  <si>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</si>
  <si>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</si>
  <si>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</si>
  <si>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</si>
  <si>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</si>
  <si>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</si>
  <si>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</si>
  <si>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</si>
  <si>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</si>
  <si>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</si>
  <si>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</si>
  <si>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</si>
  <si>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</si>
  <si>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</si>
  <si>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</si>
  <si>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</si>
  <si>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</si>
  <si>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</si>
  <si>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</si>
  <si>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</si>
  <si>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</si>
  <si>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</si>
  <si>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</si>
  <si>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</si>
  <si>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</si>
  <si>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</si>
  <si>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</si>
  <si>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</si>
  <si>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</si>
  <si>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</si>
  <si>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</si>
  <si>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</si>
  <si>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</si>
  <si>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</si>
  <si>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</si>
  <si>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</si>
  <si>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</si>
  <si>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</si>
  <si>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</si>
  <si>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</si>
  <si>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</si>
  <si>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</si>
  <si>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</si>
  <si>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</si>
  <si>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</si>
  <si>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</si>
  <si>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</si>
  <si>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</si>
  <si>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</si>
  <si>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</si>
  <si>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</si>
  <si>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</si>
  <si>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</si>
  <si>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</si>
  <si>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</si>
  <si>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</si>
  <si>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</si>
  <si>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</si>
  <si>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</si>
  <si>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</si>
  <si>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</si>
  <si>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</si>
  <si>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</si>
  <si>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</si>
  <si>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</si>
  <si>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</si>
  <si>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</si>
  <si>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</si>
  <si>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</si>
  <si>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</si>
  <si>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</si>
  <si>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</si>
  <si>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</si>
  <si>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</si>
  <si>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</si>
  <si>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</si>
  <si>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</si>
  <si>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</si>
  <si>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</si>
  <si>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</si>
  <si>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</si>
  <si>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</si>
  <si>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</si>
  <si>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</si>
  <si>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</si>
  <si>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</si>
  <si>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</si>
  <si>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</si>
  <si>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</si>
  <si>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</si>
  <si>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</si>
  <si>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</si>
  <si>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</si>
  <si>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</si>
  <si>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</si>
  <si>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</si>
  <si>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</si>
  <si>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</si>
  <si>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</si>
  <si>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</si>
  <si>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</si>
  <si>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</si>
  <si>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</si>
  <si>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</si>
  <si>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</si>
  <si>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</si>
  <si>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</si>
  <si>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</si>
  <si>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</si>
  <si>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</si>
  <si>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</si>
  <si>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</si>
  <si>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</si>
  <si>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</si>
  <si>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</si>
  <si>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</si>
  <si>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</si>
  <si>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</si>
  <si>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</si>
  <si>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</si>
  <si>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</si>
  <si>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</si>
  <si>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</si>
  <si>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</si>
  <si>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</si>
  <si>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</si>
  <si>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</si>
  <si>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</si>
  <si>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</si>
  <si>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</si>
  <si>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</si>
  <si>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</si>
  <si>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</si>
  <si>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</si>
  <si>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</si>
  <si>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</si>
  <si>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</si>
  <si>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</si>
  <si>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</si>
  <si>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</si>
  <si>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</si>
  <si>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</si>
  <si>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</si>
  <si>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</si>
  <si>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</si>
  <si>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</si>
  <si>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</si>
  <si>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</si>
  <si>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</si>
  <si>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</si>
  <si>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</si>
  <si>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</si>
  <si>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</si>
  <si>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</si>
  <si>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</si>
  <si>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</si>
  <si>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</si>
  <si>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</si>
  <si>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</si>
  <si>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</si>
  <si>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</si>
  <si>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</si>
  <si>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</si>
  <si>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</si>
  <si>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</si>
  <si>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</si>
  <si>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</si>
  <si>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</si>
  <si>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</si>
  <si>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</si>
  <si>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</si>
  <si>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</si>
  <si>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</si>
  <si>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</si>
  <si>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</si>
  <si>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</si>
  <si>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</si>
  <si>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</si>
  <si>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</si>
  <si>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</si>
  <si>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</si>
  <si>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</si>
  <si>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</si>
  <si>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</si>
  <si>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</si>
  <si>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</si>
  <si>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</si>
  <si>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</si>
  <si>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</si>
  <si>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</si>
  <si>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</si>
  <si>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</si>
  <si>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</si>
  <si>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</si>
  <si>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</si>
  <si>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</si>
  <si>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</si>
  <si>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</si>
  <si>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</si>
  <si>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</si>
  <si>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</si>
  <si>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</si>
  <si>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</si>
  <si>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</si>
  <si>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</si>
  <si>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</si>
  <si>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</si>
  <si>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</si>
  <si>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</si>
  <si>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</si>
  <si>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</si>
  <si>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</si>
  <si>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</si>
  <si>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</si>
  <si>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</si>
  <si>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</si>
  <si>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</si>
  <si>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</si>
  <si>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</si>
  <si>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</si>
  <si>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</si>
  <si>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</si>
  <si>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</si>
  <si>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</si>
  <si>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</si>
  <si>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</si>
  <si>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</si>
  <si>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</si>
  <si>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</si>
  <si>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</si>
  <si>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</si>
  <si>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</si>
  <si>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</si>
  <si>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</si>
  <si>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</si>
  <si>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</si>
  <si>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</si>
  <si>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</si>
  <si>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</si>
  <si>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</si>
  <si>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</si>
  <si>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</si>
  <si>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</si>
  <si>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</si>
  <si>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</si>
  <si>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</si>
  <si>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</si>
  <si>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</si>
  <si>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</si>
  <si>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</si>
  <si>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</si>
  <si>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</si>
  <si>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</si>
  <si>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</si>
  <si>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</si>
  <si>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</si>
  <si>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</si>
  <si>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</si>
  <si>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</si>
  <si>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</si>
  <si>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</si>
  <si>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</si>
  <si>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</si>
  <si>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</si>
  <si>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</si>
  <si>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</si>
  <si>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</si>
  <si>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</si>
  <si>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</si>
  <si>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</si>
  <si>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</si>
  <si>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</si>
  <si>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</si>
  <si>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</si>
  <si>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</si>
  <si>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</si>
  <si>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</si>
  <si>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</si>
  <si>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</si>
  <si>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</si>
  <si>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</si>
  <si>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</si>
  <si>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</si>
  <si>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</si>
  <si>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</si>
  <si>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</si>
  <si>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</si>
  <si>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</si>
  <si>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</si>
  <si>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</si>
  <si>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</si>
  <si>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</si>
  <si>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</si>
  <si>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</si>
  <si>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</si>
  <si>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</si>
  <si>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</si>
  <si>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</si>
  <si>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</si>
  <si>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</si>
  <si>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</si>
  <si>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</si>
  <si>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</si>
  <si>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</si>
  <si>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</si>
  <si>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</si>
  <si>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</si>
  <si>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</si>
  <si>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</si>
  <si>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</si>
  <si>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</si>
  <si>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</si>
  <si>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</si>
  <si>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</si>
  <si>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</si>
  <si>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</si>
  <si>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</si>
  <si>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</si>
  <si>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</si>
  <si>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</si>
  <si>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</si>
  <si>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</si>
  <si>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</si>
  <si>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</si>
  <si>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</si>
  <si>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</si>
  <si>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</si>
  <si>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</si>
  <si>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</si>
  <si>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</si>
  <si>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</si>
  <si>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</si>
  <si>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</si>
  <si>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</si>
  <si>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</si>
  <si>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</si>
  <si>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</si>
  <si>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</si>
  <si>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</si>
  <si>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</si>
  <si>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</si>
  <si>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</si>
  <si>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</si>
  <si>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</si>
  <si>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</si>
  <si>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</si>
  <si>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</si>
  <si>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</si>
  <si>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</si>
  <si>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</si>
  <si>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</si>
  <si>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</si>
  <si>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</si>
  <si>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</si>
  <si>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</si>
  <si>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</si>
  <si>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</si>
  <si>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</si>
  <si>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</si>
  <si>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</si>
  <si>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</si>
  <si>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</si>
  <si>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</si>
  <si>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</si>
  <si>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</si>
  <si>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</si>
  <si>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</si>
  <si>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</si>
  <si>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</si>
  <si>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</si>
  <si>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</si>
  <si>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</si>
  <si>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</si>
  <si>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</si>
  <si>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</si>
  <si>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</si>
  <si>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</si>
  <si>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</si>
  <si>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</si>
  <si>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</si>
  <si>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</si>
  <si>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</si>
  <si>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</si>
  <si>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</si>
  <si>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</si>
  <si>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</si>
  <si>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</si>
  <si>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</si>
  <si>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</si>
  <si>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</si>
  <si>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</si>
  <si>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</si>
  <si>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</si>
  <si>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</si>
  <si>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</si>
  <si>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</si>
  <si>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</si>
  <si>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</si>
  <si>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</si>
  <si>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</si>
  <si>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</si>
  <si>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</si>
  <si>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</si>
  <si>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</si>
  <si>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</si>
  <si>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</si>
  <si>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</si>
  <si>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</si>
  <si>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</si>
  <si>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</si>
  <si>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</si>
  <si>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</si>
  <si>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</si>
  <si>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</si>
  <si>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</si>
  <si>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</si>
  <si>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</si>
  <si>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</si>
  <si>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</si>
  <si>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</si>
  <si>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</si>
  <si>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</si>
  <si>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</si>
  <si>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</si>
  <si>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</si>
  <si>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</si>
  <si>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</si>
  <si>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</si>
  <si>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</si>
  <si>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</si>
  <si>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</si>
  <si>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</si>
  <si>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</si>
  <si>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</si>
  <si>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</si>
  <si>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</si>
  <si>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</si>
  <si>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</si>
  <si>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</si>
  <si>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</si>
  <si>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</si>
  <si>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</si>
  <si>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</si>
  <si>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</si>
  <si>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</si>
  <si>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</si>
  <si>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</si>
  <si>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</si>
  <si>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</si>
  <si>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</si>
  <si>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</si>
  <si>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</si>
  <si>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</si>
  <si>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</si>
  <si>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</si>
  <si>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</si>
  <si>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</si>
  <si>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</si>
  <si>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</si>
  <si>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</si>
  <si>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</si>
  <si>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</si>
  <si>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</si>
  <si>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</si>
  <si>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</si>
  <si>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</si>
  <si>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</si>
  <si>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</si>
  <si>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</si>
  <si>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</si>
  <si>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</si>
  <si>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</si>
  <si>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</si>
  <si>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</si>
  <si>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</si>
  <si>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</si>
  <si>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</si>
  <si>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</si>
  <si>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</si>
  <si>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</si>
  <si>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</si>
  <si>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</si>
  <si>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</si>
  <si>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</si>
  <si>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</si>
  <si>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</si>
  <si>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</si>
  <si>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</si>
  <si>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</si>
  <si>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</si>
  <si>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</si>
  <si>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</si>
  <si>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</si>
  <si>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</si>
  <si>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</si>
  <si>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</si>
  <si>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</si>
  <si>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</si>
  <si>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</si>
  <si>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</si>
  <si>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</si>
  <si>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</si>
  <si>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</si>
  <si>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</si>
  <si>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</si>
  <si>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</si>
  <si>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</si>
  <si>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</si>
  <si>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</si>
  <si>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</si>
  <si>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</si>
  <si>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</si>
  <si>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</si>
  <si>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</si>
  <si>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</si>
  <si>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</si>
  <si>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</si>
  <si>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</si>
  <si>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</si>
  <si>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</si>
  <si>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</si>
  <si>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</si>
  <si>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</si>
  <si>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</si>
  <si>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</si>
  <si>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</si>
  <si>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</si>
  <si>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</si>
  <si>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</si>
  <si>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</si>
  <si>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</si>
  <si>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</si>
  <si>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</si>
  <si>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</si>
  <si>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</si>
  <si>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</si>
  <si>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</si>
  <si>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</si>
  <si>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</si>
  <si>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</si>
  <si>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</si>
  <si>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</si>
  <si>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</si>
  <si>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</si>
  <si>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</si>
  <si>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</si>
  <si>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</si>
  <si>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</si>
  <si>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</si>
  <si>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</si>
  <si>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</si>
  <si>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</si>
  <si>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</si>
  <si>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</si>
  <si>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</si>
  <si>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</si>
  <si>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</si>
  <si>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</si>
  <si>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</si>
  <si>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</si>
  <si>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</si>
  <si>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</si>
  <si>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</si>
  <si>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</si>
  <si>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</si>
  <si>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</si>
  <si>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</si>
  <si>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</si>
  <si>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</si>
  <si>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</si>
  <si>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</si>
  <si>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</si>
  <si>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</si>
  <si>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</si>
  <si>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</si>
  <si>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</si>
  <si>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</si>
  <si>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</si>
  <si>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</si>
  <si>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</si>
  <si>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</si>
  <si>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</si>
  <si>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</si>
  <si>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</si>
  <si>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</si>
  <si>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</si>
  <si>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</si>
  <si>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</si>
  <si>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</si>
  <si>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</si>
  <si>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</si>
  <si>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</si>
  <si>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</si>
  <si>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</si>
  <si>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</si>
  <si>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</si>
  <si>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</si>
  <si>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</si>
  <si>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</si>
  <si>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</si>
  <si>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</si>
  <si>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</si>
  <si>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</si>
  <si>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</si>
  <si>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</si>
  <si>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</si>
  <si>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</si>
  <si>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</si>
  <si>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</si>
  <si>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</si>
  <si>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</si>
  <si>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</si>
  <si>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</si>
  <si>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</si>
  <si>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</si>
  <si>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</si>
  <si>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</si>
  <si>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</si>
  <si>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</si>
  <si>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</si>
  <si>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</si>
  <si>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</si>
  <si>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</si>
  <si>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</si>
  <si>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</si>
  <si>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</si>
  <si>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</si>
  <si>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</si>
  <si>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</si>
  <si>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</si>
  <si>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</si>
  <si>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</si>
  <si>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</si>
  <si>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</si>
  <si>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</si>
  <si>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</si>
  <si>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</si>
  <si>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</si>
  <si>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</si>
  <si>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</si>
  <si>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</si>
  <si>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</si>
  <si>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</si>
  <si>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</si>
  <si>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</si>
  <si>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</si>
  <si>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</si>
  <si>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</si>
  <si>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</si>
  <si>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</si>
  <si>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</si>
  <si>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</si>
  <si>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</si>
  <si>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</si>
  <si>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</si>
  <si>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</si>
  <si>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</si>
  <si>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</si>
  <si>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</si>
  <si>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</si>
  <si>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</si>
  <si>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</si>
  <si>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</si>
  <si>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</si>
  <si>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</si>
  <si>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</si>
  <si>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</si>
  <si>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</si>
  <si>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</si>
  <si>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</si>
  <si>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</si>
  <si>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</si>
  <si>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</si>
  <si>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</si>
  <si>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</si>
  <si>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</si>
  <si>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</si>
  <si>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</si>
  <si>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</si>
  <si>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</si>
  <si>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</si>
  <si>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</si>
  <si>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</si>
  <si>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</si>
  <si>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</si>
  <si>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</si>
  <si>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</si>
  <si>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</si>
  <si>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</si>
  <si>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</si>
  <si>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</si>
  <si>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</si>
  <si>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</si>
  <si>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</si>
  <si>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</si>
  <si>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</si>
  <si>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</si>
  <si>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</si>
  <si>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</si>
  <si>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</si>
  <si>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</si>
  <si>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</si>
  <si>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</si>
  <si>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</si>
  <si>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</si>
  <si>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</si>
  <si>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</si>
  <si>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</si>
  <si>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</si>
  <si>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</si>
  <si>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</si>
  <si>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</si>
  <si>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</si>
  <si>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</si>
  <si>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</si>
  <si>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</si>
  <si>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</si>
  <si>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</si>
  <si>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</si>
  <si>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</si>
  <si>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</si>
  <si>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</si>
  <si>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</si>
  <si>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</si>
  <si>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</si>
  <si>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</si>
  <si>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</si>
  <si>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</si>
  <si>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</si>
  <si>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</si>
  <si>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</si>
  <si>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</si>
  <si>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</si>
  <si>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</si>
  <si>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</si>
  <si>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</si>
  <si>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</si>
  <si>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</si>
  <si>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</si>
  <si>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</si>
  <si>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</si>
  <si>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</si>
  <si>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</si>
  <si>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</si>
  <si>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</si>
  <si>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</si>
  <si>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</si>
  <si>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</si>
  <si>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</si>
  <si>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</si>
  <si>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</si>
  <si>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</si>
  <si>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</si>
  <si>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</si>
  <si>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</si>
  <si>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</si>
  <si>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</si>
  <si>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</si>
  <si>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</si>
  <si>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</si>
  <si>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</si>
  <si>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</si>
  <si>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</si>
  <si>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</si>
  <si>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</si>
  <si>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</si>
  <si>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</si>
  <si>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</si>
  <si>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</si>
  <si>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</si>
  <si>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</si>
  <si>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</si>
  <si>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</si>
  <si>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</si>
  <si>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</si>
  <si>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</si>
  <si>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</si>
  <si>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</si>
  <si>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</si>
  <si>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</si>
  <si>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</si>
  <si>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</si>
  <si>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</si>
  <si>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</si>
  <si>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</si>
  <si>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</si>
  <si>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</si>
  <si>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</si>
  <si>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</si>
  <si>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</si>
  <si>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</si>
  <si>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</si>
  <si>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</si>
  <si>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</si>
  <si>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</si>
  <si>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</si>
  <si>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</si>
  <si>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</si>
  <si>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</si>
  <si>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</si>
  <si>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</si>
  <si>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</si>
  <si>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</si>
  <si>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</si>
  <si>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</si>
  <si>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</si>
  <si>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</si>
  <si>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</si>
  <si>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</si>
  <si>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</si>
  <si>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</si>
  <si>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</si>
  <si>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</si>
  <si>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</si>
  <si>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</si>
  <si>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</si>
  <si>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</si>
  <si>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</si>
  <si>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</si>
  <si>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</si>
  <si>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</si>
  <si>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</si>
  <si>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</si>
  <si>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</si>
  <si>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</si>
  <si>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</si>
  <si>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</si>
  <si>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</si>
  <si>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</si>
  <si>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</si>
  <si>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</si>
  <si>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</si>
  <si>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</si>
  <si>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</si>
  <si>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</si>
  <si>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</si>
  <si>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</si>
  <si>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</si>
  <si>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</si>
  <si>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</si>
  <si>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</si>
  <si>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</si>
  <si>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</si>
  <si>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</si>
  <si>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</si>
  <si>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</si>
  <si>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</si>
  <si>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</si>
  <si>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</si>
  <si>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</si>
  <si>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</si>
  <si>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</si>
  <si>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</si>
  <si>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</si>
  <si>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</si>
  <si>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</si>
  <si>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</si>
  <si>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</si>
  <si>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</si>
  <si>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</si>
  <si>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</si>
  <si>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</si>
  <si>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</si>
  <si>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</si>
  <si>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</si>
  <si>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</si>
  <si>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</si>
  <si>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</si>
  <si>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</si>
  <si>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</si>
  <si>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</si>
  <si>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</si>
  <si>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</si>
  <si>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</si>
  <si>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</si>
  <si>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</si>
  <si>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</si>
  <si>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</si>
  <si>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</si>
  <si>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</si>
  <si>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</si>
  <si>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</si>
  <si>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</si>
  <si>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</si>
  <si>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</si>
  <si>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</si>
  <si>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</si>
  <si>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</si>
  <si>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</si>
  <si>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</si>
  <si>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</si>
  <si>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</si>
  <si>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</si>
  <si>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</si>
  <si>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</si>
  <si>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</si>
  <si>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</si>
  <si>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</si>
  <si>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</si>
  <si>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</si>
  <si>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</si>
  <si>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</si>
  <si>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</si>
  <si>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</si>
  <si>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</si>
  <si>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</si>
  <si>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Test Round 37.5</t>
  </si>
  <si>
    <t>High Elf</t>
  </si>
  <si>
    <t>Lumber Rot</t>
  </si>
  <si>
    <t>Leafwalker</t>
  </si>
  <si>
    <t>Elder Treant</t>
  </si>
  <si>
    <t>Swiftblade</t>
  </si>
  <si>
    <t>Changelist</t>
  </si>
  <si>
    <t>Added High Elf as WEv2</t>
  </si>
  <si>
    <t>Added extra jobs to facts</t>
  </si>
  <si>
    <t>Bonus Jobs</t>
  </si>
  <si>
    <t>Bonus Production</t>
  </si>
  <si>
    <t>Factory - Plat</t>
  </si>
  <si>
    <t>Factory - Lumber</t>
  </si>
  <si>
    <t>Factory - Ore</t>
  </si>
  <si>
    <t>Factory - Food</t>
  </si>
  <si>
    <t>Factory - Boats</t>
  </si>
  <si>
    <t>Factory - Gems</t>
  </si>
  <si>
    <t>Factory - Mana</t>
  </si>
  <si>
    <t>+1% max population, +1 barren pop</t>
  </si>
  <si>
    <t>Added racials</t>
  </si>
  <si>
    <t>Verdant Watcher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</si>
</sst>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9">
    <dxf>
      <font>
        <strike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pivot="0" count="8" xr9:uid="{40048D91-B7B4-48AD-ADA3-F7B5F24E3A0B}">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3 2" pivot="0" count="8" xr9:uid="{C5C8B11A-65E1-47E8-8B6A-A638EA763C9D}">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pivot="0" count="8" xr9:uid="{879439EA-876F-405F-B69E-85273FF10F93}">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4 2" pivot="0" count="8" xr9:uid="{A2A787F1-3FC0-4774-93F6-6F67EEF4DC0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pivot="0" count="8" xr9:uid="{CB689928-D93B-4088-A9C6-560B4B9C5E7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pivot="0" count="8" xr9:uid="{7B8F54C5-86FC-4F37-89FD-016FBCC24E05}">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 name="TableStyleLight1 5 2 2" pivot="0" count="8" xr9:uid="{03577705-4D4B-4BC8-BE21-E9B4AACE52E1}">
      <tableStyleElement type="wholeTable" dxfId="952"/>
      <tableStyleElement type="headerRow" dxfId="951"/>
      <tableStyleElement type="totalRow" dxfId="950"/>
      <tableStyleElement type="firstColumn" dxfId="949"/>
      <tableStyleElement type="lastColumn" dxfId="948"/>
      <tableStyleElement type="firstRowStripe" dxfId="947"/>
      <tableStyleElement type="secondRowStripe" dxfId="946"/>
      <tableStyleElement type="firstColumnStripe" dxfId="94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 Protection Hour: 1  ( Local Time: 12:00:00 AM 12/18/2023 )  ( Domtime: 12:00:00 AM 12/18/2023 ) ======</a:t>
          </a:r>
        </a:p>
        <a:p>
          <a:r>
            <a:rPr lang="en-GB" sz="1100"/>
            <a:t>10000 gems have been traded for 20000 platinum.</a:t>
          </a:r>
        </a:p>
        <a:p>
          <a:endParaRPr lang="en-GB" sz="1100"/>
        </a:p>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8" dataDxfId="937">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6">
      <calculatedColumnFormula>_xlfn.SINGLE(INDEX(TblRaces[],MATCH(race,TblRaces[Race],0),4))</calculatedColumnFormula>
    </tableColumn>
    <tableColumn id="2" xr3:uid="{00000000-0010-0000-0000-000002000000}" name="Offense" dataDxfId="935">
      <calculatedColumnFormula>_xlfn.IFNA(INDEX(TblRaces[],MATCH(TblUnits[[#This Row],[Unit Names]],TblRaces[Unitname],0),5),"")</calculatedColumnFormula>
    </tableColumn>
    <tableColumn id="3" xr3:uid="{00000000-0010-0000-0000-000003000000}" name="Defense" dataDxfId="934">
      <calculatedColumnFormula>_xlfn.IFNA(INDEX(TblRaces[],MATCH(TblUnits[[#This Row],[Unit Names]],TblRaces[Unitname],0),6),"")</calculatedColumnFormula>
    </tableColumn>
    <tableColumn id="4" xr3:uid="{00000000-0010-0000-0000-000004000000}" name="Platinum" dataDxfId="933">
      <calculatedColumnFormula>_xlfn.IFNA(INDEX(TblRaces[],MATCH(TblUnits[[#This Row],[Unit Names]],TblRaces[Unitname],0),7),"")</calculatedColumnFormula>
    </tableColumn>
    <tableColumn id="5" xr3:uid="{00000000-0010-0000-0000-000005000000}" name="Ore" dataDxfId="932">
      <calculatedColumnFormula>_xlfn.IFNA(INDEX(TblRaces[],MATCH(TblUnits[[#This Row],[Unit Names]],TblRaces[Unitname],0),8),"")</calculatedColumnFormula>
    </tableColumn>
    <tableColumn id="6" xr3:uid="{00000000-0010-0000-0000-000006000000}" name="Networth" dataDxfId="931">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0" dataDxfId="928" headerRowBorderDxfId="929" tableBorderDxfId="927">
  <autoFilter ref="H14:I32" xr:uid="{6EDA5300-DB26-4799-A5D1-5432AC102827}">
    <filterColumn colId="0" hiddenButton="1"/>
    <filterColumn colId="1" hiddenButton="1"/>
  </autoFilter>
  <tableColumns count="2">
    <tableColumn id="1" xr3:uid="{C93253AD-A598-462C-985D-E538FB5404AF}" name="Race Bonuses" dataDxfId="926"/>
    <tableColumn id="2" xr3:uid="{7301230A-1354-4459-BA19-9D8AE9608978}" name="Bonus" dataDxfId="925"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4" dataDxfId="923" tableBorderDxfId="922">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1"/>
    <tableColumn id="2" xr3:uid="{F7BA9D3F-F979-435F-AF55-B8562C7F08C8}" name=" " dataDxfId="920"/>
    <tableColumn id="3" xr3:uid="{C661B1D0-1EAD-42B7-889A-9265EA75CB1D}" name="Offense" dataDxfId="919"/>
    <tableColumn id="4" xr3:uid="{594F8FE6-285D-432D-AB90-DE26655C8963}" name="Bonus" dataDxfId="918"/>
    <tableColumn id="5" xr3:uid="{1A4EBEB0-1016-4D5D-920D-08D8AD7AFC97}" name="OP Mod" dataDxfId="917"/>
    <tableColumn id="6" xr3:uid="{0A455978-2417-4AD7-8969-95433ADAC6F4}" name="Defense" dataDxfId="916"/>
    <tableColumn id="7" xr3:uid="{3C4FEC10-2BEB-4EC0-AA98-F67CC8DBE5B5}" name="DP Bonus" dataDxfId="915"/>
    <tableColumn id="8" xr3:uid="{9CE669CC-5E7B-4E7B-8FFE-265EB626E935}" name="DP Mod" dataDxfId="914"/>
    <tableColumn id="9" xr3:uid="{7DE0C022-18E9-48B5-8835-9B63E8CC1CDF}" name="." dataDxfId="913"/>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2" dataDxfId="910" headerRowBorderDxfId="911" tableBorderDxfId="909">
  <autoFilter ref="H47:J51" xr:uid="{86CCA094-2F84-4D6A-BB34-AED37B4839D4}">
    <filterColumn colId="0" hiddenButton="1"/>
    <filterColumn colId="1" hiddenButton="1"/>
    <filterColumn colId="2" hiddenButton="1"/>
  </autoFilter>
  <tableColumns count="3">
    <tableColumn id="1" xr3:uid="{E0152EC7-4145-4063-BAB4-B6301A014F4B}" name="Type" dataDxfId="908"/>
    <tableColumn id="2" xr3:uid="{FAE1A1FE-F8EC-48F0-A8AF-ADF4B1F44E93}" name="Raw" dataDxfId="907"/>
    <tableColumn id="3" xr3:uid="{AFD4C97E-F124-4CC9-8087-32A6EB65C3D5}" name="Modded" dataDxfId="906"/>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5" dataDxfId="903" headerRowBorderDxfId="904" tableBorderDxfId="902">
  <autoFilter ref="H54:J57" xr:uid="{4A95BFF0-5AE4-4064-BA31-9F687E8E34BD}">
    <filterColumn colId="0" hiddenButton="1"/>
    <filterColumn colId="1" hiddenButton="1"/>
    <filterColumn colId="2" hiddenButton="1"/>
  </autoFilter>
  <tableColumns count="3">
    <tableColumn id="1" xr3:uid="{ACCDFB1C-E1AE-4F10-BB67-59F2B9780D01}" name="Hour" dataDxfId="901"/>
    <tableColumn id="2" xr3:uid="{277A266C-0AEF-4864-99C7-1E807FF68978}" name="Amount" dataDxfId="900"/>
    <tableColumn id="3" xr3:uid="{DD724D20-8039-4E15-A45D-F535D999ED97}" name="Without Training" dataDxfId="899"/>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8" dataDxfId="897" totalsRowDxfId="895" tableBorderDxfId="896">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4" totalsRowDxfId="893"/>
    <tableColumn id="2" xr3:uid="{739DBC51-BC77-4631-B107-088DC25245EB}" name="Amount" totalsRowFunction="sum" dataDxfId="892" totalsRowDxfId="891"/>
    <tableColumn id="3" xr3:uid="{41BF49B0-731E-480A-A25D-802B4380182E}" name="Relative" totalsRowFunction="custom" totalsRowDxfId="890"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9" dataDxfId="888" tableBorderDxfId="887">
  <autoFilter ref="D46:F69" xr:uid="{6C8ACB43-975F-416A-A510-CF883452891C}">
    <filterColumn colId="0" hiddenButton="1"/>
    <filterColumn colId="1" hiddenButton="1"/>
    <filterColumn colId="2" hiddenButton="1"/>
  </autoFilter>
  <tableColumns count="3">
    <tableColumn id="1" xr3:uid="{97F6A0D7-4C71-45E8-A9DA-F3DBEC3693D1}" name="Acres" dataDxfId="886"/>
    <tableColumn id="2" xr3:uid="{70370623-AE12-4AC1-B3BC-5FA6F33097E0}" name=" " dataDxfId="885"/>
    <tableColumn id="3" xr3:uid="{76F2AA18-B160-4225-A8AB-03D1370169AB}" name="   " dataDxfId="884"/>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3" dataDxfId="881" headerRowBorderDxfId="882" tableBorderDxfId="880">
  <autoFilter ref="D14:E18" xr:uid="{AF658822-94AE-4FD8-9D6D-E660E1B5C629}">
    <filterColumn colId="0" hiddenButton="1"/>
    <filterColumn colId="1" hiddenButton="1"/>
  </autoFilter>
  <tableColumns count="2">
    <tableColumn id="1" xr3:uid="{EFD90BA2-CBAC-4BDB-9434-40FB9C2485F4}" name="Date&amp;Time" dataDxfId="879"/>
    <tableColumn id="2" xr3:uid="{CCEF9A0F-7383-4941-A440-9E2452942487}" name="." dataDxfId="878"/>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1" dataDxfId="870" totalsRowDxfId="869">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8" totalsRowDxfId="867">
      <calculatedColumnFormula>TblRezone[[#This Row],[Hour]]</calculatedColumnFormula>
    </tableColumn>
    <tableColumn id="2" xr3:uid="{7657952B-D9DB-46FC-BD8D-612DECDC04FD}" name="Time" dataDxfId="866" totalsRowDxfId="865">
      <calculatedColumnFormula>TblImps[[#This Row],[Time]]</calculatedColumnFormula>
    </tableColumn>
    <tableColumn id="3" xr3:uid="{767542B9-4E58-42E2-85BA-5C1DB6108363}" name="Peasants" dataDxfId="864" totalsRow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0">
      <calculatedColumnFormula>TblProd[[#This Row],[Lumber]]*lumber_rot*(1+Military!$CL$13*Races!$AB$81) * (1 + tech_2_1*TblTech[[#This Row],[2-1]] + tech_2_8*TblTech[[#This Row],[2-8]] + tech_5_2*TblTech[[#This Row],[5-2]])</calculatedColumnFormula>
    </tableColumn>
    <tableColumn id="44" xr3:uid="{B4C1A120-AC06-46C7-8824-18C19DD19A05}" name="Mana drain" dataDxfId="756">
      <calculatedColumnFormula>TblProd[[#This Row],[Mana]]*mana_drain * (1 + tech_2_1*TblTech[[#This Row],[2-1]] + tech_2_8*TblTech[[#This Row],[2-8]])</calculatedColumnFormula>
    </tableColumn>
    <tableColumn id="45" xr3:uid="{D3D223E8-8991-4557-84CB-F59345A9686F}" name="….." dataDxfId="755"/>
    <tableColumn id="46" xr3:uid="{0EFE67ED-4C56-4E46-B6BE-B5FAFB53783E}" name="Expenses Platinum" dataDxfId="75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3">
      <calculatedColumnFormula>TblConstr[[#This Row],[Total Lum Cost]]+TblImps[[#This Row],[L1]]-TblProd[[#This Row],[Bank Lumber]] + Military!$CL$25*TblMili[[#This Row],[Sec. rec. Cost]]</calculatedColumnFormula>
    </tableColumn>
    <tableColumn id="48" xr3:uid="{3C88EFC6-8DA5-40ED-A97A-2AAFD0B3B6AD}" name="Expenses Mana" dataDxfId="752">
      <calculatedColumnFormula>TblMagic[[#This Row],[Mana cost]] + Military!$CL$26*TblMili[[#This Row],[Sec. rec. Cost]]</calculatedColumnFormula>
    </tableColumn>
    <tableColumn id="49" xr3:uid="{1E4E3815-206F-4A61-AE33-CA14E995FDCB}" name="Expenses Ore" dataDxfId="751">
      <calculatedColumnFormula>Military!$CL$24*TblMili[[#This Row],[Sec. rec. Cost]]+TblImps[[#This Row],[O1]]-TblProd[[#This Row],[Bank Ore]]</calculatedColumnFormula>
    </tableColumn>
    <tableColumn id="50" xr3:uid="{8DF861B9-6D00-413F-82A6-CB9FB4344D68}" name="Expenses Gems" dataDxfId="750">
      <calculatedColumnFormula>TblImps[[#This Row],[G1]]-TblProd[[#This Row],[Bank Gems]]</calculatedColumnFormula>
    </tableColumn>
    <tableColumn id="51" xr3:uid="{B251D943-2DAF-44E5-BCC8-D6734C7115AC}" name="…..." dataDxfId="749"/>
    <tableColumn id="52" xr3:uid="{4B9E6D84-D900-4020-9F03-31B7E7CFFDDD}" name="Guard" dataDxfId="748">
      <calculatedColumnFormula>IF(TblProd[[#This Row],[Set Guard]]&lt;&gt;"",TblProd[[#This Row],[Set Guard]],OFFSET(TblProd[[#This Row],[Guard]],-1,0))</calculatedColumnFormula>
    </tableColumn>
    <tableColumn id="53" xr3:uid="{1F4E66ED-8544-4DEE-A238-E9BA6D663684}" name="Set Guard" dataDxfId="747"/>
    <tableColumn id="54" xr3:uid="{1D4B089E-CFD3-41C4-BDA0-74070303A629}" name="Hour (2)" dataDxfId="746">
      <calculatedColumnFormula>TblProd[[#This Row],[Hour]]</calculatedColumnFormula>
    </tableColumn>
    <tableColumn id="55" xr3:uid="{13D8CC8A-81E1-41BB-9F87-384EE02343C0}" name="Bank Plat" dataDxfId="745">
      <calculatedColumnFormula>-TblProd[[#This Row],[Bank Lumber]] / 2 + -TblProd[[#This Row],[Bank Gems]] * 2 + -TblProd[[#This Row],[Bank Ore]] / 2</calculatedColumnFormula>
    </tableColumn>
    <tableColumn id="56" xr3:uid="{41D3199A-B537-41B8-A35D-AB3FAE3A7763}" name="Bank Lumber" dataDxfId="744"/>
    <tableColumn id="57" xr3:uid="{F8C6B652-BED5-46E0-B507-4A728112F421}" name="Bank Ore" dataDxfId="743"/>
    <tableColumn id="58" xr3:uid="{0A836235-2002-4186-985F-CF495776E28E}" name="Bank Gems" dataDxfId="742"/>
    <tableColumn id="59" xr3:uid="{56B680F7-B10A-487B-B563-4297DE674256}" name="Time (2)" dataDxfId="741">
      <calculatedColumnFormula>TblProd[[#This Row],[Time]]</calculatedColumnFormula>
    </tableColumn>
    <tableColumn id="60" xr3:uid="{B3E3CCBD-6079-4735-A75E-072E37E0325B}" name="Ok?" dataDxfId="74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9">
      <calculatedColumnFormula>TblProd[[#This Row],[Platinum]]</calculatedColumnFormula>
    </tableColumn>
    <tableColumn id="62" xr3:uid="{BAE994A1-A5C4-42FD-B88E-93A7F2337723}" name="Stats Food" dataDxfId="738">
      <calculatedColumnFormula>TblProd[[#This Row],[Food]]</calculatedColumnFormula>
    </tableColumn>
    <tableColumn id="63" xr3:uid="{8FF996E7-6950-42AE-80FE-25BD3D3ADB81}" name="Stats Lumber" dataDxfId="737">
      <calculatedColumnFormula>TblProd[[#This Row],[Lumber]]</calculatedColumnFormula>
    </tableColumn>
    <tableColumn id="64" xr3:uid="{4E3282B4-65CE-45FC-B881-93C3F98E36E0}" name="Stats Mana" dataDxfId="736">
      <calculatedColumnFormula>TblProd[[#This Row],[Mana]]</calculatedColumnFormula>
    </tableColumn>
    <tableColumn id="65" xr3:uid="{C1490C22-CEF7-430F-B6CC-F7FDA2F90C17}" name="Stats Ore" dataDxfId="73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6" dataDxfId="714" totalsRowDxfId="712" headerRowBorderDxfId="715" tableBorderDxfId="713">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1" totalsRowDxfId="710">
      <calculatedColumnFormula>TblRezone[[#This Row],[Hour]]</calculatedColumnFormula>
    </tableColumn>
    <tableColumn id="1" xr3:uid="{16A4A80A-781E-4E74-BC12-3B194ED2F6BF}" name="Barren" dataDxfId="709" totalsRowDxfId="708">
      <calculatedColumnFormula>SUM(TblConstr[[#This Row],[Plain]:[Water]])</calculatedColumnFormula>
    </tableColumn>
    <tableColumn id="2" xr3:uid="{F83194BF-B786-4A33-B371-25BE7289AC68}" name="Buildings" dataDxfId="707" totalsRowDxfId="706">
      <calculatedColumnFormula>SUM(TblConstr[[#This Row],[Tot Hom]:[Tot Doc]])</calculatedColumnFormula>
    </tableColumn>
    <tableColumn id="3" xr3:uid="{343846C5-19E9-4357-B5DD-B105ACEC8C2C}" name="Incoming" dataDxfId="705" totalsRowDxfId="704"/>
    <tableColumn id="4" xr3:uid="{A20911DB-7155-4794-AD46-07AAD44BDAFE}" name="." dataDxfId="703" totalsRowDxfId="702"/>
    <tableColumn id="5" xr3:uid="{279706A5-BDE6-4F21-9D4E-93DD796722CB}" name="Land" dataDxfId="701" totalsRowDxfId="700">
      <calculatedColumnFormula>TblConstr[[#This Row],[Barren]]+TblConstr[[#This Row],[Buildings]]+TblConstr[[#This Row],[Incoming]]</calculatedColumnFormula>
    </tableColumn>
    <tableColumn id="6" xr3:uid="{8D16C913-6FBB-42B5-890E-7AA3F7D780F3}" name="Plain" dataDxfId="699" totalsRowDxfId="698">
      <calculatedColumnFormula>OFFSET(TblConstr[[#This Row],[Plain]],-1,0)+TblConstr[[#This Row],[Ch_Plain]]</calculatedColumnFormula>
    </tableColumn>
    <tableColumn id="7" xr3:uid="{ECABDC59-2CFA-4924-832F-64BD947684FE}" name="Forest" dataDxfId="697" totalsRowDxfId="696">
      <calculatedColumnFormula>OFFSET(TblConstr[[#This Row],[Forest]],-1,0)+TblConstr[[#This Row],[Ch_Forest]]</calculatedColumnFormula>
    </tableColumn>
    <tableColumn id="8" xr3:uid="{AD888BC9-7B2A-431B-912B-F76B183C4BC2}" name="Mountain" dataDxfId="695" totalsRowDxfId="694">
      <calculatedColumnFormula>OFFSET(TblConstr[[#This Row],[Mountain]],-1,0)+TblConstr[[#This Row],[Ch_Mountain]]</calculatedColumnFormula>
    </tableColumn>
    <tableColumn id="9" xr3:uid="{B9F107CC-9E87-47F0-9669-7B4E32869962}" name="Hill" dataDxfId="693" totalsRowDxfId="692">
      <calculatedColumnFormula>OFFSET(TblConstr[[#This Row],[Hill]],-1,0)+TblConstr[[#This Row],[Ch_Hill]]</calculatedColumnFormula>
    </tableColumn>
    <tableColumn id="10" xr3:uid="{8067675A-D7AC-461C-B5B4-B2FDA278D46E}" name="Swamp" dataDxfId="691" totalsRowDxfId="690">
      <calculatedColumnFormula>OFFSET(TblConstr[[#This Row],[Swamp]],-1,0)+TblConstr[[#This Row],[Ch_Swamp]]</calculatedColumnFormula>
    </tableColumn>
    <tableColumn id="11" xr3:uid="{F6E4B820-D719-41FF-A537-55FE6AFBAF0E}" name="Cavern" dataDxfId="689" totalsRowDxfId="688">
      <calculatedColumnFormula>OFFSET(TblConstr[[#This Row],[Cavern]],-1,0)+TblConstr[[#This Row],[Ch_Cavern]]</calculatedColumnFormula>
    </tableColumn>
    <tableColumn id="12" xr3:uid="{54552E9E-E771-4104-87F6-20952C6A2D90}" name="Water" dataDxfId="687" totalsRowDxfId="686">
      <calculatedColumnFormula>OFFSET(TblConstr[[#This Row],[Water]],-1,0)+TblConstr[[#This Row],[Ch_Water]]</calculatedColumnFormula>
    </tableColumn>
    <tableColumn id="112" xr3:uid="{68F0FBE6-EBED-4B66-81D6-A19DB934C48D}" name="Hour  " dataDxfId="685" totalsRowDxfId="684">
      <calculatedColumnFormula>TblRezone[[#This Row],[Hour]]</calculatedColumnFormula>
    </tableColumn>
    <tableColumn id="14" xr3:uid="{6A739C2B-FED1-46DE-A6EC-2761E132E225}" name="Hom" dataDxfId="683" totalsRowDxfId="682"/>
    <tableColumn id="15" xr3:uid="{E50EB7D2-A060-4B91-920B-B3335EF23400}" name="Alc" dataDxfId="681" totalsRowDxfId="680"/>
    <tableColumn id="16" xr3:uid="{E3F8F390-578A-46F4-8079-68503504AE5A}" name="Far" dataDxfId="679" totalsRowDxfId="678"/>
    <tableColumn id="17" xr3:uid="{CC502929-3E3E-483C-AA45-1E8DC6E6F788}" name="Smi" dataDxfId="677" totalsRowDxfId="676"/>
    <tableColumn id="18" xr3:uid="{2849017C-83D2-48CF-BAFC-E8180F6B87B3}" name="Mas" dataDxfId="675" totalsRowDxfId="674"/>
    <tableColumn id="19" xr3:uid="{902080F0-045E-460C-8A94-D28082F0684A}" name="Ly" dataDxfId="673" totalsRowDxfId="672"/>
    <tableColumn id="20" xr3:uid="{74F11359-7A83-40C9-8D72-4E7342A4C5F6}" name="Hav" dataDxfId="671" totalsRowDxfId="670"/>
    <tableColumn id="21" xr3:uid="{2F4CD982-1BA1-4887-BEEF-D1CEDDFDCD98}" name="OM" dataDxfId="669" totalsRowDxfId="668"/>
    <tableColumn id="22" xr3:uid="{8FB86139-1373-407A-B799-7C5D49EF3A26}" name="GN" dataDxfId="667" totalsRowDxfId="666"/>
    <tableColumn id="23" xr3:uid="{283576BE-DC2F-4C4A-B83A-40303ED03A64}" name="Fac" dataDxfId="665" totalsRowDxfId="664"/>
    <tableColumn id="24" xr3:uid="{5CFB0CBF-3773-41F6-9B86-E1678AA28900}" name="GT" dataDxfId="663" totalsRowDxfId="662"/>
    <tableColumn id="25" xr3:uid="{19E4F682-9015-4478-9312-A3022D1FEEE9}" name="Bar" dataDxfId="661" totalsRowDxfId="660"/>
    <tableColumn id="26" xr3:uid="{013252D4-D385-4331-9170-92B5C8BB4C64}" name="Shr" dataDxfId="659" totalsRowDxfId="658"/>
    <tableColumn id="27" xr3:uid="{D4B27941-E688-419F-8B6F-B73F6CF2AB5B}" name="Tow" dataDxfId="657" totalsRowDxfId="656"/>
    <tableColumn id="28" xr3:uid="{17047BB4-364B-45DB-830B-858C7BD30B39}" name="Tem" dataDxfId="655" totalsRowDxfId="654"/>
    <tableColumn id="29" xr3:uid="{8910E8E2-8D7F-45E2-8559-CB4F40D25EB8}" name="WG" dataDxfId="653" totalsRowDxfId="652"/>
    <tableColumn id="30" xr3:uid="{BDAAD77D-88DB-4E61-9C07-44CAE4913F4B}" name="DM" dataDxfId="651" totalsRowDxfId="650"/>
    <tableColumn id="31" xr3:uid="{BFDB5F50-9A23-4E21-AEF0-8F150174C5D9}" name="Sch" dataDxfId="649" totalsRowDxfId="648"/>
    <tableColumn id="32" xr3:uid="{F4596035-B7F8-4B94-9B36-37B190EBF2F5}" name="Doc" dataDxfId="647" totalsRowDxfId="646"/>
    <tableColumn id="33" xr3:uid="{B506678F-5C96-41A2-B16E-01903002457C}" name="time" dataDxfId="645" totalsRowDxfId="644">
      <calculatedColumnFormula>TblImps[[#This Row],[Time]]</calculatedColumnFormula>
    </tableColumn>
    <tableColumn id="34" xr3:uid="{BBF9E4A7-4AD1-4256-838E-84E222A5E5B5}" name="Facs -DB" dataDxfId="643" totalsRowDxfId="642" dataCellStyle="Percent">
      <calculatedColumnFormula>MIN(25%,(TblConstr[[#This Row],[Tot Fac]]+TblConstr[[#This Row],[Dest Fac]])/(TblConstr[[#This Row],[Land]]-TblExplore[[#This Row],[Land Bonus]]*20))</calculatedColumnFormula>
    </tableColumn>
    <tableColumn id="35" xr3:uid="{CE9651FB-E7AA-4AC3-9369-D03ACA26B669}" name="Facs DB" dataDxfId="641" totalsRowDxfId="640" dataCellStyle="Percent">
      <calculatedColumnFormula>MIN(25%,(TblConstr[[#This Row],[Tot Fac]]+TblConstr[[#This Row],[Dest Fac]])/TblConstr[[#This Row],[Land]])</calculatedColumnFormula>
    </tableColumn>
    <tableColumn id="36" xr3:uid="{09991F89-DEAA-4698-A25A-D13F6565EDD4}" name="Platinum" dataDxfId="639" totalsRowDxfId="638">
      <calculatedColumnFormula>TblProd[[#This Row],[Platinum]]</calculatedColumnFormula>
    </tableColumn>
    <tableColumn id="37" xr3:uid="{98B47891-EB31-4D7F-8AC4-80255A877681}" name="Lumber" dataDxfId="637" totalsRowDxfId="636">
      <calculatedColumnFormula>TblProd[[#This Row],[Lumber]]</calculatedColumnFormula>
    </tableColumn>
    <tableColumn id="38" xr3:uid="{4BCC987F-ABDB-4939-B66E-9E39DDB56076}"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3" totalsRowDxfId="632">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1" totalsRowDxfId="63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9" totalsRowDxfId="628">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7" totalsRowDxfId="626">
      <calculatedColumnFormula>TblConstr[[#This Row],[build -db]]*TblConstr[[#This Row],[CPA Platinum -DB]] + TblConstr[[#This Row],[build db]]*TblConstr[[#This Row],[CPA Platinum DB]]</calculatedColumnFormula>
    </tableColumn>
    <tableColumn id="43" xr3:uid="{F2E3CBCF-A243-4043-87E8-17546293A159}" name="Total Lum Cost" dataDxfId="625" totalsRowDxfId="624">
      <calculatedColumnFormula>TblConstr[[#This Row],[build -db]]*TblConstr[[#This Row],[CPA Lumber -DB]]+TblConstr[[#This Row],[build db]]*TblConstr[[#This Row],[CPA Lumber DB]]</calculatedColumnFormula>
    </tableColumn>
    <tableColumn id="44" xr3:uid="{119F0A26-AFE5-4C99-86DF-E2019D697B1F}" name="build -db" dataDxfId="623" totalsRowDxfId="622">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1" totalsRowDxfId="620">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9" totalsRowDxfId="618"/>
    <tableColumn id="47" xr3:uid="{2AB27BA8-C2B6-44FC-89D1-B8C469C03A31}" name="RCPA Platinum " dataDxfId="617" totalsRowDxfId="616">
      <calculatedColumnFormula>ROUND((TblConstr[[#This Row],[Land]]-250 - IF(TblExplore[[#This Row],[Land Bonus]]&lt;&gt;0,20,0))*1.25 + 850 + 0,0)</calculatedColumnFormula>
    </tableColumn>
    <tableColumn id="48" xr3:uid="{745E4D31-3689-4F62-A15B-2D5399E746CA}" name="RCPA Lumber" dataDxfId="615">
      <calculatedColumnFormula>ROUND((TblConstr[[#This Row],[Land]]-250 - IF(TblExplore[[#This Row],[Land Bonus]]&lt;&gt;0,20,0))*0.285 + 87.5 + 0/4.25,0)</calculatedColumnFormula>
    </tableColumn>
    <tableColumn id="49" xr3:uid="{619C112A-EE5A-4710-AF52-5843FF4DB054}" name="…" dataDxfId="614" totalsRowDxfId="613"/>
    <tableColumn id="50" xr3:uid="{F2846ED2-FD2C-4B82-8D89-DEC4D6C89C45}" name="Tot Hom" dataDxfId="612" totalsRowDxfId="611">
      <calculatedColumnFormula array="1">IF(TblConstr[[#This Row],[Hour]:[Hour]]&gt;12,OFFSET(TblConstr[[#This Row],[Hom]],-12,0),0)+OFFSET(TblConstr[[#This Row],[Tot Hom]],-1,0)-TblConstr[[#This Row],[Dest Hom]]</calculatedColumnFormula>
    </tableColumn>
    <tableColumn id="51" xr3:uid="{3A820279-E5AD-460C-8EA2-56927C664532}" name="Tot Alc" dataDxfId="610" totalsRowDxfId="609">
      <calculatedColumnFormula array="1">IF(TblConstr[[#This Row],[Hour]:[Hour]]&gt;12,OFFSET(TblConstr[[#This Row],[Alc]],-12,0),0)+OFFSET(TblConstr[[#This Row],[Tot Alc]],-1,0)-TblConstr[[#This Row],[Dest Alc]]</calculatedColumnFormula>
    </tableColumn>
    <tableColumn id="52" xr3:uid="{2F201F1F-E604-470C-A21C-EF43882A5460}" name="Tot Farm" dataDxfId="608" totalsRowDxfId="607">
      <calculatedColumnFormula array="1">IF(TblConstr[[#This Row],[Hour]:[Hour]]&gt;12,OFFSET(TblConstr[[#This Row],[Far]],-12,0),0)+OFFSET(TblConstr[[#This Row],[Tot Farm]],-1,0)-TblConstr[[#This Row],[Dest Farm]]</calculatedColumnFormula>
    </tableColumn>
    <tableColumn id="53" xr3:uid="{CF25F1ED-4CEE-4702-9FD7-472555CAE1E7}" name="Tot Smi" dataDxfId="606" totalsRowDxfId="605">
      <calculatedColumnFormula array="1">IF(TblConstr[[#This Row],[Hour]:[Hour]]&gt;12,OFFSET(TblConstr[[#This Row],[Smi]],-12,0),0)+OFFSET(TblConstr[[#This Row],[Tot Smi]],-1,0)-TblConstr[[#This Row],[Dest Smi]]</calculatedColumnFormula>
    </tableColumn>
    <tableColumn id="54" xr3:uid="{AA2380E5-3483-49DB-91B7-F7447D6C17A7}" name="Tot Mas" dataDxfId="604" totalsRowDxfId="603">
      <calculatedColumnFormula array="1">IF(TblConstr[[#This Row],[Hour]:[Hour]]&gt;12,OFFSET(TblConstr[[#This Row],[Mas]],-12,0),0)+OFFSET(TblConstr[[#This Row],[Tot Mas]],-1,0)-TblConstr[[#This Row],[Dest Mas]]</calculatedColumnFormula>
    </tableColumn>
    <tableColumn id="55" xr3:uid="{9983477D-EC22-4053-88C9-D53436C89351}" name="Tot Ly" dataDxfId="602" totalsRowDxfId="601">
      <calculatedColumnFormula array="1">IF(TblConstr[[#This Row],[Hour]:[Hour]]&gt;12,OFFSET(TblConstr[[#This Row],[Ly]],-12,0),0)+OFFSET(TblConstr[[#This Row],[Tot Ly]],-1,0)-TblConstr[[#This Row],[Dest Ly]]</calculatedColumnFormula>
    </tableColumn>
    <tableColumn id="56" xr3:uid="{0A8A610F-D674-4772-9EB7-EC610164DF60}" name="Tot Hav" dataDxfId="600" totalsRowDxfId="599">
      <calculatedColumnFormula array="1">IF(TblConstr[[#This Row],[Hour]:[Hour]]&gt;12,OFFSET(TblConstr[[#This Row],[Hav]],-12,0),0)+OFFSET(TblConstr[[#This Row],[Tot Hav]],-1,0)-TblConstr[[#This Row],[Dest Hav]]</calculatedColumnFormula>
    </tableColumn>
    <tableColumn id="57" xr3:uid="{40570349-3AA5-42B4-9820-CC736C2D1B3D}" name="Tot OM" dataDxfId="598" totalsRowDxfId="597">
      <calculatedColumnFormula array="1">IF(TblConstr[[#This Row],[Hour]:[Hour]]&gt;12,OFFSET(TblConstr[[#This Row],[OM]],-12,0),0)+OFFSET(TblConstr[[#This Row],[Tot OM]],-1,0)-TblConstr[[#This Row],[Dest OM]]</calculatedColumnFormula>
    </tableColumn>
    <tableColumn id="58" xr3:uid="{D7C1895E-C93F-4CEE-BB20-88F13C3DA864}" name="Tot GN" dataDxfId="596" totalsRowDxfId="595">
      <calculatedColumnFormula array="1">IF(TblConstr[[#This Row],[Hour]:[Hour]]&gt;12,OFFSET(TblConstr[[#This Row],[GN]],-12,0),0)+OFFSET(TblConstr[[#This Row],[Tot GN]],-1,0)-TblConstr[[#This Row],[Dest GN]]</calculatedColumnFormula>
    </tableColumn>
    <tableColumn id="59" xr3:uid="{6C106580-CB33-4C2F-8B4D-856AC68AA85B}" name="Tot Fac" dataDxfId="594" totalsRowDxfId="593">
      <calculatedColumnFormula array="1">IF(TblConstr[[#This Row],[Hour]:[Hour]]&gt;12,OFFSET(TblConstr[[#This Row],[Fac]],-12,0),0)+OFFSET(TblConstr[[#This Row],[Tot Fac]],-1,0)-TblConstr[[#This Row],[Dest Fac]]</calculatedColumnFormula>
    </tableColumn>
    <tableColumn id="60" xr3:uid="{D3A39C76-EE6D-4C40-B64E-12EE496ACF75}" name="Tot GT" dataDxfId="592" totalsRowDxfId="591">
      <calculatedColumnFormula array="1">IF(TblConstr[[#This Row],[Hour]:[Hour]]&gt;12,OFFSET(TblConstr[[#This Row],[GT]],-12,0),0)+OFFSET(TblConstr[[#This Row],[Tot GT]],-1,0)-TblConstr[[#This Row],[Dest GT]]</calculatedColumnFormula>
    </tableColumn>
    <tableColumn id="61" xr3:uid="{3C88629E-DBB8-4626-8826-42DE21B8CCF3}" name="Tot Bar" dataDxfId="590" totalsRowDxfId="589">
      <calculatedColumnFormula array="1">IF(TblConstr[[#This Row],[Hour]:[Hour]]&gt;12,OFFSET(TblConstr[[#This Row],[Bar]],-12,0),0)+OFFSET(TblConstr[[#This Row],[Tot Bar]],-1,0)-TblConstr[[#This Row],[Dest Bar]]</calculatedColumnFormula>
    </tableColumn>
    <tableColumn id="62" xr3:uid="{9B339DEA-0599-4758-9D02-2BCE3EA7ACC3}" name="Tot Shr" dataDxfId="588" totalsRowDxfId="587">
      <calculatedColumnFormula array="1">IF(TblConstr[[#This Row],[Hour]:[Hour]]&gt;12,OFFSET(TblConstr[[#This Row],[Shr]],-12,0),0)+OFFSET(TblConstr[[#This Row],[Tot Shr]],-1,0)-TblConstr[[#This Row],[Dest Shr]]</calculatedColumnFormula>
    </tableColumn>
    <tableColumn id="63" xr3:uid="{BC8AAD30-881D-4FF0-9567-7FF1D9791913}" name="Tot Tow" dataDxfId="586" totalsRowDxfId="585">
      <calculatedColumnFormula array="1">IF(TblConstr[[#This Row],[Hour]:[Hour]]&gt;12,OFFSET(TblConstr[[#This Row],[Tow]],-12,0),0)+OFFSET(TblConstr[[#This Row],[Tot Tow]],-1,0)-TblConstr[[#This Row],[Dest Tow]]</calculatedColumnFormula>
    </tableColumn>
    <tableColumn id="64" xr3:uid="{59A3F80D-5052-4FDF-AF65-62DB182FD6A6}" name="Tot Tem" dataDxfId="584" totalsRowDxfId="583">
      <calculatedColumnFormula array="1">IF(TblConstr[[#This Row],[Hour]:[Hour]]&gt;12,OFFSET(TblConstr[[#This Row],[Tem]],-12,0),0)+OFFSET(TblConstr[[#This Row],[Tot Tem]],-1,0)-TblConstr[[#This Row],[Dest Tem]]</calculatedColumnFormula>
    </tableColumn>
    <tableColumn id="65" xr3:uid="{00A352BB-E75B-4E3F-AC3D-1D0DC0813148}" name="Tot WG" dataDxfId="582" totalsRowDxfId="581">
      <calculatedColumnFormula array="1">IF(TblConstr[[#This Row],[Hour]:[Hour]]&gt;12,OFFSET(TblConstr[[#This Row],[WG]],-12,0),0)+OFFSET(TblConstr[[#This Row],[Tot WG]],-1,0)-TblConstr[[#This Row],[Dest WG]]</calculatedColumnFormula>
    </tableColumn>
    <tableColumn id="66" xr3:uid="{AC79E3B7-8BF6-4AEF-AACC-9BCCADEEE9EC}" name="Tot DM" dataDxfId="580" totalsRowDxfId="579">
      <calculatedColumnFormula array="1">IF(TblConstr[[#This Row],[Hour]:[Hour]]&gt;12,OFFSET(TblConstr[[#This Row],[DM]],-12,0),0)+OFFSET(TblConstr[[#This Row],[Tot DM]],-1,0)-TblConstr[[#This Row],[Dest DM]]</calculatedColumnFormula>
    </tableColumn>
    <tableColumn id="67" xr3:uid="{0CFFF054-0F8D-4B14-9366-77ABD3382DE4}" name="Tot Sch" dataDxfId="578" totalsRowDxfId="577">
      <calculatedColumnFormula array="1">IF(TblConstr[[#This Row],[Hour]:[Hour]]&gt;12,OFFSET(TblConstr[[#This Row],[Sch]],-12,0),0)+OFFSET(TblConstr[[#This Row],[Tot Sch]],-1,0)-TblConstr[[#This Row],[Dest Sch]]</calculatedColumnFormula>
    </tableColumn>
    <tableColumn id="68" xr3:uid="{EEBD7864-CCF1-4E52-A4D7-93474D156483}" name="Tot Doc" dataDxfId="576" totalsRowDxfId="575">
      <calculatedColumnFormula array="1">IF(TblConstr[[#This Row],[Hour]:[Hour]]&gt;12,OFFSET(TblConstr[[#This Row],[Doc]],-12,0),0)+OFFSET(TblConstr[[#This Row],[Tot Doc]],-1,0)-TblConstr[[#This Row],[Dest Doc]]</calculatedColumnFormula>
    </tableColumn>
    <tableColumn id="69" xr3:uid="{9CB7D1EC-8231-4E29-AF89-78480EAACCBE}" name="…." dataDxfId="574" totalsRowDxfId="573"/>
    <tableColumn id="70" xr3:uid="{8AB60EC6-2503-4C64-93B5-EF0A15817646}" name="….." dataDxfId="572" totalsRowDxfId="571"/>
    <tableColumn id="71" xr3:uid="{E322C618-2AF7-4E39-8C00-05DB78D1E3E1}" name="Land (2)" dataDxfId="570" totalsRowDxfId="569">
      <calculatedColumnFormula>TblConstr[[#This Row],[Land]]</calculatedColumnFormula>
    </tableColumn>
    <tableColumn id="72" xr3:uid="{03634B5C-154E-4AC8-80E1-BA13BC9D96CD}" name="Time (2)" dataDxfId="568" totalsRowDxfId="567">
      <calculatedColumnFormula>TblImps[[#This Row],[Time]]</calculatedColumnFormula>
    </tableColumn>
    <tableColumn id="73" xr3:uid="{B2BF9056-6EBE-4C01-A8BD-B72B49E563E4}" name="…..." dataDxfId="566" totalsRowDxfId="565"/>
    <tableColumn id="74" xr3:uid="{E1DF0DF3-108E-4B1D-AD0D-B0438E0119B4}" name="Dest Hom" dataDxfId="564" totalsRowDxfId="563"/>
    <tableColumn id="75" xr3:uid="{E9A56C16-CD83-4CF4-801D-3F07F7F4410E}" name="Dest Alc" dataDxfId="562" totalsRowDxfId="561"/>
    <tableColumn id="76" xr3:uid="{83CFBDA2-FADE-4B08-B33E-9C2E9F9BF768}" name="Dest Farm" dataDxfId="560" totalsRowDxfId="559"/>
    <tableColumn id="77" xr3:uid="{19187257-0444-44F4-9D3D-6D0323F40019}" name="Dest Smi" dataDxfId="558" totalsRowDxfId="557"/>
    <tableColumn id="78" xr3:uid="{868AFE18-6FA1-48AB-ABF5-2F2AEFE5F988}" name="Dest Mas" dataDxfId="556" totalsRowDxfId="555"/>
    <tableColumn id="79" xr3:uid="{177B6B53-2F11-4209-8387-13A45749227F}" name="Dest Ly" dataDxfId="554" totalsRowDxfId="553"/>
    <tableColumn id="80" xr3:uid="{7546C506-76A9-4C40-A0E7-9A9D9E5AABE5}" name="Dest Hav" dataDxfId="552" totalsRowDxfId="551"/>
    <tableColumn id="81" xr3:uid="{ADDB86A6-E781-4DBE-8117-6F690916DDFA}" name="Dest OM" dataDxfId="550" totalsRowDxfId="549"/>
    <tableColumn id="82" xr3:uid="{B9BF98EC-18BF-465D-9531-8B38D89E91A0}" name="Dest GN" dataDxfId="548" totalsRowDxfId="547"/>
    <tableColumn id="83" xr3:uid="{E7A6D253-F3B2-42C8-99DD-B144C58FC0C5}" name="Dest Fac" dataDxfId="546" totalsRowDxfId="545"/>
    <tableColumn id="84" xr3:uid="{17104BBD-FC27-4D10-B29C-0273D3241FF4}" name="Dest GT" dataDxfId="544" totalsRowDxfId="543"/>
    <tableColumn id="85" xr3:uid="{99559D62-4D78-440A-98FE-DEBB129B435F}" name="Dest Bar" dataDxfId="542" totalsRowDxfId="541"/>
    <tableColumn id="86" xr3:uid="{9B2EEB8C-2FE8-47EE-A3E2-DC10DB45C7AB}" name="Dest Shr" dataDxfId="540" totalsRowDxfId="539"/>
    <tableColumn id="87" xr3:uid="{514D2AAA-E6E3-475E-9F65-8C732A78896D}" name="Dest Tow" dataDxfId="538" totalsRowDxfId="537"/>
    <tableColumn id="88" xr3:uid="{FAB7F148-62FD-4A01-9E52-E72AB5D98A80}" name="Dest Tem" dataDxfId="536" totalsRowDxfId="535"/>
    <tableColumn id="89" xr3:uid="{51F0AAF8-EA25-41BB-8274-29128D8E9309}" name="Dest WG" dataDxfId="534" totalsRowDxfId="533"/>
    <tableColumn id="90" xr3:uid="{B5DD0E4A-F9DA-46DF-AC1D-4C082F96D4FD}" name="Dest DM" dataDxfId="532" totalsRowDxfId="531"/>
    <tableColumn id="91" xr3:uid="{8374E536-FAFB-4695-B2E9-40E6A61A9D8E}" name="Dest Sch" dataDxfId="530" totalsRowDxfId="529"/>
    <tableColumn id="92" xr3:uid="{AB6E075B-E076-40E6-B2ED-7DBD5C2545B9}" name="Dest Doc" dataDxfId="528" totalsRowDxfId="527"/>
    <tableColumn id="93" xr3:uid="{A4B6EEF5-D4D4-4B9E-B020-F892CB1DC5F1}" name="…...." dataDxfId="526" totalsRowDxfId="525"/>
    <tableColumn id="94" xr3:uid="{A8785F66-A063-4182-BB5F-F2E489C44B8C}" name="Ch_Plain" dataDxfId="524" totalsRowDxfId="523">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2" totalsRowDxfId="521">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0" totalsRowDxfId="519">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8" totalsRowDxfId="517">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6" totalsRowDxfId="515">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4" totalsRowDxfId="513">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2" totalsRowDxfId="511">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0" totalsRowDxfId="509">
      <calculatedColumnFormula>IF(Explore!S4=1,20) - TblConstr[[#This Row],[Hom]] + TblConstr[[#This Row],[Dest Hom]]</calculatedColumnFormula>
    </tableColumn>
    <tableColumn id="102" xr3:uid="{A18B5339-7B5E-4FF1-B44C-54D91E2619B1}" name="…....." dataDxfId="508" totalsRowDxfId="507"/>
    <tableColumn id="103" xr3:uid="{4E3EEDB6-D8CB-4DA1-AC9F-29019C9A6FFC}" name="Total Plain" dataDxfId="506" totalsRowDxfId="505"/>
    <tableColumn id="104" xr3:uid="{669C7BA0-B3F2-47DA-B10D-81C2466FF6F3}" name="Total Forest" dataDxfId="504" totalsRowDxfId="503"/>
    <tableColumn id="105" xr3:uid="{B6EE778A-6E52-44FF-8691-B86F1650C2C2}" name="Total Mountain" dataDxfId="502" totalsRowDxfId="501"/>
    <tableColumn id="106" xr3:uid="{5FF89BD6-7921-4110-AD96-EA8B54555F1C}" name="Total Hill" dataDxfId="500" totalsRowDxfId="499"/>
    <tableColumn id="107" xr3:uid="{F920559E-5C73-4899-BC53-A9BA9E7DFC0C}" name="Total Swamp" dataDxfId="498" totalsRowDxfId="497"/>
    <tableColumn id="108" xr3:uid="{6462BCCF-F375-4DEC-B000-637E1187AA5E}" name="Total Cavern" dataDxfId="496" totalsRowDxfId="495"/>
    <tableColumn id="109" xr3:uid="{D966B8E0-E2CD-4374-AF05-B86C330B3BD4}" name="Total Water" dataDxfId="494" totalsRowDxfId="493"/>
    <tableColumn id="110" xr3:uid="{170A4E12-F563-448F-8964-EB5CA71BA3AF}" name="Homeland" dataDxfId="492" totalsRowDxfId="491">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0" totalsRowDxfId="489"/>
    <tableColumn id="114" xr3:uid="{EDC1B5E1-1E93-4946-BEC7-453EF5B18C9F}" name="Farms" dataDxfId="488" totalsRowDxfId="487">
      <calculatedColumnFormula>MAX(BA4-BA3,0)</calculatedColumnFormula>
    </tableColumn>
    <tableColumn id="115" xr3:uid="{1D02A65C-E8F6-4B66-A5EB-3699A9BE61C5}" name="Docks" totalsRowFunction="sum" dataDxfId="486" totalsRowDxfId="485">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0" dataDxfId="469" tableBorderDxfId="468">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7">
      <calculatedColumnFormula>TblRezone[[#This Row],[Hour]]</calculatedColumnFormula>
    </tableColumn>
    <tableColumn id="2" xr3:uid="{DFB120B6-BC70-4091-A005-99D4961CB538}" name="Land" dataDxfId="466">
      <calculatedColumnFormula>TblConstr[[#This Row],[Land]]</calculatedColumnFormula>
    </tableColumn>
    <tableColumn id="3" xr3:uid="{05C32193-1764-4A8E-B877-789E51BD1927}" name="." dataDxfId="465"/>
    <tableColumn id="4" xr3:uid="{2DBA3229-29BD-4F1F-B6CD-9E822C9071D7}" name="Plains" dataDxfId="464">
      <calculatedColumnFormula>TblConstr[[#This Row],[Plain]]</calculatedColumnFormula>
    </tableColumn>
    <tableColumn id="5" xr3:uid="{3D1FE633-D61E-4157-92AE-5E68F0C48770}" name="Forest" dataDxfId="463">
      <calculatedColumnFormula>TblConstr[[#This Row],[Forest]]</calculatedColumnFormula>
    </tableColumn>
    <tableColumn id="6" xr3:uid="{D9ABEDC6-9211-428A-B587-3CA9C3BF9744}" name="Mountn" dataDxfId="462">
      <calculatedColumnFormula>TblConstr[[#This Row],[Mountain]]</calculatedColumnFormula>
    </tableColumn>
    <tableColumn id="7" xr3:uid="{190BAA64-9D9E-4080-878D-BF035387620E}" name="Hills" dataDxfId="461">
      <calculatedColumnFormula>TblConstr[[#This Row],[Hill]]</calculatedColumnFormula>
    </tableColumn>
    <tableColumn id="8" xr3:uid="{812744CE-DEB7-4A8A-8374-CD5852E8C168}" name="Swamp" dataDxfId="460">
      <calculatedColumnFormula>TblConstr[[#This Row],[Swamp]]</calculatedColumnFormula>
    </tableColumn>
    <tableColumn id="9" xr3:uid="{96D79F63-015A-4655-975B-A1C99185A034}" name="Caverns" dataDxfId="459">
      <calculatedColumnFormula>TblConstr[[#This Row],[Cavern]]</calculatedColumnFormula>
    </tableColumn>
    <tableColumn id="10" xr3:uid="{607DA3E5-8D4A-44F4-A35C-DDAF32BE627C}" name="Water" dataDxfId="458">
      <calculatedColumnFormula>TblConstr[[#This Row],[Water]]</calculatedColumnFormula>
    </tableColumn>
    <tableColumn id="11" xr3:uid="{12EC2AC2-5FD3-4D82-8C37-DB70DCC56DC2}" name="Column2" dataDxfId="457"/>
    <tableColumn id="12" xr3:uid="{B171FE82-C8DE-44A1-89CE-409ED8DDD9D4}" name="Column3" dataDxfId="456"/>
    <tableColumn id="13" xr3:uid="{8C0085EE-E99F-4C98-9D66-144A50E3623C}" name="Column4" dataDxfId="455"/>
    <tableColumn id="14" xr3:uid="{5686D8FB-FF86-4148-AF9E-C03A97A84AF3}" name="Smithies" dataDxfId="454" dataCellStyle="Percent">
      <calculatedColumnFormula>TblMili[[#This Row],[Smithies]]</calculatedColumnFormula>
    </tableColumn>
    <tableColumn id="15" xr3:uid="{A0DC0A41-1987-4EE6-99BA-624DB6ACB9BF}" name="Employm." dataDxfId="453" dataCellStyle="Percent">
      <calculatedColumnFormula>TblPop[[#This Row],[Employment]]</calculatedColumnFormula>
    </tableColumn>
    <tableColumn id="16" xr3:uid="{7B85DEA6-C72D-4EAB-B18F-155B3A80E27B}" name="Popul." dataDxfId="452" dataCellStyle="Percent">
      <calculatedColumnFormula>TblImps[[#This Row],[Population]]</calculatedColumnFormula>
    </tableColumn>
    <tableColumn id="17" xr3:uid="{0BE33934-A790-4489-A3A2-E553E3C4AAEE}" name="Land (2)" dataDxfId="451">
      <calculatedColumnFormula>TblExplore[[#This Row],[Land]]</calculatedColumnFormula>
    </tableColumn>
    <tableColumn id="18" xr3:uid="{1EE849E8-6296-4479-BDA2-30E4622212E0}" name="Hour (2)" dataDxfId="450">
      <calculatedColumnFormula>TblExplore[[#This Row],[Hour]]</calculatedColumnFormula>
    </tableColumn>
    <tableColumn id="19" xr3:uid="{802EC67C-58E0-4E2B-9471-52B76B3F516A}" name="Land Bonus" dataDxfId="449"/>
    <tableColumn id="20" xr3:uid="{B1DC4E54-695A-4FE1-A303-67B047732E38}" name="Plains Explore" dataDxfId="448"/>
    <tableColumn id="21" xr3:uid="{28A63039-E9F4-4C91-BC61-38AFA90CBBA3}" name="Forest Explore" dataDxfId="447"/>
    <tableColumn id="22" xr3:uid="{52A3F218-67B7-4353-9DCD-90E402F80D3A}" name="Mountain Explore" dataDxfId="446"/>
    <tableColumn id="23" xr3:uid="{CADD78BB-1A84-4EF1-B568-74D7A7333BED}" name="Hill Explore" dataDxfId="445"/>
    <tableColumn id="24" xr3:uid="{86B12DCD-5E50-4631-800C-3D06D0C8407F}" name="Swamp Explore" dataDxfId="444"/>
    <tableColumn id="25" xr3:uid="{41A3F8D1-C19F-4B01-A125-BD6C5BE75F1D}" name="Cavern Explore" dataDxfId="443"/>
    <tableColumn id="26" xr3:uid="{DD83E77E-8C71-44A7-BF29-B8595544CC0D}" name="Water Explore" dataDxfId="442"/>
    <tableColumn id="27" xr3:uid="{6F68BDB2-663F-44CE-A108-1184CFBBBFB9}" name="Time" dataDxfId="441">
      <calculatedColumnFormula>TblImps[[#This Row],[Real time]]</calculatedColumnFormula>
    </tableColumn>
    <tableColumn id="28" xr3:uid="{0FBA88C1-4190-4A95-897B-20B88A072234}" name="Draftees" dataDxfId="440">
      <calculatedColumnFormula>TblMili[[#This Row],[Draftees]]</calculatedColumnFormula>
    </tableColumn>
    <tableColumn id="29" xr3:uid="{4EFD1992-02FD-4356-A327-EBEED01908DD}" name="Platinum" dataDxfId="439">
      <calculatedColumnFormula>TblProd[[#This Row],[Platinum]]</calculatedColumnFormula>
    </tableColumn>
    <tableColumn id="30" xr3:uid="{3D9A7B33-B273-4A01-8F7D-822B1BEB344B}" name=".." dataDxfId="438"/>
    <tableColumn id="31" xr3:uid="{EDB0F070-B31D-4B00-90A6-0A190E3CA80B}" name="Land-DB" dataDxfId="437">
      <calculatedColumnFormula>TblExplore[[#This Row],[Land]]-TblExplore[[#This Row],[Land Bonus]]*20</calculatedColumnFormula>
    </tableColumn>
    <tableColumn id="32" xr3:uid="{B94D1074-50E9-44F1-8957-6BE450DE4BF0}" name="Plat/acre" dataDxfId="436">
      <calculatedColumnFormula>ROUND(MAX(0.6*TblExplore[[#This Row],[Land-DB]]^1.299,850)*(1+ tech_2_6*Techs!AC4 + tech_2_9*Techs!AF4 + tech_3_7*Techs!AN4 + Overview!$I$32),0)</calculatedColumnFormula>
    </tableColumn>
    <tableColumn id="33" xr3:uid="{F0CBDA56-E75F-4156-B9BD-681857934D22}" name="Draftees/acre" dataDxfId="435">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4">
      <calculatedColumnFormula>SUM(TblExplore[[#This Row],[Plains Explore]:[Water Explore]])*TblExplore[[#This Row],[Plat/acre]]</calculatedColumnFormula>
    </tableColumn>
    <tableColumn id="35" xr3:uid="{61575F8F-5343-43C9-858D-AF8501368779}" name="Draftees (2)" dataDxfId="433">
      <calculatedColumnFormula>SUM(TblExplore[[#This Row],[Plains Explore]:[Water Explore]])*TblExplore[[#This Row],[Draftees/acre]]</calculatedColumnFormula>
    </tableColumn>
    <tableColumn id="36" xr3:uid="{BD4C2C0C-7F81-4BE8-9828-9CFCFFAFF394}" name="Max Explore" dataDxfId="432">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2" dataDxfId="421" tableBorderDxfId="420">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9">
      <calculatedColumnFormula>TblConstr[[#This Row],[Land]]</calculatedColumnFormula>
    </tableColumn>
    <tableColumn id="2" xr3:uid="{09D3C0EB-2481-406C-ABC2-3B9FE0683D68}" name="Plains" dataDxfId="418">
      <calculatedColumnFormula>TblConstr[[#This Row],[Plain]]</calculatedColumnFormula>
    </tableColumn>
    <tableColumn id="3" xr3:uid="{E95763D4-88E5-487A-9912-CB5FED512375}" name="Forest" dataDxfId="417">
      <calculatedColumnFormula>TblConstr[[#This Row],[Forest]]</calculatedColumnFormula>
    </tableColumn>
    <tableColumn id="4" xr3:uid="{62B2173B-885E-48E7-B615-089739267B8E}" name="Mountains" dataDxfId="416">
      <calculatedColumnFormula>TblConstr[[#This Row],[Mountain]]</calculatedColumnFormula>
    </tableColumn>
    <tableColumn id="5" xr3:uid="{4FA61465-41A2-4497-AB2D-7B63B7113E12}" name="Hills" dataDxfId="415">
      <calculatedColumnFormula>TblConstr[[#This Row],[Hill]]</calculatedColumnFormula>
    </tableColumn>
    <tableColumn id="6" xr3:uid="{FC27A0D5-6BB5-414B-8DEB-98AD07E7EBFF}" name="Swamp" dataDxfId="414">
      <calculatedColumnFormula>TblConstr[[#This Row],[Swamp]]</calculatedColumnFormula>
    </tableColumn>
    <tableColumn id="7" xr3:uid="{E95EDCE9-4D0A-4F4F-80D0-F52A495BDAE2}" name="Caverns" dataDxfId="413">
      <calculatedColumnFormula>TblConstr[[#This Row],[Cavern]]</calculatedColumnFormula>
    </tableColumn>
    <tableColumn id="8" xr3:uid="{4D162EFF-D831-41C8-9A17-B9113296E43B}" name="Water" dataDxfId="412">
      <calculatedColumnFormula>TblConstr[[#This Row],[Water]]</calculatedColumnFormula>
    </tableColumn>
    <tableColumn id="9" xr3:uid="{D55A4201-089D-415F-8D4D-3ECCCB36C63A}" name="." dataDxfId="411"/>
    <tableColumn id="10" xr3:uid="{DD5BAECA-959B-44B4-BFE4-04100EF42CEE}" name="Hour" dataDxfId="410">
      <calculatedColumnFormula>J3+1</calculatedColumnFormula>
    </tableColumn>
    <tableColumn id="11" xr3:uid="{BBC04AC2-481C-43B9-8F7E-DA11BD9865DF}" name="Time" dataDxfId="409">
      <calculatedColumnFormula>TblImps[[#This Row],[Real time]]</calculatedColumnFormula>
    </tableColumn>
    <tableColumn id="12" xr3:uid="{D6C776EF-706C-4E21-B5A7-00C9AD08F8F2}" name="Plains Rezone" dataDxfId="408"/>
    <tableColumn id="13" xr3:uid="{8517A176-425D-4D28-9953-4EC1AA93C82D}" name="Forest Rezone" dataDxfId="407"/>
    <tableColumn id="14" xr3:uid="{6C6986FB-4B34-4620-9F5C-E204CA007C29}" name="Mountain Rezone" dataDxfId="406"/>
    <tableColumn id="15" xr3:uid="{A238C8DA-37C8-4B93-BDB9-803627A51455}" name="Hill Rezone" dataDxfId="405"/>
    <tableColumn id="16" xr3:uid="{6F93D167-46BB-49F9-99E2-4FE4FA89F6F6}" name="Swamp Rezone" dataDxfId="404"/>
    <tableColumn id="17" xr3:uid="{2891557D-037E-43FE-B080-6B5406778FAE}" name="Cavern Rezone" dataDxfId="403"/>
    <tableColumn id="18" xr3:uid="{C6630C4B-97F3-4512-833F-587ADB90804D}" name="Water Rezone" dataDxfId="402"/>
    <tableColumn id="19" xr3:uid="{71938840-BA0F-4F0E-90C2-866B3EEED32E}" name="Total acres" dataDxfId="401">
      <calculatedColumnFormula>SUMIF(TblRezone[[#This Row],[Plains Rezone]:[Water Rezone]],"&gt;0")</calculatedColumnFormula>
    </tableColumn>
    <tableColumn id="20" xr3:uid="{A48C796B-764B-4744-95D2-0DB5292F5562}" name="Ok?" dataDxfId="400">
      <calculatedColumnFormula>IF(SUM(TblRezone[[#This Row],[Plains Rezone]:[Water Rezone]])=0,"Ok","Nope")</calculatedColumnFormula>
    </tableColumn>
    <tableColumn id="21" xr3:uid="{2EBFAAC1-440A-44F3-A930-C229C35B9BD3}" name=".." dataDxfId="399"/>
    <tableColumn id="22" xr3:uid="{2020F260-8DB5-44E6-A131-B44D79AF6B62}" name="Platinum" dataDxfId="398">
      <calculatedColumnFormula>TblProd[[#This Row],[Platinum]]</calculatedColumnFormula>
    </tableColumn>
    <tableColumn id="23" xr3:uid="{81A5A213-A750-4DD5-8456-6B104D493CA4}" name="…" dataDxfId="397"/>
    <tableColumn id="24" xr3:uid="{8EF28125-DA30-4482-ADE4-2B916A90CAD2}" name="Plat/acre" dataDxfId="396">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5">
      <calculatedColumnFormula>TblRezone[[#This Row],[Total acres]]*TblRezone[[#This Row],[Plat/acre]]</calculatedColumnFormula>
    </tableColumn>
    <tableColumn id="26" xr3:uid="{685D7DEA-DD3C-4385-BEC6-C5DBEEE6B44D}" name="…." dataDxfId="394"/>
    <tableColumn id="27" xr3:uid="{44BE000A-0846-46D4-B9B4-8728EC5881AB}" name="Plat/acre*" dataDxfId="393">
      <calculatedColumnFormula>250+0.6*(TblRezone[[#This Row],[Land]]-250)</calculatedColumnFormula>
    </tableColumn>
    <tableColumn id="28" xr3:uid="{3AFBA97F-9340-4669-BF68-67D7B351BBD4}" name="….." dataDxfId="392"/>
    <tableColumn id="29" xr3:uid="{D8C9DC04-80EE-49BF-BEDB-6FEC536A5F93}" name="Facs" dataDxfId="391">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3" dataDxfId="381" headerRowBorderDxfId="382" tableBorderDxfId="380">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9">
      <calculatedColumnFormula>TblRezone[[#This Row],[Hour]]</calculatedColumnFormula>
    </tableColumn>
    <tableColumn id="2" xr3:uid="{EAC413AF-EC0E-4C34-B6C3-F5AE2181B0A0}" name="Military" dataDxfId="378">
      <calculatedColumnFormula>SUM(TblMili[[#This Row],[Unit 1]:[Archmages]])+SUM(TblMili[[#This Row],[Train Unit 1]:[Train Unit 4]])+TblMili[[#This Row],[Draftees]]</calculatedColumnFormula>
    </tableColumn>
    <tableColumn id="3" xr3:uid="{B9847F02-8883-462E-B245-62A25138A973}" name="Military%" dataDxfId="377">
      <calculatedColumnFormula>TblPop[[#This Row],[Military%]]</calculatedColumnFormula>
    </tableColumn>
    <tableColumn id="4" xr3:uid="{873B66D3-9A4C-4CF2-ADD1-BF3696F9A721}" name="." dataDxfId="376"/>
    <tableColumn id="5" xr3:uid="{FC5A3C7C-0387-4B98-9BB7-AC3A387EAFF0}" name="Unit 1" dataDxfId="375">
      <calculatedColumnFormula>OFFSET(TblMili[[#This Row],[Unit 1]],-1,0) - TblMili[[#This Row],[Release Unit 1]]</calculatedColumnFormula>
    </tableColumn>
    <tableColumn id="6" xr3:uid="{A8BE2C9D-1318-46BD-B50B-D87014E90395}" name="Unit 2" dataDxfId="374">
      <calculatedColumnFormula>OFFSET(TblMili[[#This Row],[Unit 2]],-1,0)-TblMili[[#This Row],[Release Unit 2]]</calculatedColumnFormula>
    </tableColumn>
    <tableColumn id="7" xr3:uid="{49487FD4-4EF4-4722-A4A4-FCC0DD98F9F2}" name="Unit 3" dataDxfId="373">
      <calculatedColumnFormula>OFFSET(TblMili[[#This Row],[Unit 3]],-1,0)-TblMili[[#This Row],[Release Unit 3]]</calculatedColumnFormula>
    </tableColumn>
    <tableColumn id="8" xr3:uid="{739E7790-2960-445C-A5B2-C6064A881CDF}" name="Unit 4" dataDxfId="372">
      <calculatedColumnFormula>OFFSET(TblMili[[#This Row],[Unit 4]],-1,0)-TblMili[[#This Row],[Release Unit 4]]</calculatedColumnFormula>
    </tableColumn>
    <tableColumn id="9" xr3:uid="{0DB25EC0-D296-415A-BF65-DA60D7174CD2}" name="Spies" dataDxfId="371">
      <calculatedColumnFormula>OFFSET(TblMili[[#This Row],[Spies]],-1,0)-TblMili[[#This Row],[Release Spies]]</calculatedColumnFormula>
    </tableColumn>
    <tableColumn id="109" xr3:uid="{1E772BA5-219C-4FDC-ABC4-BDFC09C3EC97}" name="Archspies" dataDxfId="370"/>
    <tableColumn id="10" xr3:uid="{1B32AEAE-0DB3-4DD4-8543-1BD37596FD6C}" name="Wizards" dataDxfId="369">
      <calculatedColumnFormula>OFFSET(TblMili[[#This Row],[Wizards]],-1,0)-TblMili[[#This Row],[Release Wizards]]-TblMili[[#This Row],[Train AM]]</calculatedColumnFormula>
    </tableColumn>
    <tableColumn id="11" xr3:uid="{ED512AF5-16B2-421C-BF95-07157DB57B9D}" name="Archmages" dataDxfId="368">
      <calculatedColumnFormula>OFFSET(TblMili[[#This Row],[Archmages]],-1,0)-TblMili[[#This Row],[Release AM]]</calculatedColumnFormula>
    </tableColumn>
    <tableColumn id="12" xr3:uid="{CADE9B79-5861-46C5-8C69-B19C0F0551CF}" name=".." dataDxfId="367"/>
    <tableColumn id="13" xr3:uid="{18901E43-A967-4D1C-A56F-B4449A6C28E5}" name="Networth" dataDxfId="366">
      <calculatedColumnFormula>TblProd[[#This Row],[Networth]]</calculatedColumnFormula>
    </tableColumn>
    <tableColumn id="14" xr3:uid="{2F50B0FF-1C90-493E-BE67-86AFE22B6059}" name="…" dataDxfId="365"/>
    <tableColumn id="15" xr3:uid="{800A8F5F-B777-4995-AD6F-4DF929E0A477}" name="Raw" dataDxfId="364">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3">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2">
      <calculatedColumnFormula>TblMili[[#This Row],[Raw]]*(1+TblMili[[#This Row],[Mods_Off]])</calculatedColumnFormula>
    </tableColumn>
    <tableColumn id="18" xr3:uid="{49AD1BCC-C9BC-46CD-8B38-93838D61E9DD}" name="Non Draft" dataDxfId="361">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60">
      <calculatedColumnFormula>TblMili[[#This Row],[Non Draft]]+TblMili[[#This Row],[Draftees]]</calculatedColumnFormula>
    </tableColumn>
    <tableColumn id="20" xr3:uid="{C64B2C83-F9B3-427D-8326-C6954139623D}" name="Mods_Def" dataDxfId="359">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8" dataCellStyle="Comma">
      <calculatedColumnFormula>TblMili[[#This Row],[Non Draft]] * (1 + TblMili[[#This Row],[Mods_Def]])</calculatedColumnFormula>
    </tableColumn>
    <tableColumn id="22" xr3:uid="{EA8914C0-CD98-4E5C-A923-EA0F9E30F1EA}" name="Draft (mod)" dataDxfId="357">
      <calculatedColumnFormula>TblMili[[#This Row],[Draft]] * (1 + TblMili[[#This Row],[Mods_Def]])</calculatedColumnFormula>
    </tableColumn>
    <tableColumn id="23" xr3:uid="{EAC9356D-CE42-4256-BB93-BF208B480555}" name="Land" dataDxfId="356">
      <calculatedColumnFormula>TblConstr[[#This Row],[Land]]</calculatedColumnFormula>
    </tableColumn>
    <tableColumn id="24" xr3:uid="{D4A87242-2EDC-47D9-8CA4-84D822469E1B}" name="Set" dataDxfId="355"/>
    <tableColumn id="25" xr3:uid="{448088C9-E1C1-47E6-9443-BE83ECC5C2F2}" name="Draftrate" dataDxfId="354" dataCellStyle="Percent">
      <calculatedColumnFormula>IF(TblMili[[#This Row],[Set]]&lt;&gt;"",TblMili[[#This Row],[Set]],OFFSET(TblMili[[#This Row],[Draftrate]],-1,0))</calculatedColumnFormula>
    </tableColumn>
    <tableColumn id="26" xr3:uid="{EE8F6844-A68F-416E-B5A0-7B6FA4C5DE98}" name="Draftees" dataDxfId="353">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2"/>
    <tableColumn id="28" xr3:uid="{0B20A7CE-7BB6-4469-889B-DF744233C462}" name="Smithies" dataDxfId="351" dataCellStyle="Percent">
      <calculatedColumnFormula>(TblConstr[[#This Row],[Tot Smi]]+TblConstr[[#This Row],[Dest Smi]])/(TblConstr[[#This Row],[Land]]-TblExplore[[#This Row],[Land Bonus]]*20)</calculatedColumnFormula>
    </tableColumn>
    <tableColumn id="29" xr3:uid="{A03A8504-EBEF-4639-9EE4-238592848C94}" name="….." dataDxfId="350"/>
    <tableColumn id="30" xr3:uid="{4B521A36-EE77-42BE-850C-0D858F3717A6}" name="Hour (2)" dataDxfId="349">
      <calculatedColumnFormula>TblMili[[#This Row],[Hour]]</calculatedColumnFormula>
    </tableColumn>
    <tableColumn id="31" xr3:uid="{D44FE507-2C86-49D9-BC07-83C7B27BB255}" name="Time" dataDxfId="348">
      <calculatedColumnFormula>TblExplore[[#This Row],[Time]]</calculatedColumnFormula>
    </tableColumn>
    <tableColumn id="32" xr3:uid="{0DAD6AB9-2259-4821-8771-37863F1ED4CC}" name="Train Unit 1" dataDxfId="347"/>
    <tableColumn id="33" xr3:uid="{0E43B866-578B-4060-84D1-01656CB368A4}" name="Train Unit 2" dataDxfId="346"/>
    <tableColumn id="34" xr3:uid="{3AAC979B-4FF3-4EFF-8F6E-BD28BBE2B8BD}" name="Train Unit 3" dataDxfId="345"/>
    <tableColumn id="35" xr3:uid="{EC6B8083-BC72-4376-9760-2275CF62C1A6}" name="Train Unit 4" dataDxfId="344"/>
    <tableColumn id="36" xr3:uid="{DE15CA92-2C69-4205-88B3-DE37F5AAF9A6}" name="Train Spies" dataDxfId="343"/>
    <tableColumn id="107" xr3:uid="{917516D6-B00F-4F57-ADB0-6C22D2A96B9F}" name="Train AS" dataDxfId="342"/>
    <tableColumn id="37" xr3:uid="{97770C71-624D-4E73-A8AD-D79927F45908}" name="Train Wiz" dataDxfId="341"/>
    <tableColumn id="38" xr3:uid="{4E456233-AA67-4D90-9179-339EBD335F62}" name="Train AM" dataDxfId="340"/>
    <tableColumn id="39" xr3:uid="{29C90460-5421-4EA7-A4CB-BDA1C40BF8A1}" name="…..." dataDxfId="339"/>
    <tableColumn id="40" xr3:uid="{2C04ED42-9AAF-4375-A8D4-18DA4B397FAA}" name="Platinum" dataDxfId="338">
      <calculatedColumnFormula>TblProd[[#This Row],[Platinum]]</calculatedColumnFormula>
    </tableColumn>
    <tableColumn id="41" xr3:uid="{122C6EDE-4C24-4A3C-9FA2-6A7942348604}" name="Secondary recource" dataDxfId="337">
      <calculatedColumnFormula>INDEX(TblProd[[#Headers],[Lumber]]:TblProd[[#This Row],[Ore]],COUNTA(TblProd[[#Headers],[Lumber]]:TblProd[[#This Row],[Lumber]]),MATCH(Military!$AQ$2,TblProd[[#Headers],[Lumber]:[Ore]],0))</calculatedColumnFormula>
    </tableColumn>
    <tableColumn id="42" xr3:uid="{AD4D72D1-3860-48CA-B3DA-ADFB8307154A}" name="Plat Cost" dataDxfId="336">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5">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4">
      <calculatedColumnFormula>TblMili[[#This Row],[Hour]]</calculatedColumnFormula>
    </tableColumn>
    <tableColumn id="45" xr3:uid="{20B1F70F-03BF-43F5-9126-6B2FF45FE149}" name="Time " dataDxfId="333">
      <calculatedColumnFormula>TblMili[[#This Row],[Time]]</calculatedColumnFormula>
    </tableColumn>
    <tableColumn id="46" xr3:uid="{32831987-A30D-4329-BB1C-DB47E6B77B54}" name="Draftees22" dataDxfId="332">
      <calculatedColumnFormula>TblMili[[#This Row],[Draftees]]</calculatedColumnFormula>
    </tableColumn>
    <tableColumn id="47" xr3:uid="{7EBE7BE4-37D1-4B52-B049-F9BE4ABBBADC}" name="Release Draft" dataDxfId="331"/>
    <tableColumn id="48" xr3:uid="{C3BB0EE7-6180-4099-B663-EFA3F1503DB3}" name="Release Unit 1" dataDxfId="330"/>
    <tableColumn id="49" xr3:uid="{EDF7E463-807D-4CE2-B63E-18766260768C}" name="Release Unit 2" dataDxfId="329"/>
    <tableColumn id="50" xr3:uid="{A1BE9DD8-455A-4FAA-8154-5BB2D1A53261}" name="Release Unit 3" dataDxfId="328"/>
    <tableColumn id="51" xr3:uid="{4FE1D56E-EA47-4DF6-B5A4-E78C1D5F5774}" name="Release Unit 4" dataDxfId="327"/>
    <tableColumn id="52" xr3:uid="{F0F9CB78-BA40-4031-AC17-0AB88B159B60}" name="Release Spies" dataDxfId="326"/>
    <tableColumn id="108" xr3:uid="{118BE0C9-E863-4E5F-98D5-187B99319B85}" name="Release AS" dataDxfId="325"/>
    <tableColumn id="53" xr3:uid="{3CC7AC8A-814F-42C4-B491-A6DFD7A4A93E}" name="Release Wizards" dataDxfId="324"/>
    <tableColumn id="54" xr3:uid="{BCB616C3-3465-4473-B27B-B25584160E71}" name="Release AM" dataDxfId="323"/>
    <tableColumn id="55" xr3:uid="{6B6EC03F-2A6A-47EB-A7F1-0DFE335A330A}" name="Column31" dataDxfId="322"/>
    <tableColumn id="56" xr3:uid="{71F6F49D-CD22-4E5F-BBB5-61150307312C}" name="WG's" dataDxfId="321">
      <calculatedColumnFormula>TblConstr[[#This Row],[Tot WG]]/TblConstr[[#This Row],[Land]]</calculatedColumnFormula>
    </tableColumn>
    <tableColumn id="57" xr3:uid="{B8AC3F70-AED4-4E5E-9FFD-FF94CB39B791}" name="FH's" dataDxfId="320">
      <calculatedColumnFormula>TblConstr[[#This Row],[Tot Hav]]/TblConstr[[#This Row],[Land]]</calculatedColumnFormula>
    </tableColumn>
    <tableColumn id="58" xr3:uid="{140FE3B0-18E6-43AA-A625-E817354E2D53}" name="OP Plat" dataDxfId="319">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8">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7">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6">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5">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4">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3">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2">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1">
      <calculatedColumnFormula>ROUNDUP((1-MIN(ROUND(fh_spy_cost_red*TblMili[[#This Row],[FH''s]],4),fh_spy_cost_cap)+ tech_1_9*TblTech[[#This Row],[1-9]] + tech_9_1*TblTech[[#This Row],[9-1]])*spy_plat,0)</calculatedColumnFormula>
    </tableColumn>
    <tableColumn id="110" xr3:uid="{E3910BF3-0412-473B-852A-F6A0FE497DE5}" name="ASs Cost" dataDxfId="310">
      <calculatedColumnFormula>ROUNDUP((1-MIN(ROUND(fh_spy_cost_red*TblMili[[#This Row],[FH''s]],4),fh_spy_cost_cap)+ tech_1_9*TblTech[[#This Row],[1-9]] + tech_9_1*TblTech[[#This Row],[9-1]])*archspy_plat,0)</calculatedColumnFormula>
    </tableColumn>
    <tableColumn id="67" xr3:uid="{CDB40042-773A-4CE1-B670-B62BC884A947}" name="Wizzies cost" dataDxfId="309">
      <calculatedColumnFormula>ROUNDUP((1-MIN(ROUND(wg_wiz_cost_bonus*TblMili[[#This Row],[WG''s]],4),wg_wiz_cost_cap) + tech_1_9_2*TblTech[[#This Row],[1-9]] + tech_9_1_2*TblTech[[#This Row],[9-1]])*wizard_plat,0)</calculatedColumnFormula>
    </tableColumn>
    <tableColumn id="68" xr3:uid="{1053234A-AE18-4A82-94FC-D94692087DE3}" name="AMs cost" dataDxfId="308">
      <calculatedColumnFormula>ROUNDUP((1-MIN(ROUND(wg_wiz_cost_bonus*TblMili[[#This Row],[WG''s]],4),wg_wiz_cost_cap) + tech_1_9_2*TblTech[[#This Row],[1-9]] + tech_9_1_2*TblTech[[#This Row],[9-1]])*archmage_plat,0)</calculatedColumnFormula>
    </tableColumn>
    <tableColumn id="69" xr3:uid="{9D11DA92-CF6B-4838-B51B-494833977486}" name="…2" dataDxfId="307"/>
    <tableColumn id="70" xr3:uid="{1F713D65-CE26-4E75-AF9C-1E2610D02FB6}" name="Hill" dataDxfId="306">
      <calculatedColumnFormula>TblConstr[[#This Row],[Homeland]]/TblConstr[[#This Row],[Land]]</calculatedColumnFormula>
    </tableColumn>
    <tableColumn id="71" xr3:uid="{FBD620E0-8F97-4BED-916D-A8962B459E13}" name="WG" dataDxfId="305">
      <calculatedColumnFormula>TblMili[[#This Row],[WG''s]]</calculatedColumnFormula>
    </tableColumn>
    <tableColumn id="72" xr3:uid="{0F482B90-6164-42A0-AC1A-EB6CBE2239E0}" name="Mystic" dataDxfId="304">
      <calculatedColumnFormula>IF(mystic_cap="none",TblMili[[#This Row],[Hill]]/mystic_bonus,MIN(mystic_cap,TblMili[[#This Row],[Hill]]/mystic_bonus))</calculatedColumnFormula>
    </tableColumn>
    <tableColumn id="73" xr3:uid="{2FD25056-5068-463F-8553-3D2CFBDBD80D}" name="Druid (op)" dataDxfId="303">
      <calculatedColumnFormula>IF(druid_op_cap="none",TblMili[[#This Row],[Hill]]/druid_op_bonus,MIN(druid_op_cap,TblMili[[#This Row],[Hill]]/druid_op_bonus))</calculatedColumnFormula>
    </tableColumn>
    <tableColumn id="74" xr3:uid="{53018DF3-E735-41C7-A3D0-8E634866C57E}" name="Druid (dp)" dataDxfId="302">
      <calculatedColumnFormula>IF(druid_dp_cap="none",TblMili[[#This Row],[Hill]]/druid_dp_bonus,MIN(druid_dp_cap,TblMili[[#This Row],[Hill]]/druid_dp_bonus))</calculatedColumnFormula>
    </tableColumn>
    <tableColumn id="75" xr3:uid="{7F4EE74D-9905-4DF0-A5F6-DDC9D0115356}" name="Dryad" dataDxfId="301">
      <calculatedColumnFormula>MIN(dryad_cap,TblMili[[#This Row],[Hill]]/dryad_bonus)</calculatedColumnFormula>
    </tableColumn>
    <tableColumn id="76" xr3:uid="{E7F9826C-05CD-49D4-95DF-ECCD467D1341}" name="Rockapult" dataDxfId="300">
      <calculatedColumnFormula>MIN(rocka_cap,TblMili[[#This Row],[Hill]]/rocka_bonus)</calculatedColumnFormula>
    </tableColumn>
    <tableColumn id="77" xr3:uid="{A26FFF73-DC56-4E66-8A0E-51A9C837AE8D}" name="Spellblade" dataDxfId="299">
      <calculatedColumnFormula>MIN(adept_op_cap,TblMili[[#This Row],[WG]]/adept_op_bonus)</calculatedColumnFormula>
    </tableColumn>
    <tableColumn id="78" xr3:uid="{A5F9372F-5EBA-4E5A-AB3F-5A786DE5FEB0}" name="Adept-DP" dataDxfId="298">
      <calculatedColumnFormula>MIN(adept_dp_cap,TblMili[[#This Row],[WG]]/adept_dp_bonus)</calculatedColumnFormula>
    </tableColumn>
    <tableColumn id="79" xr3:uid="{FF50DABE-A375-4222-848D-9C4D1D0FC999}" name="Beasts" dataDxfId="297">
      <calculatedColumnFormula>MIN(TblMili[[#This Row],[Unit 3]],TblMili[[#This Row],[Unit 2]])*2</calculatedColumnFormula>
    </tableColumn>
    <tableColumn id="80" xr3:uid="{FFCDA044-2FD9-4119-B82B-7914D887B7F4}" name="Overlords" dataDxfId="296">
      <calculatedColumnFormula>MIN(TblMili[[#This Row],[Unit 1]],TblMili[[#This Row],[Unit 4]])*2</calculatedColumnFormula>
    </tableColumn>
    <tableColumn id="81" xr3:uid="{00DE2C4D-2323-42A0-B749-2FB5F4E28DBF}" name="Frost Mage" dataDxfId="295">
      <calculatedColumnFormula>MIN(frost_mage_cap,TblMili[[#This Row],[Hill]]/frost_mage_bonus)</calculatedColumnFormula>
    </tableColumn>
    <tableColumn id="82" xr3:uid="{BB055F70-3593-48E8-A32F-2C3BC4E6D218}" name="Ice Elemental" dataDxfId="294">
      <calculatedColumnFormula>MIN(ice_elem_cap,TblMili[[#This Row],[Raw (2)]]*ice_elem_bonus)</calculatedColumnFormula>
    </tableColumn>
    <tableColumn id="83" xr3:uid="{1158BE59-7C9D-4D41-AE99-4249CB18E29F}" name="Orc" dataDxfId="293">
      <calculatedColumnFormula>MIN(bone_breaker_cap,250/bone_breaker_bonus)</calculatedColumnFormula>
    </tableColumn>
    <tableColumn id="84" xr3:uid="{76252BAC-90E5-49A7-B5F9-E399F71EA45D}" name="Nox" dataDxfId="292">
      <calculatedColumnFormula>MIN(nox_nightshade_cap,TblConstr[[#This Row],[Homeland]]/TblConstr[[#This Row],[Land]]/nox_nightshade_swamp_bonus)</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1" dataDxfId="259" headerRowBorderDxfId="260" tableBorderDxfId="258">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Frenz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4">
      <calculatedColumnFormula>IF(TblMagic[[#This Row],[Frenzy]],12,IF(OFFSET(TblMagic[[#This Row],[Active Frenzy]],-1,0)&gt;0,OFFSET(TblMagic[[#This Row],[Active Frenzy]],-1,0)-1,0))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4" dataDxfId="122" headerRowBorderDxfId="123" tableBorderDxfId="121">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4">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1">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(1+Overview!$I$28)*SUM(TblImps[[#This Row],[P2]:[G2]])+OFFSET(TblImps[[#This Row],[Σ Science]],-1,0)</calculatedColumnFormula>
    </tableColumn>
    <tableColumn id="33" xr3:uid="{87424BBC-4CC9-4173-85AC-5C6A6ECFFB84}" name="Σ Keep" dataDxfId="88">
      <calculatedColumnFormula>(1+Overview!$I$28)*SUM(TblImps[[#This Row],[P3]:[G3]])+OFFSET(TblImps[[#This Row],[Σ Keep]],-1,0)</calculatedColumnFormula>
    </tableColumn>
    <tableColumn id="34" xr3:uid="{3DB81FE6-4CBC-4F36-973D-C8F8D1BD09A1}" name="Σ Towers" dataDxfId="87">
      <calculatedColumnFormula>(1+Overview!$I$28 + tech_7_1*TblTech[[#This Row],[7-1]])*SUM(TblImps[[#This Row],[P4]:[G4]])+OFFSET(TblImps[[#This Row],[Σ Towers]],-1,0)</calculatedColumnFormula>
    </tableColumn>
    <tableColumn id="35" xr3:uid="{485A62F9-7EE3-40A9-BDA7-9F3E4E3EC0E1}" name="Σ Forges" dataDxfId="86">
      <calculatedColumnFormula>(1+Overview!$I$28)*SUM(TblImps[[#This Row],[P5]:[G5]])+OFFSET(TblImps[[#This Row],[Σ Forges]],-1,0)</calculatedColumnFormula>
    </tableColumn>
    <tableColumn id="36" xr3:uid="{CEDFD8F7-5AA6-4236-AE0F-14B6F23AE524}" name="Σ Walls" dataDxfId="85">
      <calculatedColumnFormula>(1+Overview!$I$28)*SUM(TblImps[[#This Row],[P6]:[G6]])+OFFSET(TblImps[[#This Row],[Σ Walls]],-1,0)</calculatedColumnFormula>
    </tableColumn>
    <tableColumn id="37" xr3:uid="{1C140D1F-1021-4314-82BD-7176A05B078C}" name="Σ Irrigation" dataDxfId="84">
      <calculatedColumnFormula>(1+Overview!$I$28 + tech_7_1*TblTech[[#This Row],[7-1]])*SUM(TblImps[[#This Row],[P7]:[G7]])+OFFSET(TblImps[[#This Row],[Σ Irrigation]],-1,0)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8"/>
    <tableColumn id="64" xr3:uid="{74BD3EE9-84CB-4606-9851-F46947A6E124}" name="P6" dataDxfId="57">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6">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5">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4">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3"/>
    <tableColumn id="69" xr3:uid="{C84893E8-5E85-463B-9E51-879ADAA64B83}" name="P7" dataDxfId="5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1">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9">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8"/>
    <tableColumn id="74" xr3:uid="{5E81B67E-95F1-40DA-AE37-BCD09DA9E039}" name="algorithm" dataDxfId="47">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6">
      <calculatedColumnFormula>TblImps[[#This Row],[Login]]</calculatedColumnFormula>
    </tableColumn>
    <tableColumn id="76" xr3:uid="{373275D8-3CBB-4F26-950F-26616E92A24E}" name="….........." dataDxfId="45"/>
    <tableColumn id="77" xr3:uid="{E49F0585-8289-43E9-991C-7685E6B37B5A}" name="Real time" dataDxfId="44">
      <calculatedColumnFormula>OFFSET(TblImps[[#This Row],[Real time]],-1,0)+1/24</calculatedColumnFormula>
    </tableColumn>
    <tableColumn id="78" xr3:uid="{9298E765-5AD3-4871-BC34-97C5588F3D7E}" name="Servertime" dataDxfId="43">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2" dataDxfId="41">
  <autoFilter ref="B2:E23" xr:uid="{D5B14ACA-C49B-4874-B495-C20CC986FF5C}"/>
  <tableColumns count="4">
    <tableColumn id="1" xr3:uid="{FDF1E222-5EC6-4F67-8D2F-219358D518C5}" name="Stats" dataDxfId="40"/>
    <tableColumn id="9" xr3:uid="{92C958C2-2DCD-4CDD-88AA-98294134A916}" name="Abbr" dataDxfId="39"/>
    <tableColumn id="2" xr3:uid="{1E0B1FDB-30FB-48CA-BD3D-8DF2FCB4975C}" name="Number" dataDxfId="38">
      <calculatedColumnFormula>_xlfn.IFNA(INDEX(TblConstr[],MATCH(Log!$I$28,TblConstr[Hour],0),MATCH(TblStats[[#This Row],[Abbr]],TblConstr[#Headers],0)),0)</calculatedColumnFormula>
    </tableColumn>
    <tableColumn id="3" xr3:uid="{ADBF0C8B-030F-4EBA-8274-EAA1CE134BB1}" name="Percent" dataDxfId="37"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B92" totalsRowShown="0" headerRowDxfId="35" dataDxfId="34" tableBorderDxfId="33">
  <autoFilter ref="A4:AB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00000000-0010-0000-0100-000001000000}" name="Race" dataDxfId="32"/>
    <tableColumn id="2" xr3:uid="{00000000-0010-0000-0100-000002000000}" name="Alignment" dataDxfId="31"/>
    <tableColumn id="3" xr3:uid="{00000000-0010-0000-0100-000003000000}" name="Homeland_Type" dataDxfId="30"/>
    <tableColumn id="4" xr3:uid="{00000000-0010-0000-0100-000004000000}" name="Unitname" dataDxfId="29"/>
    <tableColumn id="5" xr3:uid="{00000000-0010-0000-0100-000005000000}" name="OffensePwr" dataDxfId="28"/>
    <tableColumn id="6" xr3:uid="{00000000-0010-0000-0100-000006000000}" name="DefensePwr" dataDxfId="27"/>
    <tableColumn id="7" xr3:uid="{00000000-0010-0000-0100-000007000000}" name="Platcost" dataDxfId="26"/>
    <tableColumn id="8" xr3:uid="{00000000-0010-0000-0100-000008000000}" name="Orecost" dataDxfId="25"/>
    <tableColumn id="9" xr3:uid="{00000000-0010-0000-0100-000009000000}" name="Networth" dataDxfId="24"/>
    <tableColumn id="12" xr3:uid="{00000000-0010-0000-0100-00000C000000}" name="Max population" dataDxfId="23"/>
    <tableColumn id="13" xr3:uid="{00000000-0010-0000-0100-00000D000000}" name="Pop growth" dataDxfId="22"/>
    <tableColumn id="14" xr3:uid="{00000000-0010-0000-0100-00000E000000}" name="Platinum prod" dataDxfId="21"/>
    <tableColumn id="15" xr3:uid="{00000000-0010-0000-0100-00000F000000}" name="Food prod" dataDxfId="20"/>
    <tableColumn id="16" xr3:uid="{00000000-0010-0000-0100-000010000000}" name="Lumber prod" dataDxfId="19"/>
    <tableColumn id="17" xr3:uid="{00000000-0010-0000-0100-000011000000}" name="Mana prod" dataDxfId="18"/>
    <tableColumn id="18" xr3:uid="{00000000-0010-0000-0100-000012000000}" name="Ore prod" dataDxfId="17"/>
    <tableColumn id="19" xr3:uid="{00000000-0010-0000-0100-000013000000}" name="Gem prod" dataDxfId="16"/>
    <tableColumn id="20" xr3:uid="{00000000-0010-0000-0100-000014000000}" name="Food cons" dataDxfId="15"/>
    <tableColumn id="21" xr3:uid="{00000000-0010-0000-0100-000015000000}" name="Defense" dataDxfId="14"/>
    <tableColumn id="22" xr3:uid="{00000000-0010-0000-0100-000016000000}" name="Offense" dataDxfId="13"/>
    <tableColumn id="23" xr3:uid="{00000000-0010-0000-0100-000017000000}" name="Spy strength" dataDxfId="12"/>
    <tableColumn id="24" xr3:uid="{00000000-0010-0000-0100-000018000000}" name="Wizard strength" dataDxfId="11"/>
    <tableColumn id="25" xr3:uid="{00000000-0010-0000-0100-000019000000}" name="Invest bonus" dataDxfId="10"/>
    <tableColumn id="26" xr3:uid="{00000000-0010-0000-0100-00001A000000}" name="Rezone Cost" dataDxfId="9" dataCellStyle="Percent"/>
    <tableColumn id="27" xr3:uid="{00000000-0010-0000-0100-00001B000000}" name="Construction Cost" dataDxfId="8"/>
    <tableColumn id="28" xr3:uid="{00000000-0010-0000-0100-00001C000000}" name="Research" dataDxfId="7"/>
    <tableColumn id="10" xr3:uid="{93A4F69F-9C60-42FB-B0E6-B78AAB579797}" name="Explore Cost" dataDxfId="6"/>
    <tableColumn id="11" xr3:uid="{17C6D8C4-284F-4BE0-BE37-695B1AFC4E66}" name="Lumber Rot" dataDxfId="5"/>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4" dataDxfId="3">
  <autoFilter ref="D94:D100"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Q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452</v>
      </c>
      <c r="B1" s="471"/>
      <c r="C1" s="471"/>
      <c r="D1" s="471"/>
      <c r="E1" s="471"/>
      <c r="F1" s="471"/>
      <c r="G1" s="471"/>
      <c r="H1" s="471"/>
      <c r="I1" s="471"/>
      <c r="J1" s="471"/>
      <c r="K1" s="471"/>
      <c r="L1" s="472"/>
      <c r="M1" s="478" t="s">
        <v>1049</v>
      </c>
      <c r="N1" s="479"/>
      <c r="O1" s="480"/>
    </row>
    <row r="2" spans="1:15" s="44" customFormat="1" ht="12.75" customHeight="1" x14ac:dyDescent="0.2">
      <c r="A2" s="465" t="s">
        <v>1089</v>
      </c>
      <c r="B2" s="466"/>
      <c r="C2" s="466"/>
      <c r="D2" s="466"/>
      <c r="E2" s="466"/>
      <c r="F2" s="466"/>
      <c r="G2" s="466"/>
      <c r="H2" s="466"/>
      <c r="I2" s="466"/>
      <c r="J2" s="466"/>
      <c r="K2" s="466"/>
      <c r="L2" s="467"/>
      <c r="M2" s="452" t="s">
        <v>1122</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451</v>
      </c>
      <c r="B8" s="474"/>
      <c r="C8" s="474"/>
      <c r="D8" s="474"/>
      <c r="E8" s="474"/>
      <c r="F8" s="474"/>
      <c r="G8" s="474"/>
      <c r="H8" s="474"/>
      <c r="I8" s="475"/>
      <c r="J8" s="481" t="s">
        <v>1123</v>
      </c>
      <c r="K8" s="482"/>
      <c r="L8" s="483"/>
      <c r="M8" s="455"/>
      <c r="N8" s="456"/>
      <c r="O8" s="457"/>
    </row>
    <row r="9" spans="1:15" s="44" customFormat="1" ht="12.75" customHeight="1" x14ac:dyDescent="0.2">
      <c r="A9" s="476" t="s">
        <v>1048</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258</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45284</v>
      </c>
      <c r="D15" s="45" t="s">
        <v>325</v>
      </c>
      <c r="E15" s="53">
        <f>B15+(1+B16-1)/24+B18-0/24</f>
        <v>45284</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45271.636100347219</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25">
      <c r="A17" s="45" t="s">
        <v>322</v>
      </c>
      <c r="B17" s="55">
        <f ca="1">TODAY()</f>
        <v>45271</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7" s="76" customFormat="1" ht="29.25" customHeight="1" x14ac:dyDescent="0.2">
      <c r="A33" s="448" t="s">
        <v>378</v>
      </c>
      <c r="B33" s="449"/>
      <c r="C33" s="449"/>
      <c r="D33" s="449"/>
      <c r="E33" s="449"/>
      <c r="F33" s="449"/>
      <c r="G33" s="449"/>
      <c r="H33" s="449"/>
      <c r="I33" s="449"/>
      <c r="J33" s="450"/>
      <c r="K33" s="451"/>
      <c r="L33" s="451"/>
      <c r="M33" s="451"/>
      <c r="N33" s="451"/>
      <c r="O33" s="451"/>
    </row>
    <row r="34" spans="1:17"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7"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c r="Q35" s="45" t="s">
        <v>1129</v>
      </c>
    </row>
    <row r="36" spans="1:17"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c r="Q36" s="45" t="s">
        <v>1130</v>
      </c>
    </row>
    <row r="37" spans="1:17" x14ac:dyDescent="0.2">
      <c r="A37" s="93" t="str">
        <f>spec_dp_name</f>
        <v>Archer</v>
      </c>
      <c r="B37" s="94">
        <f ca="1">Military!F$76</f>
        <v>0</v>
      </c>
      <c r="C37" s="95">
        <f ca="1">B37*B23</f>
        <v>0</v>
      </c>
      <c r="D37" s="96"/>
      <c r="E37" s="94">
        <f ca="1">C37*(1+$D$36)</f>
        <v>0</v>
      </c>
      <c r="F37" s="97">
        <f ca="1">B37*C23</f>
        <v>0</v>
      </c>
      <c r="G37" s="96"/>
      <c r="H37" s="97">
        <f ca="1">F37*(1+$G$36)</f>
        <v>0</v>
      </c>
      <c r="I37" s="92" t="str">
        <f>A37</f>
        <v>Archer</v>
      </c>
      <c r="J37" s="44"/>
      <c r="K37" s="494"/>
      <c r="L37" s="494"/>
      <c r="M37" s="494"/>
      <c r="N37" s="494"/>
      <c r="O37" s="51"/>
      <c r="Q37" s="45" t="s">
        <v>1131</v>
      </c>
    </row>
    <row r="38" spans="1:17"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c r="Q38" s="45" t="s">
        <v>1142</v>
      </c>
    </row>
    <row r="39" spans="1:17"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7" ht="13.5" thickTop="1" x14ac:dyDescent="0.2">
      <c r="A40" s="101"/>
      <c r="B40" s="88"/>
      <c r="C40" s="102">
        <f ca="1">SUM(C36:C39)</f>
        <v>0</v>
      </c>
      <c r="E40" s="103">
        <f ca="1">SUM(E36:E39)</f>
        <v>0</v>
      </c>
      <c r="F40" s="35">
        <f ca="1">SUM(F36:F39)</f>
        <v>0</v>
      </c>
      <c r="H40" s="35">
        <f ca="1">SUM(H36:H39)</f>
        <v>0</v>
      </c>
      <c r="I40" s="84"/>
      <c r="J40" s="44"/>
      <c r="K40" s="495"/>
      <c r="L40" s="495"/>
      <c r="M40" s="495"/>
      <c r="N40" s="495"/>
      <c r="O40" s="51"/>
    </row>
    <row r="41" spans="1:17" x14ac:dyDescent="0.2">
      <c r="A41" s="104" t="s">
        <v>24</v>
      </c>
      <c r="B41" s="97">
        <f ca="1">F41</f>
        <v>776</v>
      </c>
      <c r="C41" s="104"/>
      <c r="E41" s="105"/>
      <c r="F41" s="97">
        <f ca="1">Military!AA76</f>
        <v>776</v>
      </c>
      <c r="H41" s="97">
        <f ca="1">F41*(1+$G$36)</f>
        <v>776</v>
      </c>
      <c r="I41" s="92" t="s">
        <v>421</v>
      </c>
      <c r="J41" s="44"/>
      <c r="K41" s="493" t="s">
        <v>448</v>
      </c>
      <c r="L41" s="494"/>
      <c r="M41" s="494"/>
      <c r="N41" s="494"/>
      <c r="O41" s="51"/>
    </row>
    <row r="42" spans="1:17" ht="13.5" thickBot="1" x14ac:dyDescent="0.25">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7" ht="13.5" thickTop="1" x14ac:dyDescent="0.2">
      <c r="C43" s="104"/>
      <c r="E43" s="105"/>
      <c r="F43" s="35">
        <f ca="1">F41+F40+F42</f>
        <v>776</v>
      </c>
      <c r="H43" s="103">
        <f ca="1">H41+H40+H42</f>
        <v>776</v>
      </c>
      <c r="I43" s="92"/>
      <c r="J43" s="44"/>
      <c r="K43" s="449"/>
      <c r="L43" s="449"/>
      <c r="M43" s="449"/>
      <c r="N43" s="449"/>
      <c r="O43" s="51"/>
    </row>
    <row r="44" spans="1:17" x14ac:dyDescent="0.2">
      <c r="A44" s="44"/>
      <c r="B44" s="44"/>
      <c r="C44" s="44"/>
      <c r="D44" s="492"/>
      <c r="E44" s="492"/>
      <c r="F44" s="492"/>
      <c r="G44" s="492"/>
      <c r="H44" s="492"/>
      <c r="I44" s="44"/>
      <c r="J44" s="44"/>
      <c r="K44" s="44"/>
      <c r="L44" s="44"/>
      <c r="M44" s="44"/>
      <c r="N44" s="44"/>
      <c r="O44" s="51"/>
    </row>
    <row r="45" spans="1:17" x14ac:dyDescent="0.2">
      <c r="A45" s="108" t="str">
        <f>A26</f>
        <v>Spy</v>
      </c>
      <c r="B45" s="429">
        <f ca="1">Military!I76</f>
        <v>25</v>
      </c>
      <c r="D45" s="44"/>
      <c r="E45" s="44"/>
      <c r="F45" s="44"/>
      <c r="G45" s="44"/>
      <c r="I45" s="44"/>
      <c r="J45" s="44"/>
      <c r="K45" s="44"/>
      <c r="L45" s="44"/>
      <c r="M45" s="44"/>
      <c r="N45" s="44"/>
      <c r="O45" s="51"/>
    </row>
    <row r="46" spans="1:17"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7"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7"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0</v>
      </c>
      <c r="J49" s="114">
        <f ca="1">H40/E47</f>
        <v>0</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1</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776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5700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VLOOKUP($B$14,Races!$A$4:$B$117,2,FALSE)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VLOOKUP($B$14,Races!$A$4:$C$117,3,FALSE)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289</v>
      </c>
      <c r="B73" s="491"/>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4" priority="3" stopIfTrue="1">
      <formula>$D$44&lt;&gt;""</formula>
    </cfRule>
  </conditionalFormatting>
  <conditionalFormatting sqref="E18">
    <cfRule type="cellIs" dxfId="943" priority="4" stopIfTrue="1" operator="equal">
      <formula>"""Yes"""</formula>
    </cfRule>
    <cfRule type="expression" dxfId="942" priority="5" stopIfTrue="1">
      <formula>ISERROR(E18)</formula>
    </cfRule>
  </conditionalFormatting>
  <conditionalFormatting sqref="E17">
    <cfRule type="cellIs" dxfId="941" priority="6" stopIfTrue="1" operator="lessThan">
      <formula>1</formula>
    </cfRule>
  </conditionalFormatting>
  <conditionalFormatting sqref="A30">
    <cfRule type="expression" dxfId="940" priority="1">
      <formula>$B$14&lt;&gt;"Dark Elf"</formula>
    </cfRule>
    <cfRule type="expression" dxfId="939"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45284</v>
      </c>
      <c r="C4" s="404">
        <f>start_peasants+TblMili[[#This Row],[Release Draft]]+MIN(13,days_late)*days_late_peasants</f>
        <v>1300</v>
      </c>
      <c r="D4" s="97">
        <f ca="1">TblMili[[#This Row],[Military]]</f>
        <v>300</v>
      </c>
      <c r="E4" s="97">
        <f ca="1">TblMili[[#This Row],[Draftees]]</f>
        <v>250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250</v>
      </c>
      <c r="M4" s="62">
        <f>TblMili[[#This Row],[Unit 1]]</f>
        <v>0</v>
      </c>
      <c r="N4" s="62">
        <f>TblMili[[#This Row],[Unit 2]]</f>
        <v>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45284.041666666664</v>
      </c>
      <c r="C5" s="97">
        <f ca="1">OFFSET(TblPop[[#This Row],[Peasants]],-1,0)+OFFSET(TblPop[[#This Row],[Net Peasant]],-1,0)+TblMili[[#This Row],[Release Draft]]</f>
        <v>1326</v>
      </c>
      <c r="D5" s="97">
        <f ca="1">TblMili[[#This Row],[Military]]</f>
        <v>313</v>
      </c>
      <c r="E5" s="97">
        <f ca="1">TblMili[[#This Row],[Draftees]]</f>
        <v>263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263</v>
      </c>
      <c r="M5" s="62">
        <f ca="1">TblMili[[#This Row],[Unit 1]]</f>
        <v>0</v>
      </c>
      <c r="N5" s="62">
        <f ca="1">TblMili[[#This Row],[Unit 2]]</f>
        <v>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45284.083333333328</v>
      </c>
      <c r="C6" s="97">
        <f ca="1">OFFSET(TblPop[[#This Row],[Peasants]],-1,0)+OFFSET(TblPop[[#This Row],[Net Peasant]],-1,0)+TblMili[[#This Row],[Release Draft]]</f>
        <v>1352</v>
      </c>
      <c r="D6" s="97">
        <f ca="1">TblMili[[#This Row],[Military]]</f>
        <v>326</v>
      </c>
      <c r="E6" s="97">
        <f ca="1">TblMili[[#This Row],[Draftees]]</f>
        <v>276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276</v>
      </c>
      <c r="M6" s="62">
        <f ca="1">TblMili[[#This Row],[Unit 1]]</f>
        <v>0</v>
      </c>
      <c r="N6" s="62">
        <f ca="1">TblMili[[#This Row],[Unit 2]]</f>
        <v>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45284.124999999993</v>
      </c>
      <c r="C7" s="97">
        <f ca="1">OFFSET(TblPop[[#This Row],[Peasants]],-1,0)+OFFSET(TblPop[[#This Row],[Net Peasant]],-1,0)+TblMili[[#This Row],[Release Draft]]</f>
        <v>1378</v>
      </c>
      <c r="D7" s="97">
        <f ca="1">TblMili[[#This Row],[Military]]</f>
        <v>340</v>
      </c>
      <c r="E7" s="97">
        <f ca="1">TblMili[[#This Row],[Draftees]]</f>
        <v>290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290</v>
      </c>
      <c r="M7" s="62">
        <f ca="1">TblMili[[#This Row],[Unit 1]]</f>
        <v>0</v>
      </c>
      <c r="N7" s="62">
        <f ca="1">TblMili[[#This Row],[Unit 2]]</f>
        <v>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45284.166666666657</v>
      </c>
      <c r="C8" s="97">
        <f ca="1">OFFSET(TblPop[[#This Row],[Peasants]],-1,0)+OFFSET(TblPop[[#This Row],[Net Peasant]],-1,0)+TblMili[[#This Row],[Release Draft]]</f>
        <v>1405</v>
      </c>
      <c r="D8" s="97">
        <f ca="1">TblMili[[#This Row],[Military]]</f>
        <v>354</v>
      </c>
      <c r="E8" s="97">
        <f ca="1">TblMili[[#This Row],[Draftees]]</f>
        <v>304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304</v>
      </c>
      <c r="M8" s="62">
        <f ca="1">TblMili[[#This Row],[Unit 1]]</f>
        <v>0</v>
      </c>
      <c r="N8" s="62">
        <f ca="1">TblMili[[#This Row],[Unit 2]]</f>
        <v>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45284.208333333321</v>
      </c>
      <c r="C9" s="97">
        <f ca="1">OFFSET(TblPop[[#This Row],[Peasants]],-1,0)+OFFSET(TblPop[[#This Row],[Net Peasant]],-1,0)+TblMili[[#This Row],[Release Draft]]</f>
        <v>1433</v>
      </c>
      <c r="D9" s="97">
        <f ca="1">TblMili[[#This Row],[Military]]</f>
        <v>368</v>
      </c>
      <c r="E9" s="97">
        <f ca="1">TblMili[[#This Row],[Draftees]]</f>
        <v>318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318</v>
      </c>
      <c r="M9" s="62">
        <f ca="1">TblMili[[#This Row],[Unit 1]]</f>
        <v>0</v>
      </c>
      <c r="N9" s="62">
        <f ca="1">TblMili[[#This Row],[Unit 2]]</f>
        <v>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45284.249999999985</v>
      </c>
      <c r="C10" s="97">
        <f ca="1">OFFSET(TblPop[[#This Row],[Peasants]],-1,0)+OFFSET(TblPop[[#This Row],[Net Peasant]],-1,0)+TblMili[[#This Row],[Release Draft]]</f>
        <v>1462</v>
      </c>
      <c r="D10" s="97">
        <f ca="1">TblMili[[#This Row],[Military]]</f>
        <v>382</v>
      </c>
      <c r="E10" s="97">
        <f ca="1">TblMili[[#This Row],[Draftees]]</f>
        <v>332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332</v>
      </c>
      <c r="M10" s="62">
        <f ca="1">TblMili[[#This Row],[Unit 1]]</f>
        <v>0</v>
      </c>
      <c r="N10" s="62">
        <f ca="1">TblMili[[#This Row],[Unit 2]]</f>
        <v>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45284.29166666665</v>
      </c>
      <c r="C11" s="97">
        <f ca="1">OFFSET(TblPop[[#This Row],[Peasants]],-1,0)+OFFSET(TblPop[[#This Row],[Net Peasant]],-1,0)+TblMili[[#This Row],[Release Draft]]</f>
        <v>1490</v>
      </c>
      <c r="D11" s="97">
        <f ca="1">TblMili[[#This Row],[Military]]</f>
        <v>397</v>
      </c>
      <c r="E11" s="97">
        <f ca="1">TblMili[[#This Row],[Draftees]]</f>
        <v>347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347</v>
      </c>
      <c r="M11" s="62">
        <f ca="1">TblMili[[#This Row],[Unit 1]]</f>
        <v>0</v>
      </c>
      <c r="N11" s="62">
        <f ca="1">TblMili[[#This Row],[Unit 2]]</f>
        <v>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45284.333333333314</v>
      </c>
      <c r="C12" s="97">
        <f ca="1">OFFSET(TblPop[[#This Row],[Peasants]],-1,0)+OFFSET(TblPop[[#This Row],[Net Peasant]],-1,0)+TblMili[[#This Row],[Release Draft]]</f>
        <v>1519</v>
      </c>
      <c r="D12" s="97">
        <f ca="1">TblMili[[#This Row],[Military]]</f>
        <v>412</v>
      </c>
      <c r="E12" s="97">
        <f ca="1">TblMili[[#This Row],[Draftees]]</f>
        <v>362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362</v>
      </c>
      <c r="M12" s="62">
        <f ca="1">TblMili[[#This Row],[Unit 1]]</f>
        <v>0</v>
      </c>
      <c r="N12" s="62">
        <f ca="1">TblMili[[#This Row],[Unit 2]]</f>
        <v>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45284.374999999978</v>
      </c>
      <c r="C13" s="97">
        <f ca="1">OFFSET(TblPop[[#This Row],[Peasants]],-1,0)+OFFSET(TblPop[[#This Row],[Net Peasant]],-1,0)+TblMili[[#This Row],[Release Draft]]</f>
        <v>1549</v>
      </c>
      <c r="D13" s="97">
        <f ca="1">TblMili[[#This Row],[Military]]</f>
        <v>427</v>
      </c>
      <c r="E13" s="97">
        <f ca="1">TblMili[[#This Row],[Draftees]]</f>
        <v>377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377</v>
      </c>
      <c r="M13" s="62">
        <f ca="1">TblMili[[#This Row],[Unit 1]]</f>
        <v>0</v>
      </c>
      <c r="N13" s="62">
        <f ca="1">TblMili[[#This Row],[Unit 2]]</f>
        <v>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45284.416666666642</v>
      </c>
      <c r="C14" s="97">
        <f ca="1">OFFSET(TblPop[[#This Row],[Peasants]],-1,0)+OFFSET(TblPop[[#This Row],[Net Peasant]],-1,0)+TblMili[[#This Row],[Release Draft]]</f>
        <v>1580</v>
      </c>
      <c r="D14" s="97">
        <f ca="1">TblMili[[#This Row],[Military]]</f>
        <v>442</v>
      </c>
      <c r="E14" s="97">
        <f ca="1">TblMili[[#This Row],[Draftees]]</f>
        <v>392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392</v>
      </c>
      <c r="M14" s="62">
        <f ca="1">TblMili[[#This Row],[Unit 1]]</f>
        <v>0</v>
      </c>
      <c r="N14" s="62">
        <f ca="1">TblMili[[#This Row],[Unit 2]]</f>
        <v>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45284.458333333307</v>
      </c>
      <c r="C15" s="97">
        <f ca="1">OFFSET(TblPop[[#This Row],[Peasants]],-1,0)+OFFSET(TblPop[[#This Row],[Net Peasant]],-1,0)+TblMili[[#This Row],[Release Draft]]</f>
        <v>1611</v>
      </c>
      <c r="D15" s="97">
        <f ca="1">TblMili[[#This Row],[Military]]</f>
        <v>458</v>
      </c>
      <c r="E15" s="97">
        <f ca="1">TblMili[[#This Row],[Draftees]]</f>
        <v>408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408</v>
      </c>
      <c r="M15" s="62">
        <f ca="1">TblMili[[#This Row],[Unit 1]]</f>
        <v>0</v>
      </c>
      <c r="N15" s="62">
        <f ca="1">TblMili[[#This Row],[Unit 2]]</f>
        <v>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45284.499999999971</v>
      </c>
      <c r="C16" s="97">
        <f ca="1">OFFSET(TblPop[[#This Row],[Peasants]],-1,0)+OFFSET(TblPop[[#This Row],[Net Peasant]],-1,0)+TblMili[[#This Row],[Release Draft]]</f>
        <v>1643</v>
      </c>
      <c r="D16" s="97">
        <f ca="1">TblMili[[#This Row],[Military]]</f>
        <v>474</v>
      </c>
      <c r="E16" s="97">
        <f ca="1">TblMili[[#This Row],[Draftees]]</f>
        <v>424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424</v>
      </c>
      <c r="M16" s="62">
        <f ca="1">TblMili[[#This Row],[Unit 1]]</f>
        <v>0</v>
      </c>
      <c r="N16" s="62">
        <f ca="1">TblMili[[#This Row],[Unit 2]]</f>
        <v>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45284.541666666635</v>
      </c>
      <c r="C17" s="97">
        <f ca="1">OFFSET(TblPop[[#This Row],[Peasants]],-1,0)+OFFSET(TblPop[[#This Row],[Net Peasant]],-1,0)+TblMili[[#This Row],[Release Draft]]</f>
        <v>1676</v>
      </c>
      <c r="D17" s="97">
        <f ca="1">TblMili[[#This Row],[Military]]</f>
        <v>490</v>
      </c>
      <c r="E17" s="97">
        <f ca="1">TblMili[[#This Row],[Draftees]]</f>
        <v>440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440</v>
      </c>
      <c r="M17" s="62">
        <f ca="1">TblMili[[#This Row],[Unit 1]]</f>
        <v>0</v>
      </c>
      <c r="N17" s="62">
        <f ca="1">TblMili[[#This Row],[Unit 2]]</f>
        <v>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45284.583333333299</v>
      </c>
      <c r="C18" s="97">
        <f ca="1">OFFSET(TblPop[[#This Row],[Peasants]],-1,0)+OFFSET(TblPop[[#This Row],[Net Peasant]],-1,0)+TblMili[[#This Row],[Release Draft]]</f>
        <v>1709</v>
      </c>
      <c r="D18" s="97">
        <f ca="1">TblMili[[#This Row],[Military]]</f>
        <v>507</v>
      </c>
      <c r="E18" s="97">
        <f ca="1">TblMili[[#This Row],[Draftees]]</f>
        <v>457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457</v>
      </c>
      <c r="M18" s="62">
        <f ca="1">TblMili[[#This Row],[Unit 1]]</f>
        <v>0</v>
      </c>
      <c r="N18" s="62">
        <f ca="1">TblMili[[#This Row],[Unit 2]]</f>
        <v>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45284.624999999964</v>
      </c>
      <c r="C19" s="97">
        <f ca="1">OFFSET(TblPop[[#This Row],[Peasants]],-1,0)+OFFSET(TblPop[[#This Row],[Net Peasant]],-1,0)+TblMili[[#This Row],[Release Draft]]</f>
        <v>1743</v>
      </c>
      <c r="D19" s="97">
        <f ca="1">TblMili[[#This Row],[Military]]</f>
        <v>524</v>
      </c>
      <c r="E19" s="97">
        <f ca="1">TblMili[[#This Row],[Draftees]]</f>
        <v>474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474</v>
      </c>
      <c r="M19" s="62">
        <f ca="1">TblMili[[#This Row],[Unit 1]]</f>
        <v>0</v>
      </c>
      <c r="N19" s="62">
        <f ca="1">TblMili[[#This Row],[Unit 2]]</f>
        <v>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45284.666666666628</v>
      </c>
      <c r="C20" s="97">
        <f ca="1">OFFSET(TblPop[[#This Row],[Peasants]],-1,0)+OFFSET(TblPop[[#This Row],[Net Peasant]],-1,0)+TblMili[[#This Row],[Release Draft]]</f>
        <v>1778</v>
      </c>
      <c r="D20" s="97">
        <f ca="1">TblMili[[#This Row],[Military]]</f>
        <v>541</v>
      </c>
      <c r="E20" s="97">
        <f ca="1">TblMili[[#This Row],[Draftees]]</f>
        <v>491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491</v>
      </c>
      <c r="M20" s="62">
        <f ca="1">TblMili[[#This Row],[Unit 1]]</f>
        <v>0</v>
      </c>
      <c r="N20" s="62">
        <f ca="1">TblMili[[#This Row],[Unit 2]]</f>
        <v>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45284.708333333292</v>
      </c>
      <c r="C21" s="97">
        <f ca="1">OFFSET(TblPop[[#This Row],[Peasants]],-1,0)+OFFSET(TblPop[[#This Row],[Net Peasant]],-1,0)+TblMili[[#This Row],[Release Draft]]</f>
        <v>1799</v>
      </c>
      <c r="D21" s="97">
        <f ca="1">TblMili[[#This Row],[Military]]</f>
        <v>559</v>
      </c>
      <c r="E21" s="97">
        <f ca="1">TblMili[[#This Row],[Draftees]]</f>
        <v>509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509</v>
      </c>
      <c r="M21" s="62">
        <f ca="1">TblMili[[#This Row],[Unit 1]]</f>
        <v>0</v>
      </c>
      <c r="N21" s="62">
        <f ca="1">TblMili[[#This Row],[Unit 2]]</f>
        <v>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45284.749999999956</v>
      </c>
      <c r="C22" s="97">
        <f ca="1">OFFSET(TblPop[[#This Row],[Peasants]],-1,0)+OFFSET(TblPop[[#This Row],[Net Peasant]],-1,0)+TblMili[[#This Row],[Release Draft]]</f>
        <v>1781</v>
      </c>
      <c r="D22" s="97">
        <f ca="1">TblMili[[#This Row],[Military]]</f>
        <v>577</v>
      </c>
      <c r="E22" s="97">
        <f ca="1">TblMili[[#This Row],[Draftees]]</f>
        <v>527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527</v>
      </c>
      <c r="M22" s="62">
        <f ca="1">TblMili[[#This Row],[Unit 1]]</f>
        <v>0</v>
      </c>
      <c r="N22" s="62">
        <f ca="1">TblMili[[#This Row],[Unit 2]]</f>
        <v>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45284.791666666621</v>
      </c>
      <c r="C23" s="97">
        <f ca="1">OFFSET(TblPop[[#This Row],[Peasants]],-1,0)+OFFSET(TblPop[[#This Row],[Net Peasant]],-1,0)+TblMili[[#This Row],[Release Draft]]</f>
        <v>1763</v>
      </c>
      <c r="D23" s="97">
        <f ca="1">TblMili[[#This Row],[Military]]</f>
        <v>595</v>
      </c>
      <c r="E23" s="97">
        <f ca="1">TblMili[[#This Row],[Draftees]]</f>
        <v>545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545</v>
      </c>
      <c r="M23" s="62">
        <f ca="1">TblMili[[#This Row],[Unit 1]]</f>
        <v>0</v>
      </c>
      <c r="N23" s="62">
        <f ca="1">TblMili[[#This Row],[Unit 2]]</f>
        <v>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45284.833333333285</v>
      </c>
      <c r="C24" s="97">
        <f ca="1">OFFSET(TblPop[[#This Row],[Peasants]],-1,0)+OFFSET(TblPop[[#This Row],[Net Peasant]],-1,0)+TblMili[[#This Row],[Release Draft]]</f>
        <v>1745</v>
      </c>
      <c r="D24" s="97">
        <f ca="1">TblMili[[#This Row],[Military]]</f>
        <v>613</v>
      </c>
      <c r="E24" s="97">
        <f ca="1">TblMili[[#This Row],[Draftees]]</f>
        <v>563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563</v>
      </c>
      <c r="M24" s="62">
        <f ca="1">TblMili[[#This Row],[Unit 1]]</f>
        <v>0</v>
      </c>
      <c r="N24" s="62">
        <f ca="1">TblMili[[#This Row],[Unit 2]]</f>
        <v>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45284.874999999949</v>
      </c>
      <c r="C25" s="97">
        <f ca="1">OFFSET(TblPop[[#This Row],[Peasants]],-1,0)+OFFSET(TblPop[[#This Row],[Net Peasant]],-1,0)+TblMili[[#This Row],[Release Draft]]</f>
        <v>1728</v>
      </c>
      <c r="D25" s="97">
        <f ca="1">TblMili[[#This Row],[Military]]</f>
        <v>630</v>
      </c>
      <c r="E25" s="97">
        <f ca="1">TblMili[[#This Row],[Draftees]]</f>
        <v>580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580</v>
      </c>
      <c r="M25" s="62">
        <f ca="1">TblMili[[#This Row],[Unit 1]]</f>
        <v>0</v>
      </c>
      <c r="N25" s="62">
        <f ca="1">TblMili[[#This Row],[Unit 2]]</f>
        <v>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45284.916666666613</v>
      </c>
      <c r="C26" s="97">
        <f ca="1">OFFSET(TblPop[[#This Row],[Peasants]],-1,0)+OFFSET(TblPop[[#This Row],[Net Peasant]],-1,0)+TblMili[[#This Row],[Release Draft]]</f>
        <v>1711</v>
      </c>
      <c r="D26" s="97">
        <f ca="1">TblMili[[#This Row],[Military]]</f>
        <v>647</v>
      </c>
      <c r="E26" s="97">
        <f ca="1">TblMili[[#This Row],[Draftees]]</f>
        <v>597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597</v>
      </c>
      <c r="M26" s="62">
        <f ca="1">TblMili[[#This Row],[Unit 1]]</f>
        <v>0</v>
      </c>
      <c r="N26" s="62">
        <f ca="1">TblMili[[#This Row],[Unit 2]]</f>
        <v>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45284.958333333278</v>
      </c>
      <c r="C27" s="97">
        <f ca="1">OFFSET(TblPop[[#This Row],[Peasants]],-1,0)+OFFSET(TblPop[[#This Row],[Net Peasant]],-1,0)+TblMili[[#This Row],[Release Draft]]</f>
        <v>1694</v>
      </c>
      <c r="D27" s="97">
        <f ca="1">TblMili[[#This Row],[Military]]</f>
        <v>664</v>
      </c>
      <c r="E27" s="97">
        <f ca="1">TblMili[[#This Row],[Draftees]]</f>
        <v>614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614</v>
      </c>
      <c r="M27" s="62">
        <f ca="1">TblMili[[#This Row],[Unit 1]]</f>
        <v>0</v>
      </c>
      <c r="N27" s="62">
        <f ca="1">TblMili[[#This Row],[Unit 2]]</f>
        <v>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45284.999999999942</v>
      </c>
      <c r="C28" s="97">
        <f ca="1">OFFSET(TblPop[[#This Row],[Peasants]],-1,0)+OFFSET(TblPop[[#This Row],[Net Peasant]],-1,0)+TblMili[[#This Row],[Release Draft]]</f>
        <v>1677</v>
      </c>
      <c r="D28" s="97">
        <f ca="1">TblMili[[#This Row],[Military]]</f>
        <v>681</v>
      </c>
      <c r="E28" s="97">
        <f ca="1">TblMili[[#This Row],[Draftees]]</f>
        <v>631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631</v>
      </c>
      <c r="M28" s="62">
        <f ca="1">TblMili[[#This Row],[Unit 1]]</f>
        <v>0</v>
      </c>
      <c r="N28" s="62">
        <f ca="1">TblMili[[#This Row],[Unit 2]]</f>
        <v>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45285.041666666606</v>
      </c>
      <c r="C29" s="97">
        <f ca="1">OFFSET(TblPop[[#This Row],[Peasants]],-1,0)+OFFSET(TblPop[[#This Row],[Net Peasant]],-1,0)+TblMili[[#This Row],[Release Draft]]</f>
        <v>1660</v>
      </c>
      <c r="D29" s="97">
        <f ca="1">TblMili[[#This Row],[Military]]</f>
        <v>698</v>
      </c>
      <c r="E29" s="97">
        <f ca="1">TblMili[[#This Row],[Draftees]]</f>
        <v>648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648</v>
      </c>
      <c r="M29" s="62">
        <f ca="1">TblMili[[#This Row],[Unit 1]]</f>
        <v>0</v>
      </c>
      <c r="N29" s="62">
        <f ca="1">TblMili[[#This Row],[Unit 2]]</f>
        <v>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45285.08333333327</v>
      </c>
      <c r="C30" s="97">
        <f ca="1">OFFSET(TblPop[[#This Row],[Peasants]],-1,0)+OFFSET(TblPop[[#This Row],[Net Peasant]],-1,0)+TblMili[[#This Row],[Release Draft]]</f>
        <v>1643</v>
      </c>
      <c r="D30" s="97">
        <f ca="1">TblMili[[#This Row],[Military]]</f>
        <v>715</v>
      </c>
      <c r="E30" s="97">
        <f ca="1">TblMili[[#This Row],[Draftees]]</f>
        <v>665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665</v>
      </c>
      <c r="M30" s="62">
        <f ca="1">TblMili[[#This Row],[Unit 1]]</f>
        <v>0</v>
      </c>
      <c r="N30" s="62">
        <f ca="1">TblMili[[#This Row],[Unit 2]]</f>
        <v>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45285.124999999935</v>
      </c>
      <c r="C31" s="97">
        <f ca="1">OFFSET(TblPop[[#This Row],[Peasants]],-1,0)+OFFSET(TblPop[[#This Row],[Net Peasant]],-1,0)+TblMili[[#This Row],[Release Draft]]</f>
        <v>1627</v>
      </c>
      <c r="D31" s="97">
        <f ca="1">TblMili[[#This Row],[Military]]</f>
        <v>731</v>
      </c>
      <c r="E31" s="97">
        <f ca="1">TblMili[[#This Row],[Draftees]]</f>
        <v>681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681</v>
      </c>
      <c r="M31" s="62">
        <f ca="1">TblMili[[#This Row],[Unit 1]]</f>
        <v>0</v>
      </c>
      <c r="N31" s="62">
        <f ca="1">TblMili[[#This Row],[Unit 2]]</f>
        <v>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45285.166666666599</v>
      </c>
      <c r="C32" s="97">
        <f ca="1">OFFSET(TblPop[[#This Row],[Peasants]],-1,0)+OFFSET(TblPop[[#This Row],[Net Peasant]],-1,0)+TblMili[[#This Row],[Release Draft]]</f>
        <v>1611</v>
      </c>
      <c r="D32" s="97">
        <f ca="1">TblMili[[#This Row],[Military]]</f>
        <v>747</v>
      </c>
      <c r="E32" s="97">
        <f ca="1">TblMili[[#This Row],[Draftees]]</f>
        <v>697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697</v>
      </c>
      <c r="M32" s="62">
        <f ca="1">TblMili[[#This Row],[Unit 1]]</f>
        <v>0</v>
      </c>
      <c r="N32" s="62">
        <f ca="1">TblMili[[#This Row],[Unit 2]]</f>
        <v>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45285.208333333263</v>
      </c>
      <c r="C33" s="97">
        <f ca="1">OFFSET(TblPop[[#This Row],[Peasants]],-1,0)+OFFSET(TblPop[[#This Row],[Net Peasant]],-1,0)+TblMili[[#This Row],[Release Draft]]</f>
        <v>1595</v>
      </c>
      <c r="D33" s="97">
        <f ca="1">TblMili[[#This Row],[Military]]</f>
        <v>763</v>
      </c>
      <c r="E33" s="97">
        <f ca="1">TblMili[[#This Row],[Draftees]]</f>
        <v>713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713</v>
      </c>
      <c r="M33" s="62">
        <f ca="1">TblMili[[#This Row],[Unit 1]]</f>
        <v>0</v>
      </c>
      <c r="N33" s="62">
        <f ca="1">TblMili[[#This Row],[Unit 2]]</f>
        <v>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45285.249999999927</v>
      </c>
      <c r="C34" s="97">
        <f ca="1">OFFSET(TblPop[[#This Row],[Peasants]],-1,0)+OFFSET(TblPop[[#This Row],[Net Peasant]],-1,0)+TblMili[[#This Row],[Release Draft]]</f>
        <v>1579</v>
      </c>
      <c r="D34" s="97">
        <f ca="1">TblMili[[#This Row],[Military]]</f>
        <v>779</v>
      </c>
      <c r="E34" s="97">
        <f ca="1">TblMili[[#This Row],[Draftees]]</f>
        <v>729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729</v>
      </c>
      <c r="M34" s="62">
        <f ca="1">TblMili[[#This Row],[Unit 1]]</f>
        <v>0</v>
      </c>
      <c r="N34" s="62">
        <f ca="1">TblMili[[#This Row],[Unit 2]]</f>
        <v>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45285.291666666591</v>
      </c>
      <c r="C35" s="97">
        <f ca="1">OFFSET(TblPop[[#This Row],[Peasants]],-1,0)+OFFSET(TblPop[[#This Row],[Net Peasant]],-1,0)+TblMili[[#This Row],[Release Draft]]</f>
        <v>1563</v>
      </c>
      <c r="D35" s="97">
        <f ca="1">TblMili[[#This Row],[Military]]</f>
        <v>795</v>
      </c>
      <c r="E35" s="97">
        <f ca="1">TblMili[[#This Row],[Draftees]]</f>
        <v>745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745</v>
      </c>
      <c r="M35" s="62">
        <f ca="1">TblMili[[#This Row],[Unit 1]]</f>
        <v>0</v>
      </c>
      <c r="N35" s="62">
        <f ca="1">TblMili[[#This Row],[Unit 2]]</f>
        <v>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45285.333333333256</v>
      </c>
      <c r="C36" s="97">
        <f ca="1">OFFSET(TblPop[[#This Row],[Peasants]],-1,0)+OFFSET(TblPop[[#This Row],[Net Peasant]],-1,0)+TblMili[[#This Row],[Release Draft]]</f>
        <v>1547</v>
      </c>
      <c r="D36" s="97">
        <f ca="1">TblMili[[#This Row],[Military]]</f>
        <v>811</v>
      </c>
      <c r="E36" s="97">
        <f ca="1">TblMili[[#This Row],[Draftees]]</f>
        <v>761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761</v>
      </c>
      <c r="M36" s="62">
        <f ca="1">TblMili[[#This Row],[Unit 1]]</f>
        <v>0</v>
      </c>
      <c r="N36" s="62">
        <f ca="1">TblMili[[#This Row],[Unit 2]]</f>
        <v>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45285.37499999992</v>
      </c>
      <c r="C37" s="97">
        <f ca="1">OFFSET(TblPop[[#This Row],[Peasants]],-1,0)+OFFSET(TblPop[[#This Row],[Net Peasant]],-1,0)+TblMili[[#This Row],[Release Draft]]</f>
        <v>1532</v>
      </c>
      <c r="D37" s="97">
        <f ca="1">TblMili[[#This Row],[Military]]</f>
        <v>826</v>
      </c>
      <c r="E37" s="97">
        <f ca="1">TblMili[[#This Row],[Draftees]]</f>
        <v>776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776</v>
      </c>
      <c r="M37" s="62">
        <f ca="1">TblMili[[#This Row],[Unit 1]]</f>
        <v>0</v>
      </c>
      <c r="N37" s="62">
        <f ca="1">TblMili[[#This Row],[Unit 2]]</f>
        <v>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45285.416666666584</v>
      </c>
      <c r="C38" s="97">
        <f ca="1">OFFSET(TblPop[[#This Row],[Peasants]],-1,0)+OFFSET(TblPop[[#This Row],[Net Peasant]],-1,0)+TblMili[[#This Row],[Release Draft]]</f>
        <v>1532</v>
      </c>
      <c r="D38" s="97">
        <f ca="1">TblMili[[#This Row],[Military]]</f>
        <v>826</v>
      </c>
      <c r="E38" s="97">
        <f ca="1">TblMili[[#This Row],[Draftees]]</f>
        <v>776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776</v>
      </c>
      <c r="M38" s="62">
        <f ca="1">TblMili[[#This Row],[Unit 1]]</f>
        <v>0</v>
      </c>
      <c r="N38" s="62">
        <f ca="1">TblMili[[#This Row],[Unit 2]]</f>
        <v>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45285.458333333248</v>
      </c>
      <c r="C39" s="97">
        <f ca="1">OFFSET(TblPop[[#This Row],[Peasants]],-1,0)+OFFSET(TblPop[[#This Row],[Net Peasant]],-1,0)+TblMili[[#This Row],[Release Draft]]</f>
        <v>1532</v>
      </c>
      <c r="D39" s="97">
        <f ca="1">TblMili[[#This Row],[Military]]</f>
        <v>826</v>
      </c>
      <c r="E39" s="97">
        <f ca="1">TblMili[[#This Row],[Draftees]]</f>
        <v>776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776</v>
      </c>
      <c r="M39" s="62">
        <f ca="1">TblMili[[#This Row],[Unit 1]]</f>
        <v>0</v>
      </c>
      <c r="N39" s="62">
        <f ca="1">TblMili[[#This Row],[Unit 2]]</f>
        <v>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45285.499999999913</v>
      </c>
      <c r="C40" s="97">
        <f ca="1">OFFSET(TblPop[[#This Row],[Peasants]],-1,0)+OFFSET(TblPop[[#This Row],[Net Peasant]],-1,0)+TblMili[[#This Row],[Release Draft]]</f>
        <v>1532</v>
      </c>
      <c r="D40" s="97">
        <f ca="1">TblMili[[#This Row],[Military]]</f>
        <v>826</v>
      </c>
      <c r="E40" s="97">
        <f ca="1">TblMili[[#This Row],[Draftees]]</f>
        <v>776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776</v>
      </c>
      <c r="M40" s="62">
        <f ca="1">TblMili[[#This Row],[Unit 1]]</f>
        <v>0</v>
      </c>
      <c r="N40" s="62">
        <f ca="1">TblMili[[#This Row],[Unit 2]]</f>
        <v>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45285.541666666577</v>
      </c>
      <c r="C41" s="97">
        <f ca="1">OFFSET(TblPop[[#This Row],[Peasants]],-1,0)+OFFSET(TblPop[[#This Row],[Net Peasant]],-1,0)+TblMili[[#This Row],[Release Draft]]</f>
        <v>1532</v>
      </c>
      <c r="D41" s="97">
        <f ca="1">TblMili[[#This Row],[Military]]</f>
        <v>826</v>
      </c>
      <c r="E41" s="97">
        <f ca="1">TblMili[[#This Row],[Draftees]]</f>
        <v>776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776</v>
      </c>
      <c r="M41" s="62">
        <f ca="1">TblMili[[#This Row],[Unit 1]]</f>
        <v>0</v>
      </c>
      <c r="N41" s="62">
        <f ca="1">TblMili[[#This Row],[Unit 2]]</f>
        <v>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45285.583333333241</v>
      </c>
      <c r="C42" s="97">
        <f ca="1">OFFSET(TblPop[[#This Row],[Peasants]],-1,0)+OFFSET(TblPop[[#This Row],[Net Peasant]],-1,0)+TblMili[[#This Row],[Release Draft]]</f>
        <v>1532</v>
      </c>
      <c r="D42" s="97">
        <f ca="1">TblMili[[#This Row],[Military]]</f>
        <v>826</v>
      </c>
      <c r="E42" s="97">
        <f ca="1">TblMili[[#This Row],[Draftees]]</f>
        <v>776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776</v>
      </c>
      <c r="M42" s="62">
        <f ca="1">TblMili[[#This Row],[Unit 1]]</f>
        <v>0</v>
      </c>
      <c r="N42" s="62">
        <f ca="1">TblMili[[#This Row],[Unit 2]]</f>
        <v>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45285.624999999905</v>
      </c>
      <c r="C43" s="97">
        <f ca="1">OFFSET(TblPop[[#This Row],[Peasants]],-1,0)+OFFSET(TblPop[[#This Row],[Net Peasant]],-1,0)+TblMili[[#This Row],[Release Draft]]</f>
        <v>1532</v>
      </c>
      <c r="D43" s="97">
        <f ca="1">TblMili[[#This Row],[Military]]</f>
        <v>826</v>
      </c>
      <c r="E43" s="97">
        <f ca="1">TblMili[[#This Row],[Draftees]]</f>
        <v>776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776</v>
      </c>
      <c r="M43" s="62">
        <f ca="1">TblMili[[#This Row],[Unit 1]]</f>
        <v>0</v>
      </c>
      <c r="N43" s="62">
        <f ca="1">TblMili[[#This Row],[Unit 2]]</f>
        <v>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45285.66666666657</v>
      </c>
      <c r="C44" s="97">
        <f ca="1">OFFSET(TblPop[[#This Row],[Peasants]],-1,0)+OFFSET(TblPop[[#This Row],[Net Peasant]],-1,0)+TblMili[[#This Row],[Release Draft]]</f>
        <v>1532</v>
      </c>
      <c r="D44" s="97">
        <f ca="1">TblMili[[#This Row],[Military]]</f>
        <v>826</v>
      </c>
      <c r="E44" s="97">
        <f ca="1">TblMili[[#This Row],[Draftees]]</f>
        <v>776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776</v>
      </c>
      <c r="M44" s="62">
        <f ca="1">TblMili[[#This Row],[Unit 1]]</f>
        <v>0</v>
      </c>
      <c r="N44" s="62">
        <f ca="1">TblMili[[#This Row],[Unit 2]]</f>
        <v>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45285.708333333234</v>
      </c>
      <c r="C45" s="97">
        <f ca="1">OFFSET(TblPop[[#This Row],[Peasants]],-1,0)+OFFSET(TblPop[[#This Row],[Net Peasant]],-1,0)+TblMili[[#This Row],[Release Draft]]</f>
        <v>1532</v>
      </c>
      <c r="D45" s="97">
        <f ca="1">TblMili[[#This Row],[Military]]</f>
        <v>826</v>
      </c>
      <c r="E45" s="97">
        <f ca="1">TblMili[[#This Row],[Draftees]]</f>
        <v>776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776</v>
      </c>
      <c r="M45" s="62">
        <f ca="1">TblMili[[#This Row],[Unit 1]]</f>
        <v>0</v>
      </c>
      <c r="N45" s="62">
        <f ca="1">TblMili[[#This Row],[Unit 2]]</f>
        <v>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45285.749999999898</v>
      </c>
      <c r="C46" s="97">
        <f ca="1">OFFSET(TblPop[[#This Row],[Peasants]],-1,0)+OFFSET(TblPop[[#This Row],[Net Peasant]],-1,0)+TblMili[[#This Row],[Release Draft]]</f>
        <v>1532</v>
      </c>
      <c r="D46" s="97">
        <f ca="1">TblMili[[#This Row],[Military]]</f>
        <v>826</v>
      </c>
      <c r="E46" s="97">
        <f ca="1">TblMili[[#This Row],[Draftees]]</f>
        <v>776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776</v>
      </c>
      <c r="M46" s="62">
        <f ca="1">TblMili[[#This Row],[Unit 1]]</f>
        <v>0</v>
      </c>
      <c r="N46" s="62">
        <f ca="1">TblMili[[#This Row],[Unit 2]]</f>
        <v>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45285.791666666562</v>
      </c>
      <c r="C47" s="97">
        <f ca="1">OFFSET(TblPop[[#This Row],[Peasants]],-1,0)+OFFSET(TblPop[[#This Row],[Net Peasant]],-1,0)+TblMili[[#This Row],[Release Draft]]</f>
        <v>1532</v>
      </c>
      <c r="D47" s="97">
        <f ca="1">TblMili[[#This Row],[Military]]</f>
        <v>826</v>
      </c>
      <c r="E47" s="97">
        <f ca="1">TblMili[[#This Row],[Draftees]]</f>
        <v>776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776</v>
      </c>
      <c r="M47" s="62">
        <f ca="1">TblMili[[#This Row],[Unit 1]]</f>
        <v>0</v>
      </c>
      <c r="N47" s="62">
        <f ca="1">TblMili[[#This Row],[Unit 2]]</f>
        <v>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45285.833333333227</v>
      </c>
      <c r="C48" s="97">
        <f ca="1">OFFSET(TblPop[[#This Row],[Peasants]],-1,0)+OFFSET(TblPop[[#This Row],[Net Peasant]],-1,0)+TblMili[[#This Row],[Release Draft]]</f>
        <v>1532</v>
      </c>
      <c r="D48" s="97">
        <f ca="1">TblMili[[#This Row],[Military]]</f>
        <v>826</v>
      </c>
      <c r="E48" s="97">
        <f ca="1">TblMili[[#This Row],[Draftees]]</f>
        <v>776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776</v>
      </c>
      <c r="M48" s="62">
        <f ca="1">TblMili[[#This Row],[Unit 1]]</f>
        <v>0</v>
      </c>
      <c r="N48" s="62">
        <f ca="1">TblMili[[#This Row],[Unit 2]]</f>
        <v>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45285.874999999891</v>
      </c>
      <c r="C49" s="97">
        <f ca="1">OFFSET(TblPop[[#This Row],[Peasants]],-1,0)+OFFSET(TblPop[[#This Row],[Net Peasant]],-1,0)+TblMili[[#This Row],[Release Draft]]</f>
        <v>1532</v>
      </c>
      <c r="D49" s="97">
        <f ca="1">TblMili[[#This Row],[Military]]</f>
        <v>826</v>
      </c>
      <c r="E49" s="97">
        <f ca="1">TblMili[[#This Row],[Draftees]]</f>
        <v>776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776</v>
      </c>
      <c r="M49" s="62">
        <f ca="1">TblMili[[#This Row],[Unit 1]]</f>
        <v>0</v>
      </c>
      <c r="N49" s="62">
        <f ca="1">TblMili[[#This Row],[Unit 2]]</f>
        <v>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45285.916666666555</v>
      </c>
      <c r="C50" s="97">
        <f ca="1">OFFSET(TblPop[[#This Row],[Peasants]],-1,0)+OFFSET(TblPop[[#This Row],[Net Peasant]],-1,0)+TblMili[[#This Row],[Release Draft]]</f>
        <v>1532</v>
      </c>
      <c r="D50" s="97">
        <f ca="1">TblMili[[#This Row],[Military]]</f>
        <v>826</v>
      </c>
      <c r="E50" s="97">
        <f ca="1">TblMili[[#This Row],[Draftees]]</f>
        <v>776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776</v>
      </c>
      <c r="M50" s="62">
        <f ca="1">TblMili[[#This Row],[Unit 1]]</f>
        <v>0</v>
      </c>
      <c r="N50" s="62">
        <f ca="1">TblMili[[#This Row],[Unit 2]]</f>
        <v>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45285.958333333219</v>
      </c>
      <c r="C51" s="97">
        <f ca="1">OFFSET(TblPop[[#This Row],[Peasants]],-1,0)+OFFSET(TblPop[[#This Row],[Net Peasant]],-1,0)+TblMili[[#This Row],[Release Draft]]</f>
        <v>1532</v>
      </c>
      <c r="D51" s="97">
        <f ca="1">TblMili[[#This Row],[Military]]</f>
        <v>826</v>
      </c>
      <c r="E51" s="97">
        <f ca="1">TblMili[[#This Row],[Draftees]]</f>
        <v>776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776</v>
      </c>
      <c r="M51" s="62">
        <f ca="1">TblMili[[#This Row],[Unit 1]]</f>
        <v>0</v>
      </c>
      <c r="N51" s="62">
        <f ca="1">TblMili[[#This Row],[Unit 2]]</f>
        <v>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45285.999999999884</v>
      </c>
      <c r="C52" s="97">
        <f ca="1">OFFSET(TblPop[[#This Row],[Peasants]],-1,0)+OFFSET(TblPop[[#This Row],[Net Peasant]],-1,0)+TblMili[[#This Row],[Release Draft]]</f>
        <v>1532</v>
      </c>
      <c r="D52" s="97">
        <f ca="1">TblMili[[#This Row],[Military]]</f>
        <v>826</v>
      </c>
      <c r="E52" s="97">
        <f ca="1">TblMili[[#This Row],[Draftees]]</f>
        <v>776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776</v>
      </c>
      <c r="M52" s="62">
        <f ca="1">TblMili[[#This Row],[Unit 1]]</f>
        <v>0</v>
      </c>
      <c r="N52" s="62">
        <f ca="1">TblMili[[#This Row],[Unit 2]]</f>
        <v>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45286.041666666548</v>
      </c>
      <c r="C53" s="97">
        <f ca="1">OFFSET(TblPop[[#This Row],[Peasants]],-1,0)+OFFSET(TblPop[[#This Row],[Net Peasant]],-1,0)+TblMili[[#This Row],[Release Draft]]</f>
        <v>1532</v>
      </c>
      <c r="D53" s="97">
        <f ca="1">TblMili[[#This Row],[Military]]</f>
        <v>826</v>
      </c>
      <c r="E53" s="97">
        <f ca="1">TblMili[[#This Row],[Draftees]]</f>
        <v>776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776</v>
      </c>
      <c r="M53" s="62">
        <f ca="1">TblMili[[#This Row],[Unit 1]]</f>
        <v>0</v>
      </c>
      <c r="N53" s="62">
        <f ca="1">TblMili[[#This Row],[Unit 2]]</f>
        <v>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45286.083333333212</v>
      </c>
      <c r="C54" s="97">
        <f ca="1">OFFSET(TblPop[[#This Row],[Peasants]],-1,0)+OFFSET(TblPop[[#This Row],[Net Peasant]],-1,0)+TblMili[[#This Row],[Release Draft]]</f>
        <v>1532</v>
      </c>
      <c r="D54" s="97">
        <f ca="1">TblMili[[#This Row],[Military]]</f>
        <v>826</v>
      </c>
      <c r="E54" s="97">
        <f ca="1">TblMili[[#This Row],[Draftees]]</f>
        <v>776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776</v>
      </c>
      <c r="M54" s="62">
        <f ca="1">TblMili[[#This Row],[Unit 1]]</f>
        <v>0</v>
      </c>
      <c r="N54" s="62">
        <f ca="1">TblMili[[#This Row],[Unit 2]]</f>
        <v>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45286.124999999876</v>
      </c>
      <c r="C55" s="97">
        <f ca="1">OFFSET(TblPop[[#This Row],[Peasants]],-1,0)+OFFSET(TblPop[[#This Row],[Net Peasant]],-1,0)+TblMili[[#This Row],[Release Draft]]</f>
        <v>1532</v>
      </c>
      <c r="D55" s="97">
        <f ca="1">TblMili[[#This Row],[Military]]</f>
        <v>826</v>
      </c>
      <c r="E55" s="97">
        <f ca="1">TblMili[[#This Row],[Draftees]]</f>
        <v>776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776</v>
      </c>
      <c r="M55" s="62">
        <f ca="1">TblMili[[#This Row],[Unit 1]]</f>
        <v>0</v>
      </c>
      <c r="N55" s="62">
        <f ca="1">TblMili[[#This Row],[Unit 2]]</f>
        <v>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45286.166666666541</v>
      </c>
      <c r="C56" s="97">
        <f ca="1">OFFSET(TblPop[[#This Row],[Peasants]],-1,0)+OFFSET(TblPop[[#This Row],[Net Peasant]],-1,0)+TblMili[[#This Row],[Release Draft]]</f>
        <v>1532</v>
      </c>
      <c r="D56" s="97">
        <f ca="1">TblMili[[#This Row],[Military]]</f>
        <v>826</v>
      </c>
      <c r="E56" s="97">
        <f ca="1">TblMili[[#This Row],[Draftees]]</f>
        <v>776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776</v>
      </c>
      <c r="M56" s="62">
        <f ca="1">TblMili[[#This Row],[Unit 1]]</f>
        <v>0</v>
      </c>
      <c r="N56" s="62">
        <f ca="1">TblMili[[#This Row],[Unit 2]]</f>
        <v>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45286.208333333205</v>
      </c>
      <c r="C57" s="97">
        <f ca="1">OFFSET(TblPop[[#This Row],[Peasants]],-1,0)+OFFSET(TblPop[[#This Row],[Net Peasant]],-1,0)+TblMili[[#This Row],[Release Draft]]</f>
        <v>1532</v>
      </c>
      <c r="D57" s="97">
        <f ca="1">TblMili[[#This Row],[Military]]</f>
        <v>826</v>
      </c>
      <c r="E57" s="97">
        <f ca="1">TblMili[[#This Row],[Draftees]]</f>
        <v>776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776</v>
      </c>
      <c r="M57" s="62">
        <f ca="1">TblMili[[#This Row],[Unit 1]]</f>
        <v>0</v>
      </c>
      <c r="N57" s="62">
        <f ca="1">TblMili[[#This Row],[Unit 2]]</f>
        <v>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45286.249999999869</v>
      </c>
      <c r="C58" s="97">
        <f ca="1">OFFSET(TblPop[[#This Row],[Peasants]],-1,0)+OFFSET(TblPop[[#This Row],[Net Peasant]],-1,0)+TblMili[[#This Row],[Release Draft]]</f>
        <v>1532</v>
      </c>
      <c r="D58" s="97">
        <f ca="1">TblMili[[#This Row],[Military]]</f>
        <v>826</v>
      </c>
      <c r="E58" s="97">
        <f ca="1">TblMili[[#This Row],[Draftees]]</f>
        <v>776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776</v>
      </c>
      <c r="M58" s="62">
        <f ca="1">TblMili[[#This Row],[Unit 1]]</f>
        <v>0</v>
      </c>
      <c r="N58" s="62">
        <f ca="1">TblMili[[#This Row],[Unit 2]]</f>
        <v>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45286.291666666533</v>
      </c>
      <c r="C59" s="97">
        <f ca="1">OFFSET(TblPop[[#This Row],[Peasants]],-1,0)+OFFSET(TblPop[[#This Row],[Net Peasant]],-1,0)+TblMili[[#This Row],[Release Draft]]</f>
        <v>1532</v>
      </c>
      <c r="D59" s="97">
        <f ca="1">TblMili[[#This Row],[Military]]</f>
        <v>826</v>
      </c>
      <c r="E59" s="97">
        <f ca="1">TblMili[[#This Row],[Draftees]]</f>
        <v>776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776</v>
      </c>
      <c r="M59" s="62">
        <f ca="1">TblMili[[#This Row],[Unit 1]]</f>
        <v>0</v>
      </c>
      <c r="N59" s="62">
        <f ca="1">TblMili[[#This Row],[Unit 2]]</f>
        <v>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45286.333333333198</v>
      </c>
      <c r="C60" s="97">
        <f ca="1">OFFSET(TblPop[[#This Row],[Peasants]],-1,0)+OFFSET(TblPop[[#This Row],[Net Peasant]],-1,0)+TblMili[[#This Row],[Release Draft]]</f>
        <v>1532</v>
      </c>
      <c r="D60" s="97">
        <f ca="1">TblMili[[#This Row],[Military]]</f>
        <v>826</v>
      </c>
      <c r="E60" s="97">
        <f ca="1">TblMili[[#This Row],[Draftees]]</f>
        <v>776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776</v>
      </c>
      <c r="M60" s="62">
        <f ca="1">TblMili[[#This Row],[Unit 1]]</f>
        <v>0</v>
      </c>
      <c r="N60" s="62">
        <f ca="1">TblMili[[#This Row],[Unit 2]]</f>
        <v>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45286.374999999862</v>
      </c>
      <c r="C61" s="97">
        <f ca="1">OFFSET(TblPop[[#This Row],[Peasants]],-1,0)+OFFSET(TblPop[[#This Row],[Net Peasant]],-1,0)+TblMili[[#This Row],[Release Draft]]</f>
        <v>1532</v>
      </c>
      <c r="D61" s="97">
        <f ca="1">TblMili[[#This Row],[Military]]</f>
        <v>826</v>
      </c>
      <c r="E61" s="97">
        <f ca="1">TblMili[[#This Row],[Draftees]]</f>
        <v>776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776</v>
      </c>
      <c r="M61" s="62">
        <f ca="1">TblMili[[#This Row],[Unit 1]]</f>
        <v>0</v>
      </c>
      <c r="N61" s="62">
        <f ca="1">TblMili[[#This Row],[Unit 2]]</f>
        <v>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45286.416666666526</v>
      </c>
      <c r="C62" s="97">
        <f ca="1">OFFSET(TblPop[[#This Row],[Peasants]],-1,0)+OFFSET(TblPop[[#This Row],[Net Peasant]],-1,0)+TblMili[[#This Row],[Release Draft]]</f>
        <v>1532</v>
      </c>
      <c r="D62" s="97">
        <f ca="1">TblMili[[#This Row],[Military]]</f>
        <v>826</v>
      </c>
      <c r="E62" s="97">
        <f ca="1">TblMili[[#This Row],[Draftees]]</f>
        <v>776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776</v>
      </c>
      <c r="M62" s="62">
        <f ca="1">TblMili[[#This Row],[Unit 1]]</f>
        <v>0</v>
      </c>
      <c r="N62" s="62">
        <f ca="1">TblMili[[#This Row],[Unit 2]]</f>
        <v>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45286.45833333319</v>
      </c>
      <c r="C63" s="97">
        <f ca="1">OFFSET(TblPop[[#This Row],[Peasants]],-1,0)+OFFSET(TblPop[[#This Row],[Net Peasant]],-1,0)+TblMili[[#This Row],[Release Draft]]</f>
        <v>1532</v>
      </c>
      <c r="D63" s="97">
        <f ca="1">TblMili[[#This Row],[Military]]</f>
        <v>826</v>
      </c>
      <c r="E63" s="97">
        <f ca="1">TblMili[[#This Row],[Draftees]]</f>
        <v>776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776</v>
      </c>
      <c r="M63" s="62">
        <f ca="1">TblMili[[#This Row],[Unit 1]]</f>
        <v>0</v>
      </c>
      <c r="N63" s="62">
        <f ca="1">TblMili[[#This Row],[Unit 2]]</f>
        <v>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45286.499999999854</v>
      </c>
      <c r="C64" s="97">
        <f ca="1">OFFSET(TblPop[[#This Row],[Peasants]],-1,0)+OFFSET(TblPop[[#This Row],[Net Peasant]],-1,0)+TblMili[[#This Row],[Release Draft]]</f>
        <v>1532</v>
      </c>
      <c r="D64" s="97">
        <f ca="1">TblMili[[#This Row],[Military]]</f>
        <v>826</v>
      </c>
      <c r="E64" s="97">
        <f ca="1">TblMili[[#This Row],[Draftees]]</f>
        <v>776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776</v>
      </c>
      <c r="M64" s="62">
        <f ca="1">TblMili[[#This Row],[Unit 1]]</f>
        <v>0</v>
      </c>
      <c r="N64" s="62">
        <f ca="1">TblMili[[#This Row],[Unit 2]]</f>
        <v>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45286.541666666519</v>
      </c>
      <c r="C65" s="97">
        <f ca="1">OFFSET(TblPop[[#This Row],[Peasants]],-1,0)+OFFSET(TblPop[[#This Row],[Net Peasant]],-1,0)+TblMili[[#This Row],[Release Draft]]</f>
        <v>1532</v>
      </c>
      <c r="D65" s="97">
        <f ca="1">TblMili[[#This Row],[Military]]</f>
        <v>826</v>
      </c>
      <c r="E65" s="97">
        <f ca="1">TblMili[[#This Row],[Draftees]]</f>
        <v>776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776</v>
      </c>
      <c r="M65" s="62">
        <f ca="1">TblMili[[#This Row],[Unit 1]]</f>
        <v>0</v>
      </c>
      <c r="N65" s="62">
        <f ca="1">TblMili[[#This Row],[Unit 2]]</f>
        <v>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45286.583333333183</v>
      </c>
      <c r="C66" s="97">
        <f ca="1">OFFSET(TblPop[[#This Row],[Peasants]],-1,0)+OFFSET(TblPop[[#This Row],[Net Peasant]],-1,0)+TblMili[[#This Row],[Release Draft]]</f>
        <v>1532</v>
      </c>
      <c r="D66" s="97">
        <f ca="1">TblMili[[#This Row],[Military]]</f>
        <v>826</v>
      </c>
      <c r="E66" s="97">
        <f ca="1">TblMili[[#This Row],[Draftees]]</f>
        <v>776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776</v>
      </c>
      <c r="M66" s="62">
        <f ca="1">TblMili[[#This Row],[Unit 1]]</f>
        <v>0</v>
      </c>
      <c r="N66" s="62">
        <f ca="1">TblMili[[#This Row],[Unit 2]]</f>
        <v>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45286.624999999847</v>
      </c>
      <c r="C67" s="97">
        <f ca="1">OFFSET(TblPop[[#This Row],[Peasants]],-1,0)+OFFSET(TblPop[[#This Row],[Net Peasant]],-1,0)+TblMili[[#This Row],[Release Draft]]</f>
        <v>1532</v>
      </c>
      <c r="D67" s="97">
        <f ca="1">TblMili[[#This Row],[Military]]</f>
        <v>826</v>
      </c>
      <c r="E67" s="97">
        <f ca="1">TblMili[[#This Row],[Draftees]]</f>
        <v>776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776</v>
      </c>
      <c r="M67" s="62">
        <f ca="1">TblMili[[#This Row],[Unit 1]]</f>
        <v>0</v>
      </c>
      <c r="N67" s="62">
        <f ca="1">TblMili[[#This Row],[Unit 2]]</f>
        <v>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45286.666666666511</v>
      </c>
      <c r="C68" s="97">
        <f ca="1">OFFSET(TblPop[[#This Row],[Peasants]],-1,0)+OFFSET(TblPop[[#This Row],[Net Peasant]],-1,0)+TblMili[[#This Row],[Release Draft]]</f>
        <v>1532</v>
      </c>
      <c r="D68" s="97">
        <f ca="1">TblMili[[#This Row],[Military]]</f>
        <v>826</v>
      </c>
      <c r="E68" s="97">
        <f ca="1">TblMili[[#This Row],[Draftees]]</f>
        <v>776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776</v>
      </c>
      <c r="M68" s="62">
        <f ca="1">TblMili[[#This Row],[Unit 1]]</f>
        <v>0</v>
      </c>
      <c r="N68" s="62">
        <f ca="1">TblMili[[#This Row],[Unit 2]]</f>
        <v>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45286.708333333176</v>
      </c>
      <c r="C69" s="97">
        <f ca="1">OFFSET(TblPop[[#This Row],[Peasants]],-1,0)+OFFSET(TblPop[[#This Row],[Net Peasant]],-1,0)+TblMili[[#This Row],[Release Draft]]</f>
        <v>1532</v>
      </c>
      <c r="D69" s="97">
        <f ca="1">TblMili[[#This Row],[Military]]</f>
        <v>826</v>
      </c>
      <c r="E69" s="97">
        <f ca="1">TblMili[[#This Row],[Draftees]]</f>
        <v>776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776</v>
      </c>
      <c r="M69" s="62">
        <f ca="1">TblMili[[#This Row],[Unit 1]]</f>
        <v>0</v>
      </c>
      <c r="N69" s="62">
        <f ca="1">TblMili[[#This Row],[Unit 2]]</f>
        <v>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45286.74999999984</v>
      </c>
      <c r="C70" s="97">
        <f ca="1">OFFSET(TblPop[[#This Row],[Peasants]],-1,0)+OFFSET(TblPop[[#This Row],[Net Peasant]],-1,0)+TblMili[[#This Row],[Release Draft]]</f>
        <v>1532</v>
      </c>
      <c r="D70" s="97">
        <f ca="1">TblMili[[#This Row],[Military]]</f>
        <v>826</v>
      </c>
      <c r="E70" s="97">
        <f ca="1">TblMili[[#This Row],[Draftees]]</f>
        <v>776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776</v>
      </c>
      <c r="M70" s="62">
        <f ca="1">TblMili[[#This Row],[Unit 1]]</f>
        <v>0</v>
      </c>
      <c r="N70" s="62">
        <f ca="1">TblMili[[#This Row],[Unit 2]]</f>
        <v>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45286.791666666504</v>
      </c>
      <c r="C71" s="97">
        <f ca="1">OFFSET(TblPop[[#This Row],[Peasants]],-1,0)+OFFSET(TblPop[[#This Row],[Net Peasant]],-1,0)+TblMili[[#This Row],[Release Draft]]</f>
        <v>1532</v>
      </c>
      <c r="D71" s="97">
        <f ca="1">TblMili[[#This Row],[Military]]</f>
        <v>826</v>
      </c>
      <c r="E71" s="97">
        <f ca="1">TblMili[[#This Row],[Draftees]]</f>
        <v>776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776</v>
      </c>
      <c r="M71" s="62">
        <f ca="1">TblMili[[#This Row],[Unit 1]]</f>
        <v>0</v>
      </c>
      <c r="N71" s="62">
        <f ca="1">TblMili[[#This Row],[Unit 2]]</f>
        <v>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45286.833333333168</v>
      </c>
      <c r="C72" s="97">
        <f ca="1">OFFSET(TblPop[[#This Row],[Peasants]],-1,0)+OFFSET(TblPop[[#This Row],[Net Peasant]],-1,0)+TblMili[[#This Row],[Release Draft]]</f>
        <v>1532</v>
      </c>
      <c r="D72" s="97">
        <f ca="1">TblMili[[#This Row],[Military]]</f>
        <v>826</v>
      </c>
      <c r="E72" s="97">
        <f ca="1">TblMili[[#This Row],[Draftees]]</f>
        <v>776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776</v>
      </c>
      <c r="M72" s="62">
        <f ca="1">TblMili[[#This Row],[Unit 1]]</f>
        <v>0</v>
      </c>
      <c r="N72" s="62">
        <f ca="1">TblMili[[#This Row],[Unit 2]]</f>
        <v>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45286.874999999833</v>
      </c>
      <c r="C73" s="97">
        <f ca="1">OFFSET(TblPop[[#This Row],[Peasants]],-1,0)+OFFSET(TblPop[[#This Row],[Net Peasant]],-1,0)+TblMili[[#This Row],[Release Draft]]</f>
        <v>1532</v>
      </c>
      <c r="D73" s="97">
        <f ca="1">TblMili[[#This Row],[Military]]</f>
        <v>826</v>
      </c>
      <c r="E73" s="97">
        <f ca="1">TblMili[[#This Row],[Draftees]]</f>
        <v>776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776</v>
      </c>
      <c r="M73" s="62">
        <f ca="1">TblMili[[#This Row],[Unit 1]]</f>
        <v>0</v>
      </c>
      <c r="N73" s="62">
        <f ca="1">TblMili[[#This Row],[Unit 2]]</f>
        <v>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45286.916666666497</v>
      </c>
      <c r="C74" s="97">
        <f ca="1">OFFSET(TblPop[[#This Row],[Peasants]],-1,0)+OFFSET(TblPop[[#This Row],[Net Peasant]],-1,0)+TblMili[[#This Row],[Release Draft]]</f>
        <v>1532</v>
      </c>
      <c r="D74" s="97">
        <f ca="1">TblMili[[#This Row],[Military]]</f>
        <v>826</v>
      </c>
      <c r="E74" s="97">
        <f ca="1">TblMili[[#This Row],[Draftees]]</f>
        <v>776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776</v>
      </c>
      <c r="M74" s="62">
        <f ca="1">TblMili[[#This Row],[Unit 1]]</f>
        <v>0</v>
      </c>
      <c r="N74" s="62">
        <f ca="1">TblMili[[#This Row],[Unit 2]]</f>
        <v>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45286.958333333161</v>
      </c>
      <c r="C75" s="97">
        <f ca="1">OFFSET(TblPop[[#This Row],[Peasants]],-1,0)+OFFSET(TblPop[[#This Row],[Net Peasant]],-1,0)+TblMili[[#This Row],[Release Draft]]</f>
        <v>1532</v>
      </c>
      <c r="D75" s="97">
        <f ca="1">TblMili[[#This Row],[Military]]</f>
        <v>826</v>
      </c>
      <c r="E75" s="97">
        <f ca="1">TblMili[[#This Row],[Draftees]]</f>
        <v>776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776</v>
      </c>
      <c r="M75" s="62">
        <f ca="1">TblMili[[#This Row],[Unit 1]]</f>
        <v>0</v>
      </c>
      <c r="N75" s="62">
        <f ca="1">TblMili[[#This Row],[Unit 2]]</f>
        <v>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45286.999999999825</v>
      </c>
      <c r="C76" s="35">
        <f ca="1">OFFSET(TblPop[[#This Row],[Peasants]],-1,0)+OFFSET(TblPop[[#This Row],[Net Peasant]],-1,0)+TblMili[[#This Row],[Release Draft]]</f>
        <v>1532</v>
      </c>
      <c r="D76" s="35">
        <f ca="1">TblMili[[#This Row],[Military]]</f>
        <v>826</v>
      </c>
      <c r="E76" s="35">
        <f ca="1">TblMili[[#This Row],[Draftees]]</f>
        <v>776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776</v>
      </c>
      <c r="M76" s="151">
        <f ca="1">TblMili[[#This Row],[Unit 1]]</f>
        <v>0</v>
      </c>
      <c r="N76" s="151">
        <f ca="1">TblMili[[#This Row],[Unit 2]]</f>
        <v>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45287.04166666649</v>
      </c>
      <c r="C77" s="97">
        <f ca="1">OFFSET(TblPop[[#This Row],[Peasants]],-1,0)+OFFSET(TblPop[[#This Row],[Net Peasant]],-1,0)+TblMili[[#This Row],[Release Draft]]</f>
        <v>1532</v>
      </c>
      <c r="D77" s="97">
        <f ca="1">TblMili[[#This Row],[Military]]</f>
        <v>826</v>
      </c>
      <c r="E77" s="97">
        <f ca="1">TblMili[[#This Row],[Draftees]]</f>
        <v>776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776</v>
      </c>
      <c r="M77" s="62">
        <f ca="1">TblMili[[#This Row],[Unit 1]]</f>
        <v>0</v>
      </c>
      <c r="N77" s="62">
        <f ca="1">TblMili[[#This Row],[Unit 2]]</f>
        <v>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45287.083333333154</v>
      </c>
      <c r="C78" s="97">
        <f ca="1">OFFSET(TblPop[[#This Row],[Peasants]],-1,0)+OFFSET(TblPop[[#This Row],[Net Peasant]],-1,0)+TblMili[[#This Row],[Release Draft]]</f>
        <v>1532</v>
      </c>
      <c r="D78" s="97">
        <f ca="1">TblMili[[#This Row],[Military]]</f>
        <v>826</v>
      </c>
      <c r="E78" s="97">
        <f ca="1">TblMili[[#This Row],[Draftees]]</f>
        <v>776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776</v>
      </c>
      <c r="M78" s="62">
        <f ca="1">TblMili[[#This Row],[Unit 1]]</f>
        <v>0</v>
      </c>
      <c r="N78" s="62">
        <f ca="1">TblMili[[#This Row],[Unit 2]]</f>
        <v>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45287.124999999818</v>
      </c>
      <c r="C79" s="97">
        <f ca="1">OFFSET(TblPop[[#This Row],[Peasants]],-1,0)+OFFSET(TblPop[[#This Row],[Net Peasant]],-1,0)+TblMili[[#This Row],[Release Draft]]</f>
        <v>1532</v>
      </c>
      <c r="D79" s="97">
        <f ca="1">TblMili[[#This Row],[Military]]</f>
        <v>826</v>
      </c>
      <c r="E79" s="97">
        <f ca="1">TblMili[[#This Row],[Draftees]]</f>
        <v>776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776</v>
      </c>
      <c r="M79" s="62">
        <f ca="1">TblMili[[#This Row],[Unit 1]]</f>
        <v>0</v>
      </c>
      <c r="N79" s="62">
        <f ca="1">TblMili[[#This Row],[Unit 2]]</f>
        <v>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45287.166666666482</v>
      </c>
      <c r="C80" s="97">
        <f ca="1">OFFSET(TblPop[[#This Row],[Peasants]],-1,0)+OFFSET(TblPop[[#This Row],[Net Peasant]],-1,0)+TblMili[[#This Row],[Release Draft]]</f>
        <v>1532</v>
      </c>
      <c r="D80" s="97">
        <f ca="1">TblMili[[#This Row],[Military]]</f>
        <v>826</v>
      </c>
      <c r="E80" s="97">
        <f ca="1">TblMili[[#This Row],[Draftees]]</f>
        <v>776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776</v>
      </c>
      <c r="M80" s="62">
        <f ca="1">TblMili[[#This Row],[Unit 1]]</f>
        <v>0</v>
      </c>
      <c r="N80" s="62">
        <f ca="1">TblMili[[#This Row],[Unit 2]]</f>
        <v>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45287.208333333147</v>
      </c>
      <c r="C81" s="97">
        <f ca="1">OFFSET(TblPop[[#This Row],[Peasants]],-1,0)+OFFSET(TblPop[[#This Row],[Net Peasant]],-1,0)+TblMili[[#This Row],[Release Draft]]</f>
        <v>1532</v>
      </c>
      <c r="D81" s="97">
        <f ca="1">TblMili[[#This Row],[Military]]</f>
        <v>826</v>
      </c>
      <c r="E81" s="97">
        <f ca="1">TblMili[[#This Row],[Draftees]]</f>
        <v>776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776</v>
      </c>
      <c r="M81" s="62">
        <f ca="1">TblMili[[#This Row],[Unit 1]]</f>
        <v>0</v>
      </c>
      <c r="N81" s="62">
        <f ca="1">TblMili[[#This Row],[Unit 2]]</f>
        <v>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45287.249999999811</v>
      </c>
      <c r="C82" s="97">
        <f ca="1">OFFSET(TblPop[[#This Row],[Peasants]],-1,0)+OFFSET(TblPop[[#This Row],[Net Peasant]],-1,0)+TblMili[[#This Row],[Release Draft]]</f>
        <v>1532</v>
      </c>
      <c r="D82" s="97">
        <f ca="1">TblMili[[#This Row],[Military]]</f>
        <v>826</v>
      </c>
      <c r="E82" s="97">
        <f ca="1">TblMili[[#This Row],[Draftees]]</f>
        <v>776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776</v>
      </c>
      <c r="M82" s="62">
        <f ca="1">TblMili[[#This Row],[Unit 1]]</f>
        <v>0</v>
      </c>
      <c r="N82" s="62">
        <f ca="1">TblMili[[#This Row],[Unit 2]]</f>
        <v>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45287.291666666475</v>
      </c>
      <c r="C83" s="97">
        <f ca="1">OFFSET(TblPop[[#This Row],[Peasants]],-1,0)+OFFSET(TblPop[[#This Row],[Net Peasant]],-1,0)+TblMili[[#This Row],[Release Draft]]</f>
        <v>1532</v>
      </c>
      <c r="D83" s="97">
        <f ca="1">TblMili[[#This Row],[Military]]</f>
        <v>826</v>
      </c>
      <c r="E83" s="97">
        <f ca="1">TblMili[[#This Row],[Draftees]]</f>
        <v>776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776</v>
      </c>
      <c r="M83" s="62">
        <f ca="1">TblMili[[#This Row],[Unit 1]]</f>
        <v>0</v>
      </c>
      <c r="N83" s="62">
        <f ca="1">TblMili[[#This Row],[Unit 2]]</f>
        <v>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45287.333333333139</v>
      </c>
      <c r="C84" s="97">
        <f ca="1">OFFSET(TblPop[[#This Row],[Peasants]],-1,0)+OFFSET(TblPop[[#This Row],[Net Peasant]],-1,0)+TblMili[[#This Row],[Release Draft]]</f>
        <v>1532</v>
      </c>
      <c r="D84" s="97">
        <f ca="1">TblMili[[#This Row],[Military]]</f>
        <v>826</v>
      </c>
      <c r="E84" s="97">
        <f ca="1">TblMili[[#This Row],[Draftees]]</f>
        <v>776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776</v>
      </c>
      <c r="M84" s="62">
        <f ca="1">TblMili[[#This Row],[Unit 1]]</f>
        <v>0</v>
      </c>
      <c r="N84" s="62">
        <f ca="1">TblMili[[#This Row],[Unit 2]]</f>
        <v>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45287.374999999804</v>
      </c>
      <c r="C85" s="97">
        <f ca="1">OFFSET(TblPop[[#This Row],[Peasants]],-1,0)+OFFSET(TblPop[[#This Row],[Net Peasant]],-1,0)+TblMili[[#This Row],[Release Draft]]</f>
        <v>1532</v>
      </c>
      <c r="D85" s="97">
        <f ca="1">TblMili[[#This Row],[Military]]</f>
        <v>826</v>
      </c>
      <c r="E85" s="97">
        <f ca="1">TblMili[[#This Row],[Draftees]]</f>
        <v>776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776</v>
      </c>
      <c r="M85" s="62">
        <f ca="1">TblMili[[#This Row],[Unit 1]]</f>
        <v>0</v>
      </c>
      <c r="N85" s="62">
        <f ca="1">TblMili[[#This Row],[Unit 2]]</f>
        <v>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45287.416666666468</v>
      </c>
      <c r="C86" s="97">
        <f ca="1">OFFSET(TblPop[[#This Row],[Peasants]],-1,0)+OFFSET(TblPop[[#This Row],[Net Peasant]],-1,0)+TblMili[[#This Row],[Release Draft]]</f>
        <v>1532</v>
      </c>
      <c r="D86" s="97">
        <f ca="1">TblMili[[#This Row],[Military]]</f>
        <v>826</v>
      </c>
      <c r="E86" s="97">
        <f ca="1">TblMili[[#This Row],[Draftees]]</f>
        <v>776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776</v>
      </c>
      <c r="M86" s="62">
        <f ca="1">TblMili[[#This Row],[Unit 1]]</f>
        <v>0</v>
      </c>
      <c r="N86" s="62">
        <f ca="1">TblMili[[#This Row],[Unit 2]]</f>
        <v>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45287.458333333132</v>
      </c>
      <c r="C87" s="97">
        <f ca="1">OFFSET(TblPop[[#This Row],[Peasants]],-1,0)+OFFSET(TblPop[[#This Row],[Net Peasant]],-1,0)+TblMili[[#This Row],[Release Draft]]</f>
        <v>1532</v>
      </c>
      <c r="D87" s="97">
        <f ca="1">TblMili[[#This Row],[Military]]</f>
        <v>826</v>
      </c>
      <c r="E87" s="97">
        <f ca="1">TblMili[[#This Row],[Draftees]]</f>
        <v>776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776</v>
      </c>
      <c r="M87" s="62">
        <f ca="1">TblMili[[#This Row],[Unit 1]]</f>
        <v>0</v>
      </c>
      <c r="N87" s="62">
        <f ca="1">TblMili[[#This Row],[Unit 2]]</f>
        <v>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45287.499999999796</v>
      </c>
      <c r="C88" s="97">
        <f ca="1">OFFSET(TblPop[[#This Row],[Peasants]],-1,0)+OFFSET(TblPop[[#This Row],[Net Peasant]],-1,0)+TblMili[[#This Row],[Release Draft]]</f>
        <v>1532</v>
      </c>
      <c r="D88" s="97">
        <f ca="1">TblMili[[#This Row],[Military]]</f>
        <v>826</v>
      </c>
      <c r="E88" s="97">
        <f ca="1">TblMili[[#This Row],[Draftees]]</f>
        <v>776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776</v>
      </c>
      <c r="M88" s="62">
        <f ca="1">TblMili[[#This Row],[Unit 1]]</f>
        <v>0</v>
      </c>
      <c r="N88" s="62">
        <f ca="1">TblMili[[#This Row],[Unit 2]]</f>
        <v>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45287.541666666461</v>
      </c>
      <c r="C89" s="97">
        <f ca="1">OFFSET(TblPop[[#This Row],[Peasants]],-1,0)+OFFSET(TblPop[[#This Row],[Net Peasant]],-1,0)+TblMili[[#This Row],[Release Draft]]</f>
        <v>1532</v>
      </c>
      <c r="D89" s="97">
        <f ca="1">TblMili[[#This Row],[Military]]</f>
        <v>826</v>
      </c>
      <c r="E89" s="97">
        <f ca="1">TblMili[[#This Row],[Draftees]]</f>
        <v>776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776</v>
      </c>
      <c r="M89" s="62">
        <f ca="1">TblMili[[#This Row],[Unit 1]]</f>
        <v>0</v>
      </c>
      <c r="N89" s="62">
        <f ca="1">TblMili[[#This Row],[Unit 2]]</f>
        <v>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45287.583333333125</v>
      </c>
      <c r="C90" s="97">
        <f ca="1">OFFSET(TblPop[[#This Row],[Peasants]],-1,0)+OFFSET(TblPop[[#This Row],[Net Peasant]],-1,0)+TblMili[[#This Row],[Release Draft]]</f>
        <v>1532</v>
      </c>
      <c r="D90" s="97">
        <f ca="1">TblMili[[#This Row],[Military]]</f>
        <v>826</v>
      </c>
      <c r="E90" s="97">
        <f ca="1">TblMili[[#This Row],[Draftees]]</f>
        <v>776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776</v>
      </c>
      <c r="M90" s="62">
        <f ca="1">TblMili[[#This Row],[Unit 1]]</f>
        <v>0</v>
      </c>
      <c r="N90" s="62">
        <f ca="1">TblMili[[#This Row],[Unit 2]]</f>
        <v>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45287.624999999789</v>
      </c>
      <c r="C91" s="97">
        <f ca="1">OFFSET(TblPop[[#This Row],[Peasants]],-1,0)+OFFSET(TblPop[[#This Row],[Net Peasant]],-1,0)+TblMili[[#This Row],[Release Draft]]</f>
        <v>1532</v>
      </c>
      <c r="D91" s="97">
        <f ca="1">TblMili[[#This Row],[Military]]</f>
        <v>826</v>
      </c>
      <c r="E91" s="97">
        <f ca="1">TblMili[[#This Row],[Draftees]]</f>
        <v>776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776</v>
      </c>
      <c r="M91" s="62">
        <f ca="1">TblMili[[#This Row],[Unit 1]]</f>
        <v>0</v>
      </c>
      <c r="N91" s="62">
        <f ca="1">TblMili[[#This Row],[Unit 2]]</f>
        <v>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45287.666666666453</v>
      </c>
      <c r="C92" s="97">
        <f ca="1">OFFSET(TblPop[[#This Row],[Peasants]],-1,0)+OFFSET(TblPop[[#This Row],[Net Peasant]],-1,0)+TblMili[[#This Row],[Release Draft]]</f>
        <v>1532</v>
      </c>
      <c r="D92" s="97">
        <f ca="1">TblMili[[#This Row],[Military]]</f>
        <v>826</v>
      </c>
      <c r="E92" s="97">
        <f ca="1">TblMili[[#This Row],[Draftees]]</f>
        <v>776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776</v>
      </c>
      <c r="M92" s="62">
        <f ca="1">TblMili[[#This Row],[Unit 1]]</f>
        <v>0</v>
      </c>
      <c r="N92" s="62">
        <f ca="1">TblMili[[#This Row],[Unit 2]]</f>
        <v>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45287.708333333117</v>
      </c>
      <c r="C93" s="97">
        <f ca="1">OFFSET(TblPop[[#This Row],[Peasants]],-1,0)+OFFSET(TblPop[[#This Row],[Net Peasant]],-1,0)+TblMili[[#This Row],[Release Draft]]</f>
        <v>1532</v>
      </c>
      <c r="D93" s="97">
        <f ca="1">TblMili[[#This Row],[Military]]</f>
        <v>826</v>
      </c>
      <c r="E93" s="97">
        <f ca="1">TblMili[[#This Row],[Draftees]]</f>
        <v>776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776</v>
      </c>
      <c r="M93" s="62">
        <f ca="1">TblMili[[#This Row],[Unit 1]]</f>
        <v>0</v>
      </c>
      <c r="N93" s="62">
        <f ca="1">TblMili[[#This Row],[Unit 2]]</f>
        <v>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45287.749999999782</v>
      </c>
      <c r="C94" s="97">
        <f ca="1">OFFSET(TblPop[[#This Row],[Peasants]],-1,0)+OFFSET(TblPop[[#This Row],[Net Peasant]],-1,0)+TblMili[[#This Row],[Release Draft]]</f>
        <v>1532</v>
      </c>
      <c r="D94" s="97">
        <f ca="1">TblMili[[#This Row],[Military]]</f>
        <v>826</v>
      </c>
      <c r="E94" s="97">
        <f ca="1">TblMili[[#This Row],[Draftees]]</f>
        <v>776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776</v>
      </c>
      <c r="M94" s="62">
        <f ca="1">TblMili[[#This Row],[Unit 1]]</f>
        <v>0</v>
      </c>
      <c r="N94" s="62">
        <f ca="1">TblMili[[#This Row],[Unit 2]]</f>
        <v>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45287.791666666446</v>
      </c>
      <c r="C95" s="97">
        <f ca="1">OFFSET(TblPop[[#This Row],[Peasants]],-1,0)+OFFSET(TblPop[[#This Row],[Net Peasant]],-1,0)+TblMili[[#This Row],[Release Draft]]</f>
        <v>1532</v>
      </c>
      <c r="D95" s="97">
        <f ca="1">TblMili[[#This Row],[Military]]</f>
        <v>826</v>
      </c>
      <c r="E95" s="97">
        <f ca="1">TblMili[[#This Row],[Draftees]]</f>
        <v>776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776</v>
      </c>
      <c r="M95" s="62">
        <f ca="1">TblMili[[#This Row],[Unit 1]]</f>
        <v>0</v>
      </c>
      <c r="N95" s="62">
        <f ca="1">TblMili[[#This Row],[Unit 2]]</f>
        <v>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45287.83333333311</v>
      </c>
      <c r="C96" s="97">
        <f ca="1">OFFSET(TblPop[[#This Row],[Peasants]],-1,0)+OFFSET(TblPop[[#This Row],[Net Peasant]],-1,0)+TblMili[[#This Row],[Release Draft]]</f>
        <v>1532</v>
      </c>
      <c r="D96" s="97">
        <f ca="1">TblMili[[#This Row],[Military]]</f>
        <v>826</v>
      </c>
      <c r="E96" s="97">
        <f ca="1">TblMili[[#This Row],[Draftees]]</f>
        <v>776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776</v>
      </c>
      <c r="M96" s="62">
        <f ca="1">TblMili[[#This Row],[Unit 1]]</f>
        <v>0</v>
      </c>
      <c r="N96" s="62">
        <f ca="1">TblMili[[#This Row],[Unit 2]]</f>
        <v>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45287.874999999774</v>
      </c>
      <c r="C97" s="97">
        <f ca="1">OFFSET(TblPop[[#This Row],[Peasants]],-1,0)+OFFSET(TblPop[[#This Row],[Net Peasant]],-1,0)+TblMili[[#This Row],[Release Draft]]</f>
        <v>1532</v>
      </c>
      <c r="D97" s="97">
        <f ca="1">TblMili[[#This Row],[Military]]</f>
        <v>826</v>
      </c>
      <c r="E97" s="97">
        <f ca="1">TblMili[[#This Row],[Draftees]]</f>
        <v>776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776</v>
      </c>
      <c r="M97" s="62">
        <f ca="1">TblMili[[#This Row],[Unit 1]]</f>
        <v>0</v>
      </c>
      <c r="N97" s="62">
        <f ca="1">TblMili[[#This Row],[Unit 2]]</f>
        <v>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45287.916666666439</v>
      </c>
      <c r="C98" s="97">
        <f ca="1">OFFSET(TblPop[[#This Row],[Peasants]],-1,0)+OFFSET(TblPop[[#This Row],[Net Peasant]],-1,0)+TblMili[[#This Row],[Release Draft]]</f>
        <v>1532</v>
      </c>
      <c r="D98" s="97">
        <f ca="1">TblMili[[#This Row],[Military]]</f>
        <v>826</v>
      </c>
      <c r="E98" s="97">
        <f ca="1">TblMili[[#This Row],[Draftees]]</f>
        <v>776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776</v>
      </c>
      <c r="M98" s="62">
        <f ca="1">TblMili[[#This Row],[Unit 1]]</f>
        <v>0</v>
      </c>
      <c r="N98" s="62">
        <f ca="1">TblMili[[#This Row],[Unit 2]]</f>
        <v>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45287.958333333103</v>
      </c>
      <c r="C99" s="97">
        <f ca="1">OFFSET(TblPop[[#This Row],[Peasants]],-1,0)+OFFSET(TblPop[[#This Row],[Net Peasant]],-1,0)+TblMili[[#This Row],[Release Draft]]</f>
        <v>1532</v>
      </c>
      <c r="D99" s="97">
        <f ca="1">TblMili[[#This Row],[Military]]</f>
        <v>826</v>
      </c>
      <c r="E99" s="97">
        <f ca="1">TblMili[[#This Row],[Draftees]]</f>
        <v>776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776</v>
      </c>
      <c r="M99" s="62">
        <f ca="1">TblMili[[#This Row],[Unit 1]]</f>
        <v>0</v>
      </c>
      <c r="N99" s="62">
        <f ca="1">TblMili[[#This Row],[Unit 2]]</f>
        <v>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45287.999999999767</v>
      </c>
      <c r="C100" s="97">
        <f ca="1">OFFSET(TblPop[[#This Row],[Peasants]],-1,0)+OFFSET(TblPop[[#This Row],[Net Peasant]],-1,0)+TblMili[[#This Row],[Release Draft]]</f>
        <v>1532</v>
      </c>
      <c r="D100" s="97">
        <f ca="1">TblMili[[#This Row],[Military]]</f>
        <v>826</v>
      </c>
      <c r="E100" s="97">
        <f ca="1">TblMili[[#This Row],[Draftees]]</f>
        <v>776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776</v>
      </c>
      <c r="M100" s="62">
        <f ca="1">TblMili[[#This Row],[Unit 1]]</f>
        <v>0</v>
      </c>
      <c r="N100" s="62">
        <f ca="1">TblMili[[#This Row],[Unit 2]]</f>
        <v>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45288.041666666431</v>
      </c>
      <c r="C101" s="97">
        <f ca="1">OFFSET(TblPop[[#This Row],[Peasants]],-1,0)+OFFSET(TblPop[[#This Row],[Net Peasant]],-1,0)+TblMili[[#This Row],[Release Draft]]</f>
        <v>1532</v>
      </c>
      <c r="D101" s="97">
        <f ca="1">TblMili[[#This Row],[Military]]</f>
        <v>826</v>
      </c>
      <c r="E101" s="97">
        <f ca="1">TblMili[[#This Row],[Draftees]]</f>
        <v>776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776</v>
      </c>
      <c r="M101" s="62">
        <f ca="1">TblMili[[#This Row],[Unit 1]]</f>
        <v>0</v>
      </c>
      <c r="N101" s="62">
        <f ca="1">TblMili[[#This Row],[Unit 2]]</f>
        <v>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45288.083333333096</v>
      </c>
      <c r="C102" s="97">
        <f ca="1">OFFSET(TblPop[[#This Row],[Peasants]],-1,0)+OFFSET(TblPop[[#This Row],[Net Peasant]],-1,0)+TblMili[[#This Row],[Release Draft]]</f>
        <v>1532</v>
      </c>
      <c r="D102" s="97">
        <f ca="1">TblMili[[#This Row],[Military]]</f>
        <v>826</v>
      </c>
      <c r="E102" s="97">
        <f ca="1">TblMili[[#This Row],[Draftees]]</f>
        <v>776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776</v>
      </c>
      <c r="M102" s="62">
        <f ca="1">TblMili[[#This Row],[Unit 1]]</f>
        <v>0</v>
      </c>
      <c r="N102" s="62">
        <f ca="1">TblMili[[#This Row],[Unit 2]]</f>
        <v>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45288.12499999976</v>
      </c>
      <c r="C103" s="97">
        <f ca="1">OFFSET(TblPop[[#This Row],[Peasants]],-1,0)+OFFSET(TblPop[[#This Row],[Net Peasant]],-1,0)+TblMili[[#This Row],[Release Draft]]</f>
        <v>1532</v>
      </c>
      <c r="D103" s="97">
        <f ca="1">TblMili[[#This Row],[Military]]</f>
        <v>826</v>
      </c>
      <c r="E103" s="97">
        <f ca="1">TblMili[[#This Row],[Draftees]]</f>
        <v>776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776</v>
      </c>
      <c r="M103" s="62">
        <f ca="1">TblMili[[#This Row],[Unit 1]]</f>
        <v>0</v>
      </c>
      <c r="N103" s="62">
        <f ca="1">TblMili[[#This Row],[Unit 2]]</f>
        <v>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45288.166666666424</v>
      </c>
      <c r="C104" s="97">
        <f ca="1">OFFSET(TblPop[[#This Row],[Peasants]],-1,0)+OFFSET(TblPop[[#This Row],[Net Peasant]],-1,0)+TblMili[[#This Row],[Release Draft]]</f>
        <v>1532</v>
      </c>
      <c r="D104" s="97">
        <f ca="1">TblMili[[#This Row],[Military]]</f>
        <v>826</v>
      </c>
      <c r="E104" s="97">
        <f ca="1">TblMili[[#This Row],[Draftees]]</f>
        <v>776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776</v>
      </c>
      <c r="M104" s="62">
        <f ca="1">TblMili[[#This Row],[Unit 1]]</f>
        <v>0</v>
      </c>
      <c r="N104" s="62">
        <f ca="1">TblMili[[#This Row],[Unit 2]]</f>
        <v>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45288.208333333088</v>
      </c>
      <c r="C105" s="97">
        <f ca="1">OFFSET(TblPop[[#This Row],[Peasants]],-1,0)+OFFSET(TblPop[[#This Row],[Net Peasant]],-1,0)+TblMili[[#This Row],[Release Draft]]</f>
        <v>1532</v>
      </c>
      <c r="D105" s="97">
        <f ca="1">TblMili[[#This Row],[Military]]</f>
        <v>826</v>
      </c>
      <c r="E105" s="97">
        <f ca="1">TblMili[[#This Row],[Draftees]]</f>
        <v>776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776</v>
      </c>
      <c r="M105" s="62">
        <f ca="1">TblMili[[#This Row],[Unit 1]]</f>
        <v>0</v>
      </c>
      <c r="N105" s="62">
        <f ca="1">TblMili[[#This Row],[Unit 2]]</f>
        <v>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45288.249999999753</v>
      </c>
      <c r="C106" s="97">
        <f ca="1">OFFSET(TblPop[[#This Row],[Peasants]],-1,0)+OFFSET(TblPop[[#This Row],[Net Peasant]],-1,0)+TblMili[[#This Row],[Release Draft]]</f>
        <v>1532</v>
      </c>
      <c r="D106" s="97">
        <f ca="1">TblMili[[#This Row],[Military]]</f>
        <v>826</v>
      </c>
      <c r="E106" s="97">
        <f ca="1">TblMili[[#This Row],[Draftees]]</f>
        <v>776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776</v>
      </c>
      <c r="M106" s="62">
        <f ca="1">TblMili[[#This Row],[Unit 1]]</f>
        <v>0</v>
      </c>
      <c r="N106" s="62">
        <f ca="1">TblMili[[#This Row],[Unit 2]]</f>
        <v>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45288.291666666417</v>
      </c>
      <c r="C107" s="97">
        <f ca="1">OFFSET(TblPop[[#This Row],[Peasants]],-1,0)+OFFSET(TblPop[[#This Row],[Net Peasant]],-1,0)+TblMili[[#This Row],[Release Draft]]</f>
        <v>1532</v>
      </c>
      <c r="D107" s="97">
        <f ca="1">TblMili[[#This Row],[Military]]</f>
        <v>826</v>
      </c>
      <c r="E107" s="97">
        <f ca="1">TblMili[[#This Row],[Draftees]]</f>
        <v>776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776</v>
      </c>
      <c r="M107" s="62">
        <f ca="1">TblMili[[#This Row],[Unit 1]]</f>
        <v>0</v>
      </c>
      <c r="N107" s="62">
        <f ca="1">TblMili[[#This Row],[Unit 2]]</f>
        <v>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45288.333333333081</v>
      </c>
      <c r="C108" s="97">
        <f ca="1">OFFSET(TblPop[[#This Row],[Peasants]],-1,0)+OFFSET(TblPop[[#This Row],[Net Peasant]],-1,0)+TblMili[[#This Row],[Release Draft]]</f>
        <v>1532</v>
      </c>
      <c r="D108" s="97">
        <f ca="1">TblMili[[#This Row],[Military]]</f>
        <v>826</v>
      </c>
      <c r="E108" s="97">
        <f ca="1">TblMili[[#This Row],[Draftees]]</f>
        <v>776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776</v>
      </c>
      <c r="M108" s="62">
        <f ca="1">TblMili[[#This Row],[Unit 1]]</f>
        <v>0</v>
      </c>
      <c r="N108" s="62">
        <f ca="1">TblMili[[#This Row],[Unit 2]]</f>
        <v>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45288.374999999745</v>
      </c>
      <c r="C109" s="97">
        <f ca="1">OFFSET(TblPop[[#This Row],[Peasants]],-1,0)+OFFSET(TblPop[[#This Row],[Net Peasant]],-1,0)+TblMili[[#This Row],[Release Draft]]</f>
        <v>1532</v>
      </c>
      <c r="D109" s="97">
        <f ca="1">TblMili[[#This Row],[Military]]</f>
        <v>826</v>
      </c>
      <c r="E109" s="97">
        <f ca="1">TblMili[[#This Row],[Draftees]]</f>
        <v>776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776</v>
      </c>
      <c r="M109" s="62">
        <f ca="1">TblMili[[#This Row],[Unit 1]]</f>
        <v>0</v>
      </c>
      <c r="N109" s="62">
        <f ca="1">TblMili[[#This Row],[Unit 2]]</f>
        <v>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45288.41666666641</v>
      </c>
      <c r="C110" s="97">
        <f ca="1">OFFSET(TblPop[[#This Row],[Peasants]],-1,0)+OFFSET(TblPop[[#This Row],[Net Peasant]],-1,0)+TblMili[[#This Row],[Release Draft]]</f>
        <v>1532</v>
      </c>
      <c r="D110" s="97">
        <f ca="1">TblMili[[#This Row],[Military]]</f>
        <v>826</v>
      </c>
      <c r="E110" s="97">
        <f ca="1">TblMili[[#This Row],[Draftees]]</f>
        <v>776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776</v>
      </c>
      <c r="M110" s="62">
        <f ca="1">TblMili[[#This Row],[Unit 1]]</f>
        <v>0</v>
      </c>
      <c r="N110" s="62">
        <f ca="1">TblMili[[#This Row],[Unit 2]]</f>
        <v>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45288.458333333074</v>
      </c>
      <c r="C111" s="97">
        <f ca="1">OFFSET(TblPop[[#This Row],[Peasants]],-1,0)+OFFSET(TblPop[[#This Row],[Net Peasant]],-1,0)+TblMili[[#This Row],[Release Draft]]</f>
        <v>1532</v>
      </c>
      <c r="D111" s="97">
        <f ca="1">TblMili[[#This Row],[Military]]</f>
        <v>826</v>
      </c>
      <c r="E111" s="97">
        <f ca="1">TblMili[[#This Row],[Draftees]]</f>
        <v>776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776</v>
      </c>
      <c r="M111" s="62">
        <f ca="1">TblMili[[#This Row],[Unit 1]]</f>
        <v>0</v>
      </c>
      <c r="N111" s="62">
        <f ca="1">TblMili[[#This Row],[Unit 2]]</f>
        <v>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45288.499999999738</v>
      </c>
      <c r="C112" s="97">
        <f ca="1">OFFSET(TblPop[[#This Row],[Peasants]],-1,0)+OFFSET(TblPop[[#This Row],[Net Peasant]],-1,0)+TblMili[[#This Row],[Release Draft]]</f>
        <v>1532</v>
      </c>
      <c r="D112" s="97">
        <f ca="1">TblMili[[#This Row],[Military]]</f>
        <v>826</v>
      </c>
      <c r="E112" s="97">
        <f ca="1">TblMili[[#This Row],[Draftees]]</f>
        <v>776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776</v>
      </c>
      <c r="M112" s="62">
        <f ca="1">TblMili[[#This Row],[Unit 1]]</f>
        <v>0</v>
      </c>
      <c r="N112" s="62">
        <f ca="1">TblMili[[#This Row],[Unit 2]]</f>
        <v>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45288.541666666402</v>
      </c>
      <c r="C113" s="97">
        <f ca="1">OFFSET(TblPop[[#This Row],[Peasants]],-1,0)+OFFSET(TblPop[[#This Row],[Net Peasant]],-1,0)+TblMili[[#This Row],[Release Draft]]</f>
        <v>1532</v>
      </c>
      <c r="D113" s="97">
        <f ca="1">TblMili[[#This Row],[Military]]</f>
        <v>826</v>
      </c>
      <c r="E113" s="97">
        <f ca="1">TblMili[[#This Row],[Draftees]]</f>
        <v>776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776</v>
      </c>
      <c r="M113" s="62">
        <f ca="1">TblMili[[#This Row],[Unit 1]]</f>
        <v>0</v>
      </c>
      <c r="N113" s="62">
        <f ca="1">TblMili[[#This Row],[Unit 2]]</f>
        <v>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45288.583333333067</v>
      </c>
      <c r="C114" s="97">
        <f ca="1">OFFSET(TblPop[[#This Row],[Peasants]],-1,0)+OFFSET(TblPop[[#This Row],[Net Peasant]],-1,0)+TblMili[[#This Row],[Release Draft]]</f>
        <v>1532</v>
      </c>
      <c r="D114" s="97">
        <f ca="1">TblMili[[#This Row],[Military]]</f>
        <v>826</v>
      </c>
      <c r="E114" s="97">
        <f ca="1">TblMili[[#This Row],[Draftees]]</f>
        <v>776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776</v>
      </c>
      <c r="M114" s="62">
        <f ca="1">TblMili[[#This Row],[Unit 1]]</f>
        <v>0</v>
      </c>
      <c r="N114" s="62">
        <f ca="1">TblMili[[#This Row],[Unit 2]]</f>
        <v>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45288.624999999731</v>
      </c>
      <c r="C115" s="97">
        <f ca="1">OFFSET(TblPop[[#This Row],[Peasants]],-1,0)+OFFSET(TblPop[[#This Row],[Net Peasant]],-1,0)+TblMili[[#This Row],[Release Draft]]</f>
        <v>1532</v>
      </c>
      <c r="D115" s="97">
        <f ca="1">TblMili[[#This Row],[Military]]</f>
        <v>826</v>
      </c>
      <c r="E115" s="97">
        <f ca="1">TblMili[[#This Row],[Draftees]]</f>
        <v>776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776</v>
      </c>
      <c r="M115" s="62">
        <f ca="1">TblMili[[#This Row],[Unit 1]]</f>
        <v>0</v>
      </c>
      <c r="N115" s="62">
        <f ca="1">TblMili[[#This Row],[Unit 2]]</f>
        <v>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45288.666666666395</v>
      </c>
      <c r="C116" s="97">
        <f ca="1">OFFSET(TblPop[[#This Row],[Peasants]],-1,0)+OFFSET(TblPop[[#This Row],[Net Peasant]],-1,0)+TblMili[[#This Row],[Release Draft]]</f>
        <v>1532</v>
      </c>
      <c r="D116" s="97">
        <f ca="1">TblMili[[#This Row],[Military]]</f>
        <v>826</v>
      </c>
      <c r="E116" s="97">
        <f ca="1">TblMili[[#This Row],[Draftees]]</f>
        <v>776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776</v>
      </c>
      <c r="M116" s="62">
        <f ca="1">TblMili[[#This Row],[Unit 1]]</f>
        <v>0</v>
      </c>
      <c r="N116" s="62">
        <f ca="1">TblMili[[#This Row],[Unit 2]]</f>
        <v>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45288.708333333059</v>
      </c>
      <c r="C117" s="97">
        <f ca="1">OFFSET(TblPop[[#This Row],[Peasants]],-1,0)+OFFSET(TblPop[[#This Row],[Net Peasant]],-1,0)+TblMili[[#This Row],[Release Draft]]</f>
        <v>1532</v>
      </c>
      <c r="D117" s="97">
        <f ca="1">TblMili[[#This Row],[Military]]</f>
        <v>826</v>
      </c>
      <c r="E117" s="97">
        <f ca="1">TblMili[[#This Row],[Draftees]]</f>
        <v>776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776</v>
      </c>
      <c r="M117" s="62">
        <f ca="1">TblMili[[#This Row],[Unit 1]]</f>
        <v>0</v>
      </c>
      <c r="N117" s="62">
        <f ca="1">TblMili[[#This Row],[Unit 2]]</f>
        <v>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45288.749999999724</v>
      </c>
      <c r="C118" s="97">
        <f ca="1">OFFSET(TblPop[[#This Row],[Peasants]],-1,0)+OFFSET(TblPop[[#This Row],[Net Peasant]],-1,0)+TblMili[[#This Row],[Release Draft]]</f>
        <v>1532</v>
      </c>
      <c r="D118" s="97">
        <f ca="1">TblMili[[#This Row],[Military]]</f>
        <v>826</v>
      </c>
      <c r="E118" s="97">
        <f ca="1">TblMili[[#This Row],[Draftees]]</f>
        <v>776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776</v>
      </c>
      <c r="M118" s="62">
        <f ca="1">TblMili[[#This Row],[Unit 1]]</f>
        <v>0</v>
      </c>
      <c r="N118" s="62">
        <f ca="1">TblMili[[#This Row],[Unit 2]]</f>
        <v>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45288.791666666388</v>
      </c>
      <c r="C119" s="97">
        <f ca="1">OFFSET(TblPop[[#This Row],[Peasants]],-1,0)+OFFSET(TblPop[[#This Row],[Net Peasant]],-1,0)+TblMili[[#This Row],[Release Draft]]</f>
        <v>1532</v>
      </c>
      <c r="D119" s="97">
        <f ca="1">TblMili[[#This Row],[Military]]</f>
        <v>826</v>
      </c>
      <c r="E119" s="97">
        <f ca="1">TblMili[[#This Row],[Draftees]]</f>
        <v>776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776</v>
      </c>
      <c r="M119" s="62">
        <f ca="1">TblMili[[#This Row],[Unit 1]]</f>
        <v>0</v>
      </c>
      <c r="N119" s="62">
        <f ca="1">TblMili[[#This Row],[Unit 2]]</f>
        <v>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45288.833333333052</v>
      </c>
      <c r="C120" s="97">
        <f ca="1">OFFSET(TblPop[[#This Row],[Peasants]],-1,0)+OFFSET(TblPop[[#This Row],[Net Peasant]],-1,0)+TblMili[[#This Row],[Release Draft]]</f>
        <v>1532</v>
      </c>
      <c r="D120" s="97">
        <f ca="1">TblMili[[#This Row],[Military]]</f>
        <v>826</v>
      </c>
      <c r="E120" s="97">
        <f ca="1">TblMili[[#This Row],[Draftees]]</f>
        <v>776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776</v>
      </c>
      <c r="M120" s="62">
        <f ca="1">TblMili[[#This Row],[Unit 1]]</f>
        <v>0</v>
      </c>
      <c r="N120" s="62">
        <f ca="1">TblMili[[#This Row],[Unit 2]]</f>
        <v>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45288.874999999716</v>
      </c>
      <c r="C121" s="97">
        <f ca="1">OFFSET(TblPop[[#This Row],[Peasants]],-1,0)+OFFSET(TblPop[[#This Row],[Net Peasant]],-1,0)+TblMili[[#This Row],[Release Draft]]</f>
        <v>1532</v>
      </c>
      <c r="D121" s="97">
        <f ca="1">TblMili[[#This Row],[Military]]</f>
        <v>826</v>
      </c>
      <c r="E121" s="97">
        <f ca="1">TblMili[[#This Row],[Draftees]]</f>
        <v>776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776</v>
      </c>
      <c r="M121" s="62">
        <f ca="1">TblMili[[#This Row],[Unit 1]]</f>
        <v>0</v>
      </c>
      <c r="N121" s="62">
        <f ca="1">TblMili[[#This Row],[Unit 2]]</f>
        <v>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45288.91666666638</v>
      </c>
      <c r="C122" s="97">
        <f ca="1">OFFSET(TblPop[[#This Row],[Peasants]],-1,0)+OFFSET(TblPop[[#This Row],[Net Peasant]],-1,0)+TblMili[[#This Row],[Release Draft]]</f>
        <v>1532</v>
      </c>
      <c r="D122" s="97">
        <f ca="1">TblMili[[#This Row],[Military]]</f>
        <v>826</v>
      </c>
      <c r="E122" s="97">
        <f ca="1">TblMili[[#This Row],[Draftees]]</f>
        <v>776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776</v>
      </c>
      <c r="M122" s="62">
        <f ca="1">TblMili[[#This Row],[Unit 1]]</f>
        <v>0</v>
      </c>
      <c r="N122" s="62">
        <f ca="1">TblMili[[#This Row],[Unit 2]]</f>
        <v>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45288.958333333045</v>
      </c>
      <c r="C123" s="97">
        <f ca="1">OFFSET(TblPop[[#This Row],[Peasants]],-1,0)+OFFSET(TblPop[[#This Row],[Net Peasant]],-1,0)+TblMili[[#This Row],[Release Draft]]</f>
        <v>1532</v>
      </c>
      <c r="D123" s="97">
        <f ca="1">TblMili[[#This Row],[Military]]</f>
        <v>826</v>
      </c>
      <c r="E123" s="97">
        <f ca="1">TblMili[[#This Row],[Draftees]]</f>
        <v>776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776</v>
      </c>
      <c r="M123" s="62">
        <f ca="1">TblMili[[#This Row],[Unit 1]]</f>
        <v>0</v>
      </c>
      <c r="N123" s="62">
        <f ca="1">TblMili[[#This Row],[Unit 2]]</f>
        <v>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45288.999999999709</v>
      </c>
      <c r="C124" s="97">
        <f ca="1">OFFSET(TblPop[[#This Row],[Peasants]],-1,0)+OFFSET(TblPop[[#This Row],[Net Peasant]],-1,0)+TblMili[[#This Row],[Release Draft]]</f>
        <v>1532</v>
      </c>
      <c r="D124" s="97">
        <f ca="1">TblMili[[#This Row],[Military]]</f>
        <v>826</v>
      </c>
      <c r="E124" s="97">
        <f ca="1">TblMili[[#This Row],[Draftees]]</f>
        <v>776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776</v>
      </c>
      <c r="M124" s="62">
        <f ca="1">TblMili[[#This Row],[Unit 1]]</f>
        <v>0</v>
      </c>
      <c r="N124" s="62">
        <f ca="1">TblMili[[#This Row],[Unit 2]]</f>
        <v>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45289.041666666373</v>
      </c>
      <c r="C125" s="97">
        <f ca="1">OFFSET(TblPop[[#This Row],[Peasants]],-1,0)+OFFSET(TblPop[[#This Row],[Net Peasant]],-1,0)+TblMili[[#This Row],[Release Draft]]</f>
        <v>1532</v>
      </c>
      <c r="D125" s="97">
        <f ca="1">TblMili[[#This Row],[Military]]</f>
        <v>826</v>
      </c>
      <c r="E125" s="97">
        <f ca="1">TblMili[[#This Row],[Draftees]]</f>
        <v>776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776</v>
      </c>
      <c r="M125" s="62">
        <f ca="1">TblMili[[#This Row],[Unit 1]]</f>
        <v>0</v>
      </c>
      <c r="N125" s="62">
        <f ca="1">TblMili[[#This Row],[Unit 2]]</f>
        <v>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45289.083333333037</v>
      </c>
      <c r="C126" s="97">
        <f ca="1">OFFSET(TblPop[[#This Row],[Peasants]],-1,0)+OFFSET(TblPop[[#This Row],[Net Peasant]],-1,0)+TblMili[[#This Row],[Release Draft]]</f>
        <v>1532</v>
      </c>
      <c r="D126" s="97">
        <f ca="1">TblMili[[#This Row],[Military]]</f>
        <v>826</v>
      </c>
      <c r="E126" s="97">
        <f ca="1">TblMili[[#This Row],[Draftees]]</f>
        <v>776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776</v>
      </c>
      <c r="M126" s="62">
        <f ca="1">TblMili[[#This Row],[Unit 1]]</f>
        <v>0</v>
      </c>
      <c r="N126" s="62">
        <f ca="1">TblMili[[#This Row],[Unit 2]]</f>
        <v>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45289.124999999702</v>
      </c>
      <c r="C127" s="97">
        <f ca="1">OFFSET(TblPop[[#This Row],[Peasants]],-1,0)+OFFSET(TblPop[[#This Row],[Net Peasant]],-1,0)+TblMili[[#This Row],[Release Draft]]</f>
        <v>1532</v>
      </c>
      <c r="D127" s="97">
        <f ca="1">TblMili[[#This Row],[Military]]</f>
        <v>826</v>
      </c>
      <c r="E127" s="97">
        <f ca="1">TblMili[[#This Row],[Draftees]]</f>
        <v>776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776</v>
      </c>
      <c r="M127" s="62">
        <f ca="1">TblMili[[#This Row],[Unit 1]]</f>
        <v>0</v>
      </c>
      <c r="N127" s="62">
        <f ca="1">TblMili[[#This Row],[Unit 2]]</f>
        <v>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45289.166666666366</v>
      </c>
      <c r="C128" s="97">
        <f ca="1">OFFSET(TblPop[[#This Row],[Peasants]],-1,0)+OFFSET(TblPop[[#This Row],[Net Peasant]],-1,0)+TblMili[[#This Row],[Release Draft]]</f>
        <v>1532</v>
      </c>
      <c r="D128" s="97">
        <f ca="1">TblMili[[#This Row],[Military]]</f>
        <v>826</v>
      </c>
      <c r="E128" s="97">
        <f ca="1">TblMili[[#This Row],[Draftees]]</f>
        <v>776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776</v>
      </c>
      <c r="M128" s="62">
        <f ca="1">TblMili[[#This Row],[Unit 1]]</f>
        <v>0</v>
      </c>
      <c r="N128" s="62">
        <f ca="1">TblMili[[#This Row],[Unit 2]]</f>
        <v>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45289.20833333303</v>
      </c>
      <c r="C129" s="97">
        <f ca="1">OFFSET(TblPop[[#This Row],[Peasants]],-1,0)+OFFSET(TblPop[[#This Row],[Net Peasant]],-1,0)+TblMili[[#This Row],[Release Draft]]</f>
        <v>1532</v>
      </c>
      <c r="D129" s="97">
        <f ca="1">TblMili[[#This Row],[Military]]</f>
        <v>826</v>
      </c>
      <c r="E129" s="97">
        <f ca="1">TblMili[[#This Row],[Draftees]]</f>
        <v>776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776</v>
      </c>
      <c r="M129" s="62">
        <f ca="1">TblMili[[#This Row],[Unit 1]]</f>
        <v>0</v>
      </c>
      <c r="N129" s="62">
        <f ca="1">TblMili[[#This Row],[Unit 2]]</f>
        <v>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45289.249999999694</v>
      </c>
      <c r="C130" s="97">
        <f ca="1">OFFSET(TblPop[[#This Row],[Peasants]],-1,0)+OFFSET(TblPop[[#This Row],[Net Peasant]],-1,0)+TblMili[[#This Row],[Release Draft]]</f>
        <v>1532</v>
      </c>
      <c r="D130" s="97">
        <f ca="1">TblMili[[#This Row],[Military]]</f>
        <v>826</v>
      </c>
      <c r="E130" s="97">
        <f ca="1">TblMili[[#This Row],[Draftees]]</f>
        <v>776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776</v>
      </c>
      <c r="M130" s="62">
        <f ca="1">TblMili[[#This Row],[Unit 1]]</f>
        <v>0</v>
      </c>
      <c r="N130" s="62">
        <f ca="1">TblMili[[#This Row],[Unit 2]]</f>
        <v>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45289.291666666359</v>
      </c>
      <c r="C131" s="97">
        <f ca="1">OFFSET(TblPop[[#This Row],[Peasants]],-1,0)+OFFSET(TblPop[[#This Row],[Net Peasant]],-1,0)+TblMili[[#This Row],[Release Draft]]</f>
        <v>1532</v>
      </c>
      <c r="D131" s="97">
        <f ca="1">TblMili[[#This Row],[Military]]</f>
        <v>826</v>
      </c>
      <c r="E131" s="97">
        <f ca="1">TblMili[[#This Row],[Draftees]]</f>
        <v>776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776</v>
      </c>
      <c r="M131" s="62">
        <f ca="1">TblMili[[#This Row],[Unit 1]]</f>
        <v>0</v>
      </c>
      <c r="N131" s="62">
        <f ca="1">TblMili[[#This Row],[Unit 2]]</f>
        <v>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45289.333333333023</v>
      </c>
      <c r="C132" s="97">
        <f ca="1">OFFSET(TblPop[[#This Row],[Peasants]],-1,0)+OFFSET(TblPop[[#This Row],[Net Peasant]],-1,0)+TblMili[[#This Row],[Release Draft]]</f>
        <v>1532</v>
      </c>
      <c r="D132" s="97">
        <f ca="1">TblMili[[#This Row],[Military]]</f>
        <v>826</v>
      </c>
      <c r="E132" s="97">
        <f ca="1">TblMili[[#This Row],[Draftees]]</f>
        <v>776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776</v>
      </c>
      <c r="M132" s="62">
        <f ca="1">TblMili[[#This Row],[Unit 1]]</f>
        <v>0</v>
      </c>
      <c r="N132" s="62">
        <f ca="1">TblMili[[#This Row],[Unit 2]]</f>
        <v>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45289.374999999687</v>
      </c>
      <c r="C133" s="97">
        <f ca="1">OFFSET(TblPop[[#This Row],[Peasants]],-1,0)+OFFSET(TblPop[[#This Row],[Net Peasant]],-1,0)+TblMili[[#This Row],[Release Draft]]</f>
        <v>1532</v>
      </c>
      <c r="D133" s="97">
        <f ca="1">TblMili[[#This Row],[Military]]</f>
        <v>826</v>
      </c>
      <c r="E133" s="97">
        <f ca="1">TblMili[[#This Row],[Draftees]]</f>
        <v>776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776</v>
      </c>
      <c r="M133" s="62">
        <f ca="1">TblMili[[#This Row],[Unit 1]]</f>
        <v>0</v>
      </c>
      <c r="N133" s="62">
        <f ca="1">TblMili[[#This Row],[Unit 2]]</f>
        <v>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45289.416666666351</v>
      </c>
      <c r="C134" s="97">
        <f ca="1">OFFSET(TblPop[[#This Row],[Peasants]],-1,0)+OFFSET(TblPop[[#This Row],[Net Peasant]],-1,0)+TblMili[[#This Row],[Release Draft]]</f>
        <v>1532</v>
      </c>
      <c r="D134" s="97">
        <f ca="1">TblMili[[#This Row],[Military]]</f>
        <v>826</v>
      </c>
      <c r="E134" s="97">
        <f ca="1">TblMili[[#This Row],[Draftees]]</f>
        <v>776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776</v>
      </c>
      <c r="M134" s="62">
        <f ca="1">TblMili[[#This Row],[Unit 1]]</f>
        <v>0</v>
      </c>
      <c r="N134" s="62">
        <f ca="1">TblMili[[#This Row],[Unit 2]]</f>
        <v>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45289.458333333016</v>
      </c>
      <c r="C135" s="97">
        <f ca="1">OFFSET(TblPop[[#This Row],[Peasants]],-1,0)+OFFSET(TblPop[[#This Row],[Net Peasant]],-1,0)+TblMili[[#This Row],[Release Draft]]</f>
        <v>1532</v>
      </c>
      <c r="D135" s="97">
        <f ca="1">TblMili[[#This Row],[Military]]</f>
        <v>826</v>
      </c>
      <c r="E135" s="97">
        <f ca="1">TblMili[[#This Row],[Draftees]]</f>
        <v>776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776</v>
      </c>
      <c r="M135" s="62">
        <f ca="1">TblMili[[#This Row],[Unit 1]]</f>
        <v>0</v>
      </c>
      <c r="N135" s="62">
        <f ca="1">TblMili[[#This Row],[Unit 2]]</f>
        <v>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45289.49999999968</v>
      </c>
      <c r="C136" s="97">
        <f ca="1">OFFSET(TblPop[[#This Row],[Peasants]],-1,0)+OFFSET(TblPop[[#This Row],[Net Peasant]],-1,0)+TblMili[[#This Row],[Release Draft]]</f>
        <v>1532</v>
      </c>
      <c r="D136" s="97">
        <f ca="1">TblMili[[#This Row],[Military]]</f>
        <v>826</v>
      </c>
      <c r="E136" s="97">
        <f ca="1">TblMili[[#This Row],[Draftees]]</f>
        <v>776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776</v>
      </c>
      <c r="M136" s="62">
        <f ca="1">TblMili[[#This Row],[Unit 1]]</f>
        <v>0</v>
      </c>
      <c r="N136" s="62">
        <f ca="1">TblMili[[#This Row],[Unit 2]]</f>
        <v>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ROUND(6*(Construction!BM137+Construction!CK136)/IF(Explore!S137&gt;0,Construction!F137-20,Construction!F137),4)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317</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7" priority="1" stopIfTrue="1">
      <formula>OR(C4&lt;0,ROW()-3=$C$1270)</formula>
    </cfRule>
  </conditionalFormatting>
  <conditionalFormatting sqref="A1269:XFD1270">
    <cfRule type="expression" dxfId="876" priority="106" stopIfTrue="1">
      <formula>$C$1270&gt;144</formula>
    </cfRule>
  </conditionalFormatting>
  <conditionalFormatting sqref="A4:AC136">
    <cfRule type="expression" dxfId="875" priority="12" stopIfTrue="1">
      <formula>ROW()-3=$C$1270</formula>
    </cfRule>
    <cfRule type="expression" dxfId="874" priority="112">
      <formula>$A4=73</formula>
    </cfRule>
    <cfRule type="expression" dxfId="873" priority="113">
      <formula>ROUND(($A4-1)/12,0)=INT($A4-1)/12</formula>
    </cfRule>
  </conditionalFormatting>
  <conditionalFormatting sqref="A1:XFD3">
    <cfRule type="expression" dxfId="872"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45284</v>
      </c>
      <c r="C4" s="156"/>
      <c r="D4" s="157"/>
      <c r="E4" s="97">
        <f ca="1">TblConstr[[#This Row],[Land]]</f>
        <v>250</v>
      </c>
      <c r="F4" s="97">
        <f>TblPop[[#This Row],[Peasants]]</f>
        <v>1300</v>
      </c>
      <c r="G4" s="97">
        <f ca="1">TblMili[[#This Row],[Networth (2)]]</f>
        <v>5700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Row],[Lumber]]*lumber_rot*(1+Military!$CL$13*Races!$AB$81)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45284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45284.041666666664</v>
      </c>
      <c r="C5" s="156"/>
      <c r="D5" s="157"/>
      <c r="E5" s="97">
        <f ca="1">TblConstr[[#This Row],[Land]]</f>
        <v>250</v>
      </c>
      <c r="F5" s="97">
        <f ca="1">TblPop[[#This Row],[Peasants]]</f>
        <v>1326</v>
      </c>
      <c r="G5" s="97">
        <f ca="1">TblMili[[#This Row],[Networth (2)]]</f>
        <v>5700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Row],[Lumber]]*lumber_rot*(1+Military!$CL$13*Races!$AB$81)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45284.041666666664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45284.083333333328</v>
      </c>
      <c r="C6" s="156"/>
      <c r="D6" s="157"/>
      <c r="E6" s="97">
        <f ca="1">TblConstr[[#This Row],[Land]]</f>
        <v>250</v>
      </c>
      <c r="F6" s="97">
        <f ca="1">TblPop[[#This Row],[Peasants]]</f>
        <v>1352</v>
      </c>
      <c r="G6" s="97">
        <f ca="1">TblMili[[#This Row],[Networth (2)]]</f>
        <v>5700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Row],[Lumber]]*lumber_rot*(1+Military!$CL$13*Races!$AB$81)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45284.083333333328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45284.124999999993</v>
      </c>
      <c r="C7" s="156"/>
      <c r="D7" s="157"/>
      <c r="E7" s="97">
        <f ca="1">TblConstr[[#This Row],[Land]]</f>
        <v>250</v>
      </c>
      <c r="F7" s="97">
        <f ca="1">TblPop[[#This Row],[Peasants]]</f>
        <v>1378</v>
      </c>
      <c r="G7" s="97">
        <f ca="1">TblMili[[#This Row],[Networth (2)]]</f>
        <v>5700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Row],[Lumber]]*lumber_rot*(1+Military!$CL$13*Races!$AB$81)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45284.124999999993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45284.166666666657</v>
      </c>
      <c r="C8" s="156"/>
      <c r="D8" s="157"/>
      <c r="E8" s="97">
        <f ca="1">TblConstr[[#This Row],[Land]]</f>
        <v>250</v>
      </c>
      <c r="F8" s="97">
        <f ca="1">TblPop[[#This Row],[Peasants]]</f>
        <v>1405</v>
      </c>
      <c r="G8" s="97">
        <f ca="1">TblMili[[#This Row],[Networth (2)]]</f>
        <v>5700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Row],[Lumber]]*lumber_rot*(1+Military!$CL$13*Races!$AB$81)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45284.166666666657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45284.208333333321</v>
      </c>
      <c r="C9" s="156"/>
      <c r="D9" s="157"/>
      <c r="E9" s="97">
        <f ca="1">TblConstr[[#This Row],[Land]]</f>
        <v>250</v>
      </c>
      <c r="F9" s="97">
        <f ca="1">TblPop[[#This Row],[Peasants]]</f>
        <v>1433</v>
      </c>
      <c r="G9" s="97">
        <f ca="1">TblMili[[#This Row],[Networth (2)]]</f>
        <v>5700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Row],[Lumber]]*lumber_rot*(1+Military!$CL$13*Races!$AB$81)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45284.208333333321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45284.249999999985</v>
      </c>
      <c r="C10" s="156"/>
      <c r="D10" s="157"/>
      <c r="E10" s="97">
        <f ca="1">TblConstr[[#This Row],[Land]]</f>
        <v>250</v>
      </c>
      <c r="F10" s="97">
        <f ca="1">TblPop[[#This Row],[Peasants]]</f>
        <v>1462</v>
      </c>
      <c r="G10" s="97">
        <f ca="1">TblMili[[#This Row],[Networth (2)]]</f>
        <v>5700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Row],[Lumber]]*lumber_rot*(1+Military!$CL$13*Races!$AB$81)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45284.249999999985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45284.29166666665</v>
      </c>
      <c r="C11" s="156"/>
      <c r="D11" s="157"/>
      <c r="E11" s="97">
        <f ca="1">TblConstr[[#This Row],[Land]]</f>
        <v>250</v>
      </c>
      <c r="F11" s="97">
        <f ca="1">TblPop[[#This Row],[Peasants]]</f>
        <v>1490</v>
      </c>
      <c r="G11" s="97">
        <f ca="1">TblMili[[#This Row],[Networth (2)]]</f>
        <v>5700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Row],[Lumber]]*lumber_rot*(1+Military!$CL$13*Races!$AB$81)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45284.29166666665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45284.333333333314</v>
      </c>
      <c r="C12" s="156"/>
      <c r="D12" s="157"/>
      <c r="E12" s="97">
        <f ca="1">TblConstr[[#This Row],[Land]]</f>
        <v>250</v>
      </c>
      <c r="F12" s="97">
        <f ca="1">TblPop[[#This Row],[Peasants]]</f>
        <v>1519</v>
      </c>
      <c r="G12" s="97">
        <f ca="1">TblMili[[#This Row],[Networth (2)]]</f>
        <v>5700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Row],[Lumber]]*lumber_rot*(1+Military!$CL$13*Races!$AB$81)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45284.333333333314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45284.374999999978</v>
      </c>
      <c r="C13" s="156"/>
      <c r="D13" s="157"/>
      <c r="E13" s="97">
        <f ca="1">TblConstr[[#This Row],[Land]]</f>
        <v>250</v>
      </c>
      <c r="F13" s="97">
        <f ca="1">TblPop[[#This Row],[Peasants]]</f>
        <v>1549</v>
      </c>
      <c r="G13" s="97">
        <f ca="1">TblMili[[#This Row],[Networth (2)]]</f>
        <v>5700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Row],[Lumber]]*lumber_rot*(1+Military!$CL$13*Races!$AB$81)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45284.374999999978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45284.416666666642</v>
      </c>
      <c r="C14" s="156"/>
      <c r="D14" s="157"/>
      <c r="E14" s="97">
        <f ca="1">TblConstr[[#This Row],[Land]]</f>
        <v>250</v>
      </c>
      <c r="F14" s="97">
        <f ca="1">TblPop[[#This Row],[Peasants]]</f>
        <v>1580</v>
      </c>
      <c r="G14" s="97">
        <f ca="1">TblMili[[#This Row],[Networth (2)]]</f>
        <v>5700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Row],[Lumber]]*lumber_rot*(1+Military!$CL$13*Races!$AB$81)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45284.416666666642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45284.458333333307</v>
      </c>
      <c r="C15" s="156"/>
      <c r="D15" s="157"/>
      <c r="E15" s="97">
        <f ca="1">TblConstr[[#This Row],[Land]]</f>
        <v>250</v>
      </c>
      <c r="F15" s="97">
        <f ca="1">TblPop[[#This Row],[Peasants]]</f>
        <v>1611</v>
      </c>
      <c r="G15" s="97">
        <f ca="1">TblMili[[#This Row],[Networth (2)]]</f>
        <v>5700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Row],[Lumber]]*lumber_rot*(1+Military!$CL$13*Races!$AB$81)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45284.458333333307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45284.499999999971</v>
      </c>
      <c r="C16" s="156"/>
      <c r="D16" s="157"/>
      <c r="E16" s="97">
        <f ca="1">TblConstr[[#This Row],[Land]]</f>
        <v>250</v>
      </c>
      <c r="F16" s="97">
        <f ca="1">TblPop[[#This Row],[Peasants]]</f>
        <v>1643</v>
      </c>
      <c r="G16" s="97">
        <f ca="1">TblMili[[#This Row],[Networth (2)]]</f>
        <v>5700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Row],[Lumber]]*lumber_rot*(1+Military!$CL$13*Races!$AB$81)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45284.499999999971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45284.541666666635</v>
      </c>
      <c r="C17" s="156"/>
      <c r="D17" s="157"/>
      <c r="E17" s="97">
        <f ca="1">TblConstr[[#This Row],[Land]]</f>
        <v>250</v>
      </c>
      <c r="F17" s="97">
        <f ca="1">TblPop[[#This Row],[Peasants]]</f>
        <v>1676</v>
      </c>
      <c r="G17" s="97">
        <f ca="1">TblMili[[#This Row],[Networth (2)]]</f>
        <v>5700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Row],[Lumber]]*lumber_rot*(1+Military!$CL$13*Races!$AB$81)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45284.541666666635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45284.583333333299</v>
      </c>
      <c r="C18" s="156"/>
      <c r="D18" s="157"/>
      <c r="E18" s="97">
        <f ca="1">TblConstr[[#This Row],[Land]]</f>
        <v>250</v>
      </c>
      <c r="F18" s="97">
        <f ca="1">TblPop[[#This Row],[Peasants]]</f>
        <v>1709</v>
      </c>
      <c r="G18" s="97">
        <f ca="1">TblMili[[#This Row],[Networth (2)]]</f>
        <v>5700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Row],[Lumber]]*lumber_rot*(1+Military!$CL$13*Races!$AB$81)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45284.583333333299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45284.624999999964</v>
      </c>
      <c r="C19" s="156"/>
      <c r="D19" s="157"/>
      <c r="E19" s="97">
        <f ca="1">TblConstr[[#This Row],[Land]]</f>
        <v>250</v>
      </c>
      <c r="F19" s="97">
        <f ca="1">TblPop[[#This Row],[Peasants]]</f>
        <v>1743</v>
      </c>
      <c r="G19" s="97">
        <f ca="1">TblMili[[#This Row],[Networth (2)]]</f>
        <v>5700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Row],[Lumber]]*lumber_rot*(1+Military!$CL$13*Races!$AB$81)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45284.624999999964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45284.666666666628</v>
      </c>
      <c r="C20" s="156"/>
      <c r="D20" s="157"/>
      <c r="E20" s="97">
        <f ca="1">TblConstr[[#This Row],[Land]]</f>
        <v>250</v>
      </c>
      <c r="F20" s="97">
        <f ca="1">TblPop[[#This Row],[Peasants]]</f>
        <v>1778</v>
      </c>
      <c r="G20" s="97">
        <f ca="1">TblMili[[#This Row],[Networth (2)]]</f>
        <v>5700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Row],[Lumber]]*lumber_rot*(1+Military!$CL$13*Races!$AB$81)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45284.666666666628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45284.708333333292</v>
      </c>
      <c r="C21" s="156"/>
      <c r="D21" s="157"/>
      <c r="E21" s="97">
        <f ca="1">TblConstr[[#This Row],[Land]]</f>
        <v>250</v>
      </c>
      <c r="F21" s="97">
        <f ca="1">TblPop[[#This Row],[Peasants]]</f>
        <v>1799</v>
      </c>
      <c r="G21" s="97">
        <f ca="1">TblMili[[#This Row],[Networth (2)]]</f>
        <v>5700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Row],[Lumber]]*lumber_rot*(1+Military!$CL$13*Races!$AB$81)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45284.708333333292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45284.749999999956</v>
      </c>
      <c r="C22" s="156"/>
      <c r="D22" s="157"/>
      <c r="E22" s="97">
        <f ca="1">TblConstr[[#This Row],[Land]]</f>
        <v>250</v>
      </c>
      <c r="F22" s="97">
        <f ca="1">TblPop[[#This Row],[Peasants]]</f>
        <v>1781</v>
      </c>
      <c r="G22" s="97">
        <f ca="1">TblMili[[#This Row],[Networth (2)]]</f>
        <v>5700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Row],[Lumber]]*lumber_rot*(1+Military!$CL$13*Races!$AB$81)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45284.749999999956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45284.791666666621</v>
      </c>
      <c r="C23" s="156"/>
      <c r="D23" s="157"/>
      <c r="E23" s="97">
        <f ca="1">TblConstr[[#This Row],[Land]]</f>
        <v>250</v>
      </c>
      <c r="F23" s="97">
        <f ca="1">TblPop[[#This Row],[Peasants]]</f>
        <v>1763</v>
      </c>
      <c r="G23" s="97">
        <f ca="1">TblMili[[#This Row],[Networth (2)]]</f>
        <v>5700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Row],[Lumber]]*lumber_rot*(1+Military!$CL$13*Races!$AB$81)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45284.791666666621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45284.833333333285</v>
      </c>
      <c r="C24" s="156"/>
      <c r="D24" s="157"/>
      <c r="E24" s="97">
        <f ca="1">TblConstr[[#This Row],[Land]]</f>
        <v>250</v>
      </c>
      <c r="F24" s="97">
        <f ca="1">TblPop[[#This Row],[Peasants]]</f>
        <v>1745</v>
      </c>
      <c r="G24" s="97">
        <f ca="1">TblMili[[#This Row],[Networth (2)]]</f>
        <v>5700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Row],[Lumber]]*lumber_rot*(1+Military!$CL$13*Races!$AB$81)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45284.833333333285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45284.874999999949</v>
      </c>
      <c r="C25" s="156"/>
      <c r="D25" s="157"/>
      <c r="E25" s="97">
        <f ca="1">TblConstr[[#This Row],[Land]]</f>
        <v>250</v>
      </c>
      <c r="F25" s="97">
        <f ca="1">TblPop[[#This Row],[Peasants]]</f>
        <v>1728</v>
      </c>
      <c r="G25" s="97">
        <f ca="1">TblMili[[#This Row],[Networth (2)]]</f>
        <v>5700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Row],[Lumber]]*lumber_rot*(1+Military!$CL$13*Races!$AB$81)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45284.874999999949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45284.916666666613</v>
      </c>
      <c r="C26" s="156"/>
      <c r="D26" s="157"/>
      <c r="E26" s="97">
        <f ca="1">TblConstr[[#This Row],[Land]]</f>
        <v>250</v>
      </c>
      <c r="F26" s="97">
        <f ca="1">TblPop[[#This Row],[Peasants]]</f>
        <v>1711</v>
      </c>
      <c r="G26" s="97">
        <f ca="1">TblMili[[#This Row],[Networth (2)]]</f>
        <v>5700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Row],[Lumber]]*lumber_rot*(1+Military!$CL$13*Races!$AB$81)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45284.916666666613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45284.958333333278</v>
      </c>
      <c r="C27" s="156"/>
      <c r="D27" s="157"/>
      <c r="E27" s="97">
        <f ca="1">TblConstr[[#This Row],[Land]]</f>
        <v>250</v>
      </c>
      <c r="F27" s="97">
        <f ca="1">TblPop[[#This Row],[Peasants]]</f>
        <v>1694</v>
      </c>
      <c r="G27" s="97">
        <f ca="1">TblMili[[#This Row],[Networth (2)]]</f>
        <v>5700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Row],[Lumber]]*lumber_rot*(1+Military!$CL$13*Races!$AB$81)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45284.958333333278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45284.999999999942</v>
      </c>
      <c r="C28" s="156"/>
      <c r="D28" s="157"/>
      <c r="E28" s="97">
        <f ca="1">TblConstr[[#This Row],[Land]]</f>
        <v>250</v>
      </c>
      <c r="F28" s="97">
        <f ca="1">TblPop[[#This Row],[Peasants]]</f>
        <v>1677</v>
      </c>
      <c r="G28" s="97">
        <f ca="1">TblMili[[#This Row],[Networth (2)]]</f>
        <v>5700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Row],[Lumber]]*lumber_rot*(1+Military!$CL$13*Races!$AB$81)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45284.999999999942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45285.041666666606</v>
      </c>
      <c r="C29" s="156"/>
      <c r="D29" s="157"/>
      <c r="E29" s="97">
        <f ca="1">TblConstr[[#This Row],[Land]]</f>
        <v>250</v>
      </c>
      <c r="F29" s="97">
        <f ca="1">TblPop[[#This Row],[Peasants]]</f>
        <v>1660</v>
      </c>
      <c r="G29" s="97">
        <f ca="1">TblMili[[#This Row],[Networth (2)]]</f>
        <v>5700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Row],[Lumber]]*lumber_rot*(1+Military!$CL$13*Races!$AB$81)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45285.041666666606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45285.08333333327</v>
      </c>
      <c r="C30" s="156"/>
      <c r="D30" s="157"/>
      <c r="E30" s="97">
        <f ca="1">TblConstr[[#This Row],[Land]]</f>
        <v>250</v>
      </c>
      <c r="F30" s="97">
        <f ca="1">TblPop[[#This Row],[Peasants]]</f>
        <v>1643</v>
      </c>
      <c r="G30" s="97">
        <f ca="1">TblMili[[#This Row],[Networth (2)]]</f>
        <v>5700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Row],[Lumber]]*lumber_rot*(1+Military!$CL$13*Races!$AB$81)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45285.08333333327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45285.124999999935</v>
      </c>
      <c r="C31" s="156"/>
      <c r="D31" s="157"/>
      <c r="E31" s="97">
        <f ca="1">TblConstr[[#This Row],[Land]]</f>
        <v>250</v>
      </c>
      <c r="F31" s="97">
        <f ca="1">TblPop[[#This Row],[Peasants]]</f>
        <v>1627</v>
      </c>
      <c r="G31" s="97">
        <f ca="1">TblMili[[#This Row],[Networth (2)]]</f>
        <v>5700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Row],[Lumber]]*lumber_rot*(1+Military!$CL$13*Races!$AB$81)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45285.124999999935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45285.166666666599</v>
      </c>
      <c r="C32" s="156"/>
      <c r="D32" s="157"/>
      <c r="E32" s="97">
        <f ca="1">TblConstr[[#This Row],[Land]]</f>
        <v>250</v>
      </c>
      <c r="F32" s="97">
        <f ca="1">TblPop[[#This Row],[Peasants]]</f>
        <v>1611</v>
      </c>
      <c r="G32" s="97">
        <f ca="1">TblMili[[#This Row],[Networth (2)]]</f>
        <v>5700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Row],[Lumber]]*lumber_rot*(1+Military!$CL$13*Races!$AB$81)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45285.166666666599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45285.208333333263</v>
      </c>
      <c r="C33" s="156"/>
      <c r="D33" s="157"/>
      <c r="E33" s="97">
        <f ca="1">TblConstr[[#This Row],[Land]]</f>
        <v>250</v>
      </c>
      <c r="F33" s="97">
        <f ca="1">TblPop[[#This Row],[Peasants]]</f>
        <v>1595</v>
      </c>
      <c r="G33" s="97">
        <f ca="1">TblMili[[#This Row],[Networth (2)]]</f>
        <v>5700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Row],[Lumber]]*lumber_rot*(1+Military!$CL$13*Races!$AB$81)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45285.208333333263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45285.249999999927</v>
      </c>
      <c r="C34" s="156"/>
      <c r="D34" s="157"/>
      <c r="E34" s="97">
        <f ca="1">TblConstr[[#This Row],[Land]]</f>
        <v>250</v>
      </c>
      <c r="F34" s="97">
        <f ca="1">TblPop[[#This Row],[Peasants]]</f>
        <v>1579</v>
      </c>
      <c r="G34" s="97">
        <f ca="1">TblMili[[#This Row],[Networth (2)]]</f>
        <v>5700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Row],[Lumber]]*lumber_rot*(1+Military!$CL$13*Races!$AB$81)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45285.249999999927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45285.291666666591</v>
      </c>
      <c r="C35" s="156"/>
      <c r="D35" s="157"/>
      <c r="E35" s="97">
        <f ca="1">TblConstr[[#This Row],[Land]]</f>
        <v>250</v>
      </c>
      <c r="F35" s="97">
        <f ca="1">TblPop[[#This Row],[Peasants]]</f>
        <v>1563</v>
      </c>
      <c r="G35" s="97">
        <f ca="1">TblMili[[#This Row],[Networth (2)]]</f>
        <v>5700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Row],[Lumber]]*lumber_rot*(1+Military!$CL$13*Races!$AB$81)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45285.291666666591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45285.333333333256</v>
      </c>
      <c r="C36" s="156"/>
      <c r="D36" s="157"/>
      <c r="E36" s="97">
        <f ca="1">TblConstr[[#This Row],[Land]]</f>
        <v>250</v>
      </c>
      <c r="F36" s="97">
        <f ca="1">TblPop[[#This Row],[Peasants]]</f>
        <v>1547</v>
      </c>
      <c r="G36" s="97">
        <f ca="1">TblMili[[#This Row],[Networth (2)]]</f>
        <v>5700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Row],[Lumber]]*lumber_rot*(1+Military!$CL$13*Races!$AB$81)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45285.333333333256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45285.37499999992</v>
      </c>
      <c r="C37" s="156"/>
      <c r="D37" s="157"/>
      <c r="E37" s="97">
        <f ca="1">TblConstr[[#This Row],[Land]]</f>
        <v>250</v>
      </c>
      <c r="F37" s="97">
        <f ca="1">TblPop[[#This Row],[Peasants]]</f>
        <v>1532</v>
      </c>
      <c r="G37" s="97">
        <f ca="1">TblMili[[#This Row],[Networth (2)]]</f>
        <v>5700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Row],[Lumber]]*lumber_rot*(1+Military!$CL$13*Races!$AB$81)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45285.37499999992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45285.416666666584</v>
      </c>
      <c r="C38" s="156"/>
      <c r="D38" s="157"/>
      <c r="E38" s="97">
        <f ca="1">TblConstr[[#This Row],[Land]]</f>
        <v>250</v>
      </c>
      <c r="F38" s="97">
        <f ca="1">TblPop[[#This Row],[Peasants]]</f>
        <v>1532</v>
      </c>
      <c r="G38" s="97">
        <f ca="1">TblMili[[#This Row],[Networth (2)]]</f>
        <v>5700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Row],[Lumber]]*lumber_rot*(1+Military!$CL$13*Races!$AB$81)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45285.416666666584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45285.458333333248</v>
      </c>
      <c r="C39" s="156"/>
      <c r="D39" s="157"/>
      <c r="E39" s="97">
        <f ca="1">TblConstr[[#This Row],[Land]]</f>
        <v>250</v>
      </c>
      <c r="F39" s="97">
        <f ca="1">TblPop[[#This Row],[Peasants]]</f>
        <v>1532</v>
      </c>
      <c r="G39" s="97">
        <f ca="1">TblMili[[#This Row],[Networth (2)]]</f>
        <v>5700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Row],[Lumber]]*lumber_rot*(1+Military!$CL$13*Races!$AB$81)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45285.458333333248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45285.499999999913</v>
      </c>
      <c r="C40" s="156"/>
      <c r="D40" s="157"/>
      <c r="E40" s="97">
        <f ca="1">TblConstr[[#This Row],[Land]]</f>
        <v>250</v>
      </c>
      <c r="F40" s="97">
        <f ca="1">TblPop[[#This Row],[Peasants]]</f>
        <v>1532</v>
      </c>
      <c r="G40" s="97">
        <f ca="1">TblMili[[#This Row],[Networth (2)]]</f>
        <v>5700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Row],[Lumber]]*lumber_rot*(1+Military!$CL$13*Races!$AB$81)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45285.499999999913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45285.541666666577</v>
      </c>
      <c r="C41" s="156"/>
      <c r="D41" s="157"/>
      <c r="E41" s="97">
        <f ca="1">TblConstr[[#This Row],[Land]]</f>
        <v>250</v>
      </c>
      <c r="F41" s="97">
        <f ca="1">TblPop[[#This Row],[Peasants]]</f>
        <v>1532</v>
      </c>
      <c r="G41" s="97">
        <f ca="1">TblMili[[#This Row],[Networth (2)]]</f>
        <v>5700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Row],[Lumber]]*lumber_rot*(1+Military!$CL$13*Races!$AB$81)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45285.541666666577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45285.583333333241</v>
      </c>
      <c r="C42" s="156"/>
      <c r="D42" s="157"/>
      <c r="E42" s="97">
        <f ca="1">TblConstr[[#This Row],[Land]]</f>
        <v>250</v>
      </c>
      <c r="F42" s="97">
        <f ca="1">TblPop[[#This Row],[Peasants]]</f>
        <v>1532</v>
      </c>
      <c r="G42" s="97">
        <f ca="1">TblMili[[#This Row],[Networth (2)]]</f>
        <v>5700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Row],[Lumber]]*lumber_rot*(1+Military!$CL$13*Races!$AB$81)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45285.583333333241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45285.624999999905</v>
      </c>
      <c r="C43" s="156"/>
      <c r="D43" s="157"/>
      <c r="E43" s="97">
        <f ca="1">TblConstr[[#This Row],[Land]]</f>
        <v>250</v>
      </c>
      <c r="F43" s="97">
        <f ca="1">TblPop[[#This Row],[Peasants]]</f>
        <v>1532</v>
      </c>
      <c r="G43" s="97">
        <f ca="1">TblMili[[#This Row],[Networth (2)]]</f>
        <v>5700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Row],[Lumber]]*lumber_rot*(1+Military!$CL$13*Races!$AB$81)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45285.624999999905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45285.66666666657</v>
      </c>
      <c r="C44" s="156"/>
      <c r="D44" s="157"/>
      <c r="E44" s="97">
        <f ca="1">TblConstr[[#This Row],[Land]]</f>
        <v>250</v>
      </c>
      <c r="F44" s="97">
        <f ca="1">TblPop[[#This Row],[Peasants]]</f>
        <v>1532</v>
      </c>
      <c r="G44" s="97">
        <f ca="1">TblMili[[#This Row],[Networth (2)]]</f>
        <v>5700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Row],[Lumber]]*lumber_rot*(1+Military!$CL$13*Races!$AB$81)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45285.66666666657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45285.708333333234</v>
      </c>
      <c r="C45" s="156"/>
      <c r="D45" s="157"/>
      <c r="E45" s="97">
        <f ca="1">TblConstr[[#This Row],[Land]]</f>
        <v>250</v>
      </c>
      <c r="F45" s="97">
        <f ca="1">TblPop[[#This Row],[Peasants]]</f>
        <v>1532</v>
      </c>
      <c r="G45" s="97">
        <f ca="1">TblMili[[#This Row],[Networth (2)]]</f>
        <v>5700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Row],[Lumber]]*lumber_rot*(1+Military!$CL$13*Races!$AB$81)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45285.708333333234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45285.749999999898</v>
      </c>
      <c r="C46" s="156"/>
      <c r="D46" s="157"/>
      <c r="E46" s="97">
        <f ca="1">TblConstr[[#This Row],[Land]]</f>
        <v>250</v>
      </c>
      <c r="F46" s="97">
        <f ca="1">TblPop[[#This Row],[Peasants]]</f>
        <v>1532</v>
      </c>
      <c r="G46" s="97">
        <f ca="1">TblMili[[#This Row],[Networth (2)]]</f>
        <v>5700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Row],[Lumber]]*lumber_rot*(1+Military!$CL$13*Races!$AB$81)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45285.749999999898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45285.791666666562</v>
      </c>
      <c r="C47" s="156"/>
      <c r="D47" s="157"/>
      <c r="E47" s="97">
        <f ca="1">TblConstr[[#This Row],[Land]]</f>
        <v>250</v>
      </c>
      <c r="F47" s="97">
        <f ca="1">TblPop[[#This Row],[Peasants]]</f>
        <v>1532</v>
      </c>
      <c r="G47" s="97">
        <f ca="1">TblMili[[#This Row],[Networth (2)]]</f>
        <v>5700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Row],[Lumber]]*lumber_rot*(1+Military!$CL$13*Races!$AB$81)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45285.791666666562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45285.833333333227</v>
      </c>
      <c r="C48" s="156"/>
      <c r="D48" s="157"/>
      <c r="E48" s="97">
        <f ca="1">TblConstr[[#This Row],[Land]]</f>
        <v>250</v>
      </c>
      <c r="F48" s="97">
        <f ca="1">TblPop[[#This Row],[Peasants]]</f>
        <v>1532</v>
      </c>
      <c r="G48" s="97">
        <f ca="1">TblMili[[#This Row],[Networth (2)]]</f>
        <v>5700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Row],[Lumber]]*lumber_rot*(1+Military!$CL$13*Races!$AB$81)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45285.833333333227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45285.874999999891</v>
      </c>
      <c r="C49" s="156"/>
      <c r="D49" s="157"/>
      <c r="E49" s="97">
        <f ca="1">TblConstr[[#This Row],[Land]]</f>
        <v>250</v>
      </c>
      <c r="F49" s="97">
        <f ca="1">TblPop[[#This Row],[Peasants]]</f>
        <v>1532</v>
      </c>
      <c r="G49" s="97">
        <f ca="1">TblMili[[#This Row],[Networth (2)]]</f>
        <v>5700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Row],[Lumber]]*lumber_rot*(1+Military!$CL$13*Races!$AB$81)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45285.874999999891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45285.916666666555</v>
      </c>
      <c r="C50" s="156"/>
      <c r="D50" s="157"/>
      <c r="E50" s="97">
        <f ca="1">TblConstr[[#This Row],[Land]]</f>
        <v>250</v>
      </c>
      <c r="F50" s="97">
        <f ca="1">TblPop[[#This Row],[Peasants]]</f>
        <v>1532</v>
      </c>
      <c r="G50" s="97">
        <f ca="1">TblMili[[#This Row],[Networth (2)]]</f>
        <v>5700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Row],[Lumber]]*lumber_rot*(1+Military!$CL$13*Races!$AB$81)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45285.916666666555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45285.958333333219</v>
      </c>
      <c r="C51" s="156"/>
      <c r="D51" s="157"/>
      <c r="E51" s="97">
        <f ca="1">TblConstr[[#This Row],[Land]]</f>
        <v>250</v>
      </c>
      <c r="F51" s="97">
        <f ca="1">TblPop[[#This Row],[Peasants]]</f>
        <v>1532</v>
      </c>
      <c r="G51" s="97">
        <f ca="1">TblMili[[#This Row],[Networth (2)]]</f>
        <v>5700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Row],[Lumber]]*lumber_rot*(1+Military!$CL$13*Races!$AB$81)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45285.958333333219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45285.999999999884</v>
      </c>
      <c r="C52" s="156"/>
      <c r="D52" s="157"/>
      <c r="E52" s="97">
        <f ca="1">TblConstr[[#This Row],[Land]]</f>
        <v>250</v>
      </c>
      <c r="F52" s="97">
        <f ca="1">TblPop[[#This Row],[Peasants]]</f>
        <v>1532</v>
      </c>
      <c r="G52" s="97">
        <f ca="1">TblMili[[#This Row],[Networth (2)]]</f>
        <v>5700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Row],[Lumber]]*lumber_rot*(1+Military!$CL$13*Races!$AB$81)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45285.999999999884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45286.041666666548</v>
      </c>
      <c r="C53" s="156"/>
      <c r="D53" s="157"/>
      <c r="E53" s="97">
        <f ca="1">TblConstr[[#This Row],[Land]]</f>
        <v>250</v>
      </c>
      <c r="F53" s="97">
        <f ca="1">TblPop[[#This Row],[Peasants]]</f>
        <v>1532</v>
      </c>
      <c r="G53" s="97">
        <f ca="1">TblMili[[#This Row],[Networth (2)]]</f>
        <v>5700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Row],[Lumber]]*lumber_rot*(1+Military!$CL$13*Races!$AB$81)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45286.041666666548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45286.083333333212</v>
      </c>
      <c r="C54" s="156"/>
      <c r="D54" s="157"/>
      <c r="E54" s="97">
        <f ca="1">TblConstr[[#This Row],[Land]]</f>
        <v>250</v>
      </c>
      <c r="F54" s="97">
        <f ca="1">TblPop[[#This Row],[Peasants]]</f>
        <v>1532</v>
      </c>
      <c r="G54" s="97">
        <f ca="1">TblMili[[#This Row],[Networth (2)]]</f>
        <v>5700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Row],[Lumber]]*lumber_rot*(1+Military!$CL$13*Races!$AB$81)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45286.083333333212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45286.124999999876</v>
      </c>
      <c r="C55" s="156"/>
      <c r="D55" s="157"/>
      <c r="E55" s="97">
        <f ca="1">TblConstr[[#This Row],[Land]]</f>
        <v>250</v>
      </c>
      <c r="F55" s="97">
        <f ca="1">TblPop[[#This Row],[Peasants]]</f>
        <v>1532</v>
      </c>
      <c r="G55" s="97">
        <f ca="1">TblMili[[#This Row],[Networth (2)]]</f>
        <v>5700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Row],[Lumber]]*lumber_rot*(1+Military!$CL$13*Races!$AB$81)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45286.124999999876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45286.166666666541</v>
      </c>
      <c r="C56" s="156"/>
      <c r="D56" s="157"/>
      <c r="E56" s="97">
        <f ca="1">TblConstr[[#This Row],[Land]]</f>
        <v>250</v>
      </c>
      <c r="F56" s="97">
        <f ca="1">TblPop[[#This Row],[Peasants]]</f>
        <v>1532</v>
      </c>
      <c r="G56" s="97">
        <f ca="1">TblMili[[#This Row],[Networth (2)]]</f>
        <v>5700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Row],[Lumber]]*lumber_rot*(1+Military!$CL$13*Races!$AB$81)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45286.166666666541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45286.208333333205</v>
      </c>
      <c r="C57" s="156"/>
      <c r="D57" s="157"/>
      <c r="E57" s="97">
        <f ca="1">TblConstr[[#This Row],[Land]]</f>
        <v>250</v>
      </c>
      <c r="F57" s="97">
        <f ca="1">TblPop[[#This Row],[Peasants]]</f>
        <v>1532</v>
      </c>
      <c r="G57" s="97">
        <f ca="1">TblMili[[#This Row],[Networth (2)]]</f>
        <v>5700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Row],[Lumber]]*lumber_rot*(1+Military!$CL$13*Races!$AB$81)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45286.208333333205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45286.249999999869</v>
      </c>
      <c r="C58" s="156"/>
      <c r="D58" s="157"/>
      <c r="E58" s="97">
        <f ca="1">TblConstr[[#This Row],[Land]]</f>
        <v>250</v>
      </c>
      <c r="F58" s="97">
        <f ca="1">TblPop[[#This Row],[Peasants]]</f>
        <v>1532</v>
      </c>
      <c r="G58" s="97">
        <f ca="1">TblMili[[#This Row],[Networth (2)]]</f>
        <v>5700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Row],[Lumber]]*lumber_rot*(1+Military!$CL$13*Races!$AB$81)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45286.249999999869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45286.291666666533</v>
      </c>
      <c r="C59" s="156"/>
      <c r="D59" s="157"/>
      <c r="E59" s="97">
        <f ca="1">TblConstr[[#This Row],[Land]]</f>
        <v>250</v>
      </c>
      <c r="F59" s="97">
        <f ca="1">TblPop[[#This Row],[Peasants]]</f>
        <v>1532</v>
      </c>
      <c r="G59" s="97">
        <f ca="1">TblMili[[#This Row],[Networth (2)]]</f>
        <v>5700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Row],[Lumber]]*lumber_rot*(1+Military!$CL$13*Races!$AB$81)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45286.291666666533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45286.333333333198</v>
      </c>
      <c r="C60" s="156"/>
      <c r="D60" s="157"/>
      <c r="E60" s="97">
        <f ca="1">TblConstr[[#This Row],[Land]]</f>
        <v>250</v>
      </c>
      <c r="F60" s="97">
        <f ca="1">TblPop[[#This Row],[Peasants]]</f>
        <v>1532</v>
      </c>
      <c r="G60" s="97">
        <f ca="1">TblMili[[#This Row],[Networth (2)]]</f>
        <v>5700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Row],[Lumber]]*lumber_rot*(1+Military!$CL$13*Races!$AB$81)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45286.333333333198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45286.374999999862</v>
      </c>
      <c r="C61" s="156"/>
      <c r="D61" s="157"/>
      <c r="E61" s="97">
        <f ca="1">TblConstr[[#This Row],[Land]]</f>
        <v>250</v>
      </c>
      <c r="F61" s="97">
        <f ca="1">TblPop[[#This Row],[Peasants]]</f>
        <v>1532</v>
      </c>
      <c r="G61" s="97">
        <f ca="1">TblMili[[#This Row],[Networth (2)]]</f>
        <v>5700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Row],[Lumber]]*lumber_rot*(1+Military!$CL$13*Races!$AB$81)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45286.374999999862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45286.416666666526</v>
      </c>
      <c r="C62" s="156"/>
      <c r="D62" s="157"/>
      <c r="E62" s="97">
        <f ca="1">TblConstr[[#This Row],[Land]]</f>
        <v>250</v>
      </c>
      <c r="F62" s="97">
        <f ca="1">TblPop[[#This Row],[Peasants]]</f>
        <v>1532</v>
      </c>
      <c r="G62" s="97">
        <f ca="1">TblMili[[#This Row],[Networth (2)]]</f>
        <v>5700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Row],[Lumber]]*lumber_rot*(1+Military!$CL$13*Races!$AB$81)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45286.416666666526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45286.45833333319</v>
      </c>
      <c r="C63" s="156"/>
      <c r="D63" s="157"/>
      <c r="E63" s="97">
        <f ca="1">TblConstr[[#This Row],[Land]]</f>
        <v>250</v>
      </c>
      <c r="F63" s="97">
        <f ca="1">TblPop[[#This Row],[Peasants]]</f>
        <v>1532</v>
      </c>
      <c r="G63" s="97">
        <f ca="1">TblMili[[#This Row],[Networth (2)]]</f>
        <v>5700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Row],[Lumber]]*lumber_rot*(1+Military!$CL$13*Races!$AB$81)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45286.45833333319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45286.499999999854</v>
      </c>
      <c r="C64" s="156"/>
      <c r="D64" s="157"/>
      <c r="E64" s="97">
        <f ca="1">TblConstr[[#This Row],[Land]]</f>
        <v>250</v>
      </c>
      <c r="F64" s="97">
        <f ca="1">TblPop[[#This Row],[Peasants]]</f>
        <v>1532</v>
      </c>
      <c r="G64" s="97">
        <f ca="1">TblMili[[#This Row],[Networth (2)]]</f>
        <v>5700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Row],[Lumber]]*lumber_rot*(1+Military!$CL$13*Races!$AB$81)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45286.499999999854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45286.541666666519</v>
      </c>
      <c r="C65" s="156"/>
      <c r="D65" s="157"/>
      <c r="E65" s="97">
        <f ca="1">TblConstr[[#This Row],[Land]]</f>
        <v>250</v>
      </c>
      <c r="F65" s="97">
        <f ca="1">TblPop[[#This Row],[Peasants]]</f>
        <v>1532</v>
      </c>
      <c r="G65" s="97">
        <f ca="1">TblMili[[#This Row],[Networth (2)]]</f>
        <v>5700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Row],[Lumber]]*lumber_rot*(1+Military!$CL$13*Races!$AB$81)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45286.541666666519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45286.583333333183</v>
      </c>
      <c r="C66" s="156"/>
      <c r="D66" s="157"/>
      <c r="E66" s="97">
        <f ca="1">TblConstr[[#This Row],[Land]]</f>
        <v>250</v>
      </c>
      <c r="F66" s="97">
        <f ca="1">TblPop[[#This Row],[Peasants]]</f>
        <v>1532</v>
      </c>
      <c r="G66" s="97">
        <f ca="1">TblMili[[#This Row],[Networth (2)]]</f>
        <v>5700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Row],[Lumber]]*lumber_rot*(1+Military!$CL$13*Races!$AB$81)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45286.583333333183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45286.624999999847</v>
      </c>
      <c r="C67" s="156"/>
      <c r="D67" s="157"/>
      <c r="E67" s="97">
        <f ca="1">TblConstr[[#This Row],[Land]]</f>
        <v>250</v>
      </c>
      <c r="F67" s="97">
        <f ca="1">TblPop[[#This Row],[Peasants]]</f>
        <v>1532</v>
      </c>
      <c r="G67" s="97">
        <f ca="1">TblMili[[#This Row],[Networth (2)]]</f>
        <v>5700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Row],[Lumber]]*lumber_rot*(1+Military!$CL$13*Races!$AB$81)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45286.624999999847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45286.666666666511</v>
      </c>
      <c r="C68" s="156"/>
      <c r="D68" s="157"/>
      <c r="E68" s="97">
        <f ca="1">TblConstr[[#This Row],[Land]]</f>
        <v>250</v>
      </c>
      <c r="F68" s="97">
        <f ca="1">TblPop[[#This Row],[Peasants]]</f>
        <v>1532</v>
      </c>
      <c r="G68" s="97">
        <f ca="1">TblMili[[#This Row],[Networth (2)]]</f>
        <v>5700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Row],[Lumber]]*lumber_rot*(1+Military!$CL$13*Races!$AB$81)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45286.666666666511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45286.708333333176</v>
      </c>
      <c r="C69" s="156"/>
      <c r="D69" s="157"/>
      <c r="E69" s="97">
        <f ca="1">TblConstr[[#This Row],[Land]]</f>
        <v>250</v>
      </c>
      <c r="F69" s="97">
        <f ca="1">TblPop[[#This Row],[Peasants]]</f>
        <v>1532</v>
      </c>
      <c r="G69" s="97">
        <f ca="1">TblMili[[#This Row],[Networth (2)]]</f>
        <v>5700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Row],[Lumber]]*lumber_rot*(1+Military!$CL$13*Races!$AB$81)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45286.708333333176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45286.74999999984</v>
      </c>
      <c r="C70" s="156"/>
      <c r="D70" s="157"/>
      <c r="E70" s="97">
        <f ca="1">TblConstr[[#This Row],[Land]]</f>
        <v>250</v>
      </c>
      <c r="F70" s="97">
        <f ca="1">TblPop[[#This Row],[Peasants]]</f>
        <v>1532</v>
      </c>
      <c r="G70" s="97">
        <f ca="1">TblMili[[#This Row],[Networth (2)]]</f>
        <v>5700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Row],[Lumber]]*lumber_rot*(1+Military!$CL$13*Races!$AB$81)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45286.74999999984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45286.791666666504</v>
      </c>
      <c r="C71" s="156"/>
      <c r="D71" s="157"/>
      <c r="E71" s="97">
        <f ca="1">TblConstr[[#This Row],[Land]]</f>
        <v>250</v>
      </c>
      <c r="F71" s="97">
        <f ca="1">TblPop[[#This Row],[Peasants]]</f>
        <v>1532</v>
      </c>
      <c r="G71" s="97">
        <f ca="1">TblMili[[#This Row],[Networth (2)]]</f>
        <v>5700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Row],[Lumber]]*lumber_rot*(1+Military!$CL$13*Races!$AB$81)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45286.791666666504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45286.833333333168</v>
      </c>
      <c r="C72" s="156"/>
      <c r="D72" s="157"/>
      <c r="E72" s="97">
        <f ca="1">TblConstr[[#This Row],[Land]]</f>
        <v>250</v>
      </c>
      <c r="F72" s="97">
        <f ca="1">TblPop[[#This Row],[Peasants]]</f>
        <v>1532</v>
      </c>
      <c r="G72" s="97">
        <f ca="1">TblMili[[#This Row],[Networth (2)]]</f>
        <v>5700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Row],[Lumber]]*lumber_rot*(1+Military!$CL$13*Races!$AB$81)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45286.833333333168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45286.874999999833</v>
      </c>
      <c r="C73" s="156"/>
      <c r="D73" s="157"/>
      <c r="E73" s="97">
        <f ca="1">TblConstr[[#This Row],[Land]]</f>
        <v>250</v>
      </c>
      <c r="F73" s="97">
        <f ca="1">TblPop[[#This Row],[Peasants]]</f>
        <v>1532</v>
      </c>
      <c r="G73" s="97">
        <f ca="1">TblMili[[#This Row],[Networth (2)]]</f>
        <v>5700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Row],[Lumber]]*lumber_rot*(1+Military!$CL$13*Races!$AB$81)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45286.874999999833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45286.916666666497</v>
      </c>
      <c r="C74" s="156"/>
      <c r="D74" s="157"/>
      <c r="E74" s="97">
        <f ca="1">TblConstr[[#This Row],[Land]]</f>
        <v>250</v>
      </c>
      <c r="F74" s="97">
        <f ca="1">TblPop[[#This Row],[Peasants]]</f>
        <v>1532</v>
      </c>
      <c r="G74" s="97">
        <f ca="1">TblMili[[#This Row],[Networth (2)]]</f>
        <v>5700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Row],[Lumber]]*lumber_rot*(1+Military!$CL$13*Races!$AB$81)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45286.916666666497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45286.958333333161</v>
      </c>
      <c r="C75" s="156"/>
      <c r="D75" s="157"/>
      <c r="E75" s="97">
        <f ca="1">TblConstr[[#This Row],[Land]]</f>
        <v>250</v>
      </c>
      <c r="F75" s="97">
        <f ca="1">TblPop[[#This Row],[Peasants]]</f>
        <v>1532</v>
      </c>
      <c r="G75" s="97">
        <f ca="1">TblMili[[#This Row],[Networth (2)]]</f>
        <v>5700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Row],[Lumber]]*lumber_rot*(1+Military!$CL$13*Races!$AB$81)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45286.958333333161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45286.999999999825</v>
      </c>
      <c r="C76" s="164"/>
      <c r="D76" s="165"/>
      <c r="E76" s="35">
        <f ca="1">TblConstr[[#This Row],[Land]]</f>
        <v>250</v>
      </c>
      <c r="F76" s="35">
        <f ca="1">TblPop[[#This Row],[Peasants]]</f>
        <v>1532</v>
      </c>
      <c r="G76" s="35">
        <f ca="1">TblMili[[#This Row],[Networth (2)]]</f>
        <v>5700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Row],[Lumber]]*lumber_rot*(1+Military!$CL$13*Races!$AB$81)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45286.999999999825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45287.04166666649</v>
      </c>
      <c r="C77" s="156"/>
      <c r="D77" s="157"/>
      <c r="E77" s="97">
        <f ca="1">TblConstr[[#This Row],[Land]]</f>
        <v>250</v>
      </c>
      <c r="F77" s="97">
        <f ca="1">TblPop[[#This Row],[Peasants]]</f>
        <v>1532</v>
      </c>
      <c r="G77" s="97">
        <f ca="1">TblMili[[#This Row],[Networth (2)]]</f>
        <v>5700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Row],[Lumber]]*lumber_rot*(1+Military!$CL$13*Races!$AB$81)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45287.04166666649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45287.083333333154</v>
      </c>
      <c r="C78" s="156"/>
      <c r="D78" s="157"/>
      <c r="E78" s="97">
        <f ca="1">TblConstr[[#This Row],[Land]]</f>
        <v>250</v>
      </c>
      <c r="F78" s="97">
        <f ca="1">TblPop[[#This Row],[Peasants]]</f>
        <v>1532</v>
      </c>
      <c r="G78" s="97">
        <f ca="1">TblMili[[#This Row],[Networth (2)]]</f>
        <v>5700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Row],[Lumber]]*lumber_rot*(1+Military!$CL$13*Races!$AB$81)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45287.083333333154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45287.124999999818</v>
      </c>
      <c r="C79" s="156"/>
      <c r="D79" s="157"/>
      <c r="E79" s="97">
        <f ca="1">TblConstr[[#This Row],[Land]]</f>
        <v>250</v>
      </c>
      <c r="F79" s="97">
        <f ca="1">TblPop[[#This Row],[Peasants]]</f>
        <v>1532</v>
      </c>
      <c r="G79" s="97">
        <f ca="1">TblMili[[#This Row],[Networth (2)]]</f>
        <v>5700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Row],[Lumber]]*lumber_rot*(1+Military!$CL$13*Races!$AB$81)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45287.124999999818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45287.166666666482</v>
      </c>
      <c r="C80" s="156"/>
      <c r="D80" s="157"/>
      <c r="E80" s="97">
        <f ca="1">TblConstr[[#This Row],[Land]]</f>
        <v>250</v>
      </c>
      <c r="F80" s="97">
        <f ca="1">TblPop[[#This Row],[Peasants]]</f>
        <v>1532</v>
      </c>
      <c r="G80" s="97">
        <f ca="1">TblMili[[#This Row],[Networth (2)]]</f>
        <v>5700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Row],[Lumber]]*lumber_rot*(1+Military!$CL$13*Races!$AB$81)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45287.166666666482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45287.208333333147</v>
      </c>
      <c r="C81" s="156"/>
      <c r="D81" s="157"/>
      <c r="E81" s="97">
        <f ca="1">TblConstr[[#This Row],[Land]]</f>
        <v>250</v>
      </c>
      <c r="F81" s="97">
        <f ca="1">TblPop[[#This Row],[Peasants]]</f>
        <v>1532</v>
      </c>
      <c r="G81" s="97">
        <f ca="1">TblMili[[#This Row],[Networth (2)]]</f>
        <v>5700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Row],[Lumber]]*lumber_rot*(1+Military!$CL$13*Races!$AB$81)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45287.208333333147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45287.249999999811</v>
      </c>
      <c r="C82" s="156"/>
      <c r="D82" s="157"/>
      <c r="E82" s="97">
        <f ca="1">TblConstr[[#This Row],[Land]]</f>
        <v>250</v>
      </c>
      <c r="F82" s="97">
        <f ca="1">TblPop[[#This Row],[Peasants]]</f>
        <v>1532</v>
      </c>
      <c r="G82" s="97">
        <f ca="1">TblMili[[#This Row],[Networth (2)]]</f>
        <v>5700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Row],[Lumber]]*lumber_rot*(1+Military!$CL$13*Races!$AB$81)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45287.249999999811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45287.291666666475</v>
      </c>
      <c r="C83" s="156"/>
      <c r="D83" s="157"/>
      <c r="E83" s="97">
        <f ca="1">TblConstr[[#This Row],[Land]]</f>
        <v>250</v>
      </c>
      <c r="F83" s="97">
        <f ca="1">TblPop[[#This Row],[Peasants]]</f>
        <v>1532</v>
      </c>
      <c r="G83" s="97">
        <f ca="1">TblMili[[#This Row],[Networth (2)]]</f>
        <v>5700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Row],[Lumber]]*lumber_rot*(1+Military!$CL$13*Races!$AB$81)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45287.291666666475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45287.333333333139</v>
      </c>
      <c r="C84" s="156"/>
      <c r="D84" s="157"/>
      <c r="E84" s="97">
        <f ca="1">TblConstr[[#This Row],[Land]]</f>
        <v>250</v>
      </c>
      <c r="F84" s="97">
        <f ca="1">TblPop[[#This Row],[Peasants]]</f>
        <v>1532</v>
      </c>
      <c r="G84" s="97">
        <f ca="1">TblMili[[#This Row],[Networth (2)]]</f>
        <v>5700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Row],[Lumber]]*lumber_rot*(1+Military!$CL$13*Races!$AB$81)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45287.333333333139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45287.374999999804</v>
      </c>
      <c r="C85" s="156"/>
      <c r="D85" s="157"/>
      <c r="E85" s="97">
        <f ca="1">TblConstr[[#This Row],[Land]]</f>
        <v>250</v>
      </c>
      <c r="F85" s="97">
        <f ca="1">TblPop[[#This Row],[Peasants]]</f>
        <v>1532</v>
      </c>
      <c r="G85" s="97">
        <f ca="1">TblMili[[#This Row],[Networth (2)]]</f>
        <v>5700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Row],[Lumber]]*lumber_rot*(1+Military!$CL$13*Races!$AB$81)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45287.374999999804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45287.416666666468</v>
      </c>
      <c r="C86" s="156"/>
      <c r="D86" s="157"/>
      <c r="E86" s="97">
        <f ca="1">TblConstr[[#This Row],[Land]]</f>
        <v>250</v>
      </c>
      <c r="F86" s="97">
        <f ca="1">TblPop[[#This Row],[Peasants]]</f>
        <v>1532</v>
      </c>
      <c r="G86" s="97">
        <f ca="1">TblMili[[#This Row],[Networth (2)]]</f>
        <v>5700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Row],[Lumber]]*lumber_rot*(1+Military!$CL$13*Races!$AB$81)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45287.416666666468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45287.458333333132</v>
      </c>
      <c r="C87" s="156"/>
      <c r="D87" s="157"/>
      <c r="E87" s="97">
        <f ca="1">TblConstr[[#This Row],[Land]]</f>
        <v>250</v>
      </c>
      <c r="F87" s="97">
        <f ca="1">TblPop[[#This Row],[Peasants]]</f>
        <v>1532</v>
      </c>
      <c r="G87" s="97">
        <f ca="1">TblMili[[#This Row],[Networth (2)]]</f>
        <v>5700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Row],[Lumber]]*lumber_rot*(1+Military!$CL$13*Races!$AB$81)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45287.458333333132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45287.499999999796</v>
      </c>
      <c r="C88" s="156"/>
      <c r="D88" s="157"/>
      <c r="E88" s="97">
        <f ca="1">TblConstr[[#This Row],[Land]]</f>
        <v>250</v>
      </c>
      <c r="F88" s="97">
        <f ca="1">TblPop[[#This Row],[Peasants]]</f>
        <v>1532</v>
      </c>
      <c r="G88" s="97">
        <f ca="1">TblMili[[#This Row],[Networth (2)]]</f>
        <v>5700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Row],[Lumber]]*lumber_rot*(1+Military!$CL$13*Races!$AB$81)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45287.499999999796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45287.541666666461</v>
      </c>
      <c r="C89" s="156"/>
      <c r="D89" s="157"/>
      <c r="E89" s="97">
        <f ca="1">TblConstr[[#This Row],[Land]]</f>
        <v>250</v>
      </c>
      <c r="F89" s="97">
        <f ca="1">TblPop[[#This Row],[Peasants]]</f>
        <v>1532</v>
      </c>
      <c r="G89" s="97">
        <f ca="1">TblMili[[#This Row],[Networth (2)]]</f>
        <v>5700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Row],[Lumber]]*lumber_rot*(1+Military!$CL$13*Races!$AB$81)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45287.541666666461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45287.583333333125</v>
      </c>
      <c r="C90" s="156"/>
      <c r="D90" s="157"/>
      <c r="E90" s="97">
        <f ca="1">TblConstr[[#This Row],[Land]]</f>
        <v>250</v>
      </c>
      <c r="F90" s="97">
        <f ca="1">TblPop[[#This Row],[Peasants]]</f>
        <v>1532</v>
      </c>
      <c r="G90" s="97">
        <f ca="1">TblMili[[#This Row],[Networth (2)]]</f>
        <v>5700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Row],[Lumber]]*lumber_rot*(1+Military!$CL$13*Races!$AB$81)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45287.583333333125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45287.624999999789</v>
      </c>
      <c r="C91" s="156"/>
      <c r="D91" s="157"/>
      <c r="E91" s="97">
        <f ca="1">TblConstr[[#This Row],[Land]]</f>
        <v>250</v>
      </c>
      <c r="F91" s="97">
        <f ca="1">TblPop[[#This Row],[Peasants]]</f>
        <v>1532</v>
      </c>
      <c r="G91" s="97">
        <f ca="1">TblMili[[#This Row],[Networth (2)]]</f>
        <v>5700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Row],[Lumber]]*lumber_rot*(1+Military!$CL$13*Races!$AB$81)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45287.624999999789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45287.666666666453</v>
      </c>
      <c r="C92" s="156"/>
      <c r="D92" s="157"/>
      <c r="E92" s="97">
        <f ca="1">TblConstr[[#This Row],[Land]]</f>
        <v>250</v>
      </c>
      <c r="F92" s="97">
        <f ca="1">TblPop[[#This Row],[Peasants]]</f>
        <v>1532</v>
      </c>
      <c r="G92" s="97">
        <f ca="1">TblMili[[#This Row],[Networth (2)]]</f>
        <v>5700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Row],[Lumber]]*lumber_rot*(1+Military!$CL$13*Races!$AB$81)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45287.666666666453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45287.708333333117</v>
      </c>
      <c r="C93" s="156"/>
      <c r="D93" s="157"/>
      <c r="E93" s="97">
        <f ca="1">TblConstr[[#This Row],[Land]]</f>
        <v>250</v>
      </c>
      <c r="F93" s="97">
        <f ca="1">TblPop[[#This Row],[Peasants]]</f>
        <v>1532</v>
      </c>
      <c r="G93" s="97">
        <f ca="1">TblMili[[#This Row],[Networth (2)]]</f>
        <v>5700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Row],[Lumber]]*lumber_rot*(1+Military!$CL$13*Races!$AB$81)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45287.708333333117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45287.749999999782</v>
      </c>
      <c r="C94" s="156"/>
      <c r="D94" s="157"/>
      <c r="E94" s="97">
        <f ca="1">TblConstr[[#This Row],[Land]]</f>
        <v>250</v>
      </c>
      <c r="F94" s="97">
        <f ca="1">TblPop[[#This Row],[Peasants]]</f>
        <v>1532</v>
      </c>
      <c r="G94" s="97">
        <f ca="1">TblMili[[#This Row],[Networth (2)]]</f>
        <v>5700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Row],[Lumber]]*lumber_rot*(1+Military!$CL$13*Races!$AB$81)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45287.749999999782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45287.791666666446</v>
      </c>
      <c r="C95" s="156"/>
      <c r="D95" s="157"/>
      <c r="E95" s="97">
        <f ca="1">TblConstr[[#This Row],[Land]]</f>
        <v>250</v>
      </c>
      <c r="F95" s="97">
        <f ca="1">TblPop[[#This Row],[Peasants]]</f>
        <v>1532</v>
      </c>
      <c r="G95" s="97">
        <f ca="1">TblMili[[#This Row],[Networth (2)]]</f>
        <v>5700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Row],[Lumber]]*lumber_rot*(1+Military!$CL$13*Races!$AB$81)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45287.791666666446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45287.83333333311</v>
      </c>
      <c r="C96" s="156"/>
      <c r="D96" s="157"/>
      <c r="E96" s="97">
        <f ca="1">TblConstr[[#This Row],[Land]]</f>
        <v>250</v>
      </c>
      <c r="F96" s="97">
        <f ca="1">TblPop[[#This Row],[Peasants]]</f>
        <v>1532</v>
      </c>
      <c r="G96" s="97">
        <f ca="1">TblMili[[#This Row],[Networth (2)]]</f>
        <v>5700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Row],[Lumber]]*lumber_rot*(1+Military!$CL$13*Races!$AB$81)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45287.83333333311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45287.874999999774</v>
      </c>
      <c r="C97" s="156"/>
      <c r="D97" s="157"/>
      <c r="E97" s="97">
        <f ca="1">TblConstr[[#This Row],[Land]]</f>
        <v>250</v>
      </c>
      <c r="F97" s="97">
        <f ca="1">TblPop[[#This Row],[Peasants]]</f>
        <v>1532</v>
      </c>
      <c r="G97" s="97">
        <f ca="1">TblMili[[#This Row],[Networth (2)]]</f>
        <v>5700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Row],[Lumber]]*lumber_rot*(1+Military!$CL$13*Races!$AB$81)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45287.874999999774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45287.916666666439</v>
      </c>
      <c r="C98" s="156"/>
      <c r="D98" s="157"/>
      <c r="E98" s="97">
        <f ca="1">TblConstr[[#This Row],[Land]]</f>
        <v>250</v>
      </c>
      <c r="F98" s="97">
        <f ca="1">TblPop[[#This Row],[Peasants]]</f>
        <v>1532</v>
      </c>
      <c r="G98" s="97">
        <f ca="1">TblMili[[#This Row],[Networth (2)]]</f>
        <v>5700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Row],[Lumber]]*lumber_rot*(1+Military!$CL$13*Races!$AB$81)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45287.916666666439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45287.958333333103</v>
      </c>
      <c r="C99" s="156"/>
      <c r="D99" s="157"/>
      <c r="E99" s="97">
        <f ca="1">TblConstr[[#This Row],[Land]]</f>
        <v>250</v>
      </c>
      <c r="F99" s="97">
        <f ca="1">TblPop[[#This Row],[Peasants]]</f>
        <v>1532</v>
      </c>
      <c r="G99" s="97">
        <f ca="1">TblMili[[#This Row],[Networth (2)]]</f>
        <v>5700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Row],[Lumber]]*lumber_rot*(1+Military!$CL$13*Races!$AB$81)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45287.958333333103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45287.999999999767</v>
      </c>
      <c r="C100" s="156"/>
      <c r="D100" s="157"/>
      <c r="E100" s="97">
        <f ca="1">TblConstr[[#This Row],[Land]]</f>
        <v>250</v>
      </c>
      <c r="F100" s="97">
        <f ca="1">TblPop[[#This Row],[Peasants]]</f>
        <v>1532</v>
      </c>
      <c r="G100" s="97">
        <f ca="1">TblMili[[#This Row],[Networth (2)]]</f>
        <v>5700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Row],[Lumber]]*lumber_rot*(1+Military!$CL$13*Races!$AB$81)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45287.999999999767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45288.041666666431</v>
      </c>
      <c r="C101" s="156"/>
      <c r="D101" s="157"/>
      <c r="E101" s="97">
        <f ca="1">TblConstr[[#This Row],[Land]]</f>
        <v>250</v>
      </c>
      <c r="F101" s="97">
        <f ca="1">TblPop[[#This Row],[Peasants]]</f>
        <v>1532</v>
      </c>
      <c r="G101" s="97">
        <f ca="1">TblMili[[#This Row],[Networth (2)]]</f>
        <v>5700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Row],[Lumber]]*lumber_rot*(1+Military!$CL$13*Races!$AB$81)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45288.041666666431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45288.083333333096</v>
      </c>
      <c r="C102" s="156"/>
      <c r="D102" s="157"/>
      <c r="E102" s="97">
        <f ca="1">TblConstr[[#This Row],[Land]]</f>
        <v>250</v>
      </c>
      <c r="F102" s="97">
        <f ca="1">TblPop[[#This Row],[Peasants]]</f>
        <v>1532</v>
      </c>
      <c r="G102" s="97">
        <f ca="1">TblMili[[#This Row],[Networth (2)]]</f>
        <v>5700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Row],[Lumber]]*lumber_rot*(1+Military!$CL$13*Races!$AB$81)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45288.083333333096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45288.12499999976</v>
      </c>
      <c r="C103" s="156"/>
      <c r="D103" s="157"/>
      <c r="E103" s="97">
        <f ca="1">TblConstr[[#This Row],[Land]]</f>
        <v>250</v>
      </c>
      <c r="F103" s="97">
        <f ca="1">TblPop[[#This Row],[Peasants]]</f>
        <v>1532</v>
      </c>
      <c r="G103" s="97">
        <f ca="1">TblMili[[#This Row],[Networth (2)]]</f>
        <v>5700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Row],[Lumber]]*lumber_rot*(1+Military!$CL$13*Races!$AB$81)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45288.12499999976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45288.166666666424</v>
      </c>
      <c r="C104" s="156"/>
      <c r="D104" s="157"/>
      <c r="E104" s="97">
        <f ca="1">TblConstr[[#This Row],[Land]]</f>
        <v>250</v>
      </c>
      <c r="F104" s="97">
        <f ca="1">TblPop[[#This Row],[Peasants]]</f>
        <v>1532</v>
      </c>
      <c r="G104" s="97">
        <f ca="1">TblMili[[#This Row],[Networth (2)]]</f>
        <v>5700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Row],[Lumber]]*lumber_rot*(1+Military!$CL$13*Races!$AB$81)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45288.166666666424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45288.208333333088</v>
      </c>
      <c r="C105" s="156"/>
      <c r="D105" s="157"/>
      <c r="E105" s="97">
        <f ca="1">TblConstr[[#This Row],[Land]]</f>
        <v>250</v>
      </c>
      <c r="F105" s="97">
        <f ca="1">TblPop[[#This Row],[Peasants]]</f>
        <v>1532</v>
      </c>
      <c r="G105" s="97">
        <f ca="1">TblMili[[#This Row],[Networth (2)]]</f>
        <v>5700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Row],[Lumber]]*lumber_rot*(1+Military!$CL$13*Races!$AB$81)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45288.208333333088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45288.249999999753</v>
      </c>
      <c r="C106" s="156"/>
      <c r="D106" s="157"/>
      <c r="E106" s="97">
        <f ca="1">TblConstr[[#This Row],[Land]]</f>
        <v>250</v>
      </c>
      <c r="F106" s="97">
        <f ca="1">TblPop[[#This Row],[Peasants]]</f>
        <v>1532</v>
      </c>
      <c r="G106" s="97">
        <f ca="1">TblMili[[#This Row],[Networth (2)]]</f>
        <v>5700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Row],[Lumber]]*lumber_rot*(1+Military!$CL$13*Races!$AB$81)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45288.249999999753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45288.291666666417</v>
      </c>
      <c r="C107" s="156"/>
      <c r="D107" s="157"/>
      <c r="E107" s="97">
        <f ca="1">TblConstr[[#This Row],[Land]]</f>
        <v>250</v>
      </c>
      <c r="F107" s="97">
        <f ca="1">TblPop[[#This Row],[Peasants]]</f>
        <v>1532</v>
      </c>
      <c r="G107" s="97">
        <f ca="1">TblMili[[#This Row],[Networth (2)]]</f>
        <v>5700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Row],[Lumber]]*lumber_rot*(1+Military!$CL$13*Races!$AB$81)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45288.291666666417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45288.333333333081</v>
      </c>
      <c r="C108" s="156"/>
      <c r="D108" s="157"/>
      <c r="E108" s="97">
        <f ca="1">TblConstr[[#This Row],[Land]]</f>
        <v>250</v>
      </c>
      <c r="F108" s="97">
        <f ca="1">TblPop[[#This Row],[Peasants]]</f>
        <v>1532</v>
      </c>
      <c r="G108" s="97">
        <f ca="1">TblMili[[#This Row],[Networth (2)]]</f>
        <v>5700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Row],[Lumber]]*lumber_rot*(1+Military!$CL$13*Races!$AB$81)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45288.333333333081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45288.374999999745</v>
      </c>
      <c r="C109" s="156"/>
      <c r="D109" s="157"/>
      <c r="E109" s="97">
        <f ca="1">TblConstr[[#This Row],[Land]]</f>
        <v>250</v>
      </c>
      <c r="F109" s="97">
        <f ca="1">TblPop[[#This Row],[Peasants]]</f>
        <v>1532</v>
      </c>
      <c r="G109" s="97">
        <f ca="1">TblMili[[#This Row],[Networth (2)]]</f>
        <v>5700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Row],[Lumber]]*lumber_rot*(1+Military!$CL$13*Races!$AB$81)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45288.374999999745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45288.41666666641</v>
      </c>
      <c r="C110" s="156"/>
      <c r="D110" s="157"/>
      <c r="E110" s="97">
        <f ca="1">TblConstr[[#This Row],[Land]]</f>
        <v>250</v>
      </c>
      <c r="F110" s="97">
        <f ca="1">TblPop[[#This Row],[Peasants]]</f>
        <v>1532</v>
      </c>
      <c r="G110" s="97">
        <f ca="1">TblMili[[#This Row],[Networth (2)]]</f>
        <v>5700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Row],[Lumber]]*lumber_rot*(1+Military!$CL$13*Races!$AB$81)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45288.41666666641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45288.458333333074</v>
      </c>
      <c r="C111" s="156"/>
      <c r="D111" s="157"/>
      <c r="E111" s="97">
        <f ca="1">TblConstr[[#This Row],[Land]]</f>
        <v>250</v>
      </c>
      <c r="F111" s="97">
        <f ca="1">TblPop[[#This Row],[Peasants]]</f>
        <v>1532</v>
      </c>
      <c r="G111" s="97">
        <f ca="1">TblMili[[#This Row],[Networth (2)]]</f>
        <v>5700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Row],[Lumber]]*lumber_rot*(1+Military!$CL$13*Races!$AB$81)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45288.458333333074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45288.499999999738</v>
      </c>
      <c r="C112" s="156"/>
      <c r="D112" s="157"/>
      <c r="E112" s="97">
        <f ca="1">TblConstr[[#This Row],[Land]]</f>
        <v>250</v>
      </c>
      <c r="F112" s="97">
        <f ca="1">TblPop[[#This Row],[Peasants]]</f>
        <v>1532</v>
      </c>
      <c r="G112" s="97">
        <f ca="1">TblMili[[#This Row],[Networth (2)]]</f>
        <v>5700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Row],[Lumber]]*lumber_rot*(1+Military!$CL$13*Races!$AB$81)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45288.499999999738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45288.541666666402</v>
      </c>
      <c r="C113" s="156"/>
      <c r="D113" s="157"/>
      <c r="E113" s="97">
        <f ca="1">TblConstr[[#This Row],[Land]]</f>
        <v>250</v>
      </c>
      <c r="F113" s="97">
        <f ca="1">TblPop[[#This Row],[Peasants]]</f>
        <v>1532</v>
      </c>
      <c r="G113" s="97">
        <f ca="1">TblMili[[#This Row],[Networth (2)]]</f>
        <v>5700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Row],[Lumber]]*lumber_rot*(1+Military!$CL$13*Races!$AB$81)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45288.541666666402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45288.583333333067</v>
      </c>
      <c r="C114" s="156"/>
      <c r="D114" s="157"/>
      <c r="E114" s="97">
        <f ca="1">TblConstr[[#This Row],[Land]]</f>
        <v>250</v>
      </c>
      <c r="F114" s="97">
        <f ca="1">TblPop[[#This Row],[Peasants]]</f>
        <v>1532</v>
      </c>
      <c r="G114" s="97">
        <f ca="1">TblMili[[#This Row],[Networth (2)]]</f>
        <v>5700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Row],[Lumber]]*lumber_rot*(1+Military!$CL$13*Races!$AB$81)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45288.583333333067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45288.624999999731</v>
      </c>
      <c r="C115" s="156"/>
      <c r="D115" s="157"/>
      <c r="E115" s="97">
        <f ca="1">TblConstr[[#This Row],[Land]]</f>
        <v>250</v>
      </c>
      <c r="F115" s="97">
        <f ca="1">TblPop[[#This Row],[Peasants]]</f>
        <v>1532</v>
      </c>
      <c r="G115" s="97">
        <f ca="1">TblMili[[#This Row],[Networth (2)]]</f>
        <v>5700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Row],[Lumber]]*lumber_rot*(1+Military!$CL$13*Races!$AB$81)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45288.624999999731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45288.666666666395</v>
      </c>
      <c r="C116" s="156"/>
      <c r="D116" s="157"/>
      <c r="E116" s="97">
        <f ca="1">TblConstr[[#This Row],[Land]]</f>
        <v>250</v>
      </c>
      <c r="F116" s="97">
        <f ca="1">TblPop[[#This Row],[Peasants]]</f>
        <v>1532</v>
      </c>
      <c r="G116" s="97">
        <f ca="1">TblMili[[#This Row],[Networth (2)]]</f>
        <v>5700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Row],[Lumber]]*lumber_rot*(1+Military!$CL$13*Races!$AB$81)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45288.666666666395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45288.708333333059</v>
      </c>
      <c r="C117" s="156"/>
      <c r="D117" s="157"/>
      <c r="E117" s="97">
        <f ca="1">TblConstr[[#This Row],[Land]]</f>
        <v>250</v>
      </c>
      <c r="F117" s="97">
        <f ca="1">TblPop[[#This Row],[Peasants]]</f>
        <v>1532</v>
      </c>
      <c r="G117" s="97">
        <f ca="1">TblMili[[#This Row],[Networth (2)]]</f>
        <v>5700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Row],[Lumber]]*lumber_rot*(1+Military!$CL$13*Races!$AB$81)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45288.708333333059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45288.749999999724</v>
      </c>
      <c r="C118" s="156"/>
      <c r="D118" s="157"/>
      <c r="E118" s="97">
        <f ca="1">TblConstr[[#This Row],[Land]]</f>
        <v>250</v>
      </c>
      <c r="F118" s="97">
        <f ca="1">TblPop[[#This Row],[Peasants]]</f>
        <v>1532</v>
      </c>
      <c r="G118" s="97">
        <f ca="1">TblMili[[#This Row],[Networth (2)]]</f>
        <v>5700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Row],[Lumber]]*lumber_rot*(1+Military!$CL$13*Races!$AB$81)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45288.749999999724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45288.791666666388</v>
      </c>
      <c r="C119" s="156"/>
      <c r="D119" s="157"/>
      <c r="E119" s="97">
        <f ca="1">TblConstr[[#This Row],[Land]]</f>
        <v>250</v>
      </c>
      <c r="F119" s="97">
        <f ca="1">TblPop[[#This Row],[Peasants]]</f>
        <v>1532</v>
      </c>
      <c r="G119" s="97">
        <f ca="1">TblMili[[#This Row],[Networth (2)]]</f>
        <v>5700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Row],[Lumber]]*lumber_rot*(1+Military!$CL$13*Races!$AB$81)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45288.791666666388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45288.833333333052</v>
      </c>
      <c r="C120" s="156"/>
      <c r="D120" s="157"/>
      <c r="E120" s="97">
        <f ca="1">TblConstr[[#This Row],[Land]]</f>
        <v>250</v>
      </c>
      <c r="F120" s="97">
        <f ca="1">TblPop[[#This Row],[Peasants]]</f>
        <v>1532</v>
      </c>
      <c r="G120" s="97">
        <f ca="1">TblMili[[#This Row],[Networth (2)]]</f>
        <v>5700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Row],[Lumber]]*lumber_rot*(1+Military!$CL$13*Races!$AB$81)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45288.833333333052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45288.874999999716</v>
      </c>
      <c r="C121" s="156"/>
      <c r="D121" s="157"/>
      <c r="E121" s="97">
        <f ca="1">TblConstr[[#This Row],[Land]]</f>
        <v>250</v>
      </c>
      <c r="F121" s="97">
        <f ca="1">TblPop[[#This Row],[Peasants]]</f>
        <v>1532</v>
      </c>
      <c r="G121" s="97">
        <f ca="1">TblMili[[#This Row],[Networth (2)]]</f>
        <v>5700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Row],[Lumber]]*lumber_rot*(1+Military!$CL$13*Races!$AB$81)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45288.874999999716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45288.91666666638</v>
      </c>
      <c r="C122" s="156"/>
      <c r="D122" s="157"/>
      <c r="E122" s="97">
        <f ca="1">TblConstr[[#This Row],[Land]]</f>
        <v>250</v>
      </c>
      <c r="F122" s="97">
        <f ca="1">TblPop[[#This Row],[Peasants]]</f>
        <v>1532</v>
      </c>
      <c r="G122" s="97">
        <f ca="1">TblMili[[#This Row],[Networth (2)]]</f>
        <v>5700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Row],[Lumber]]*lumber_rot*(1+Military!$CL$13*Races!$AB$81)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45288.91666666638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45288.958333333045</v>
      </c>
      <c r="C123" s="156"/>
      <c r="D123" s="157"/>
      <c r="E123" s="97">
        <f ca="1">TblConstr[[#This Row],[Land]]</f>
        <v>250</v>
      </c>
      <c r="F123" s="97">
        <f ca="1">TblPop[[#This Row],[Peasants]]</f>
        <v>1532</v>
      </c>
      <c r="G123" s="97">
        <f ca="1">TblMili[[#This Row],[Networth (2)]]</f>
        <v>5700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Row],[Lumber]]*lumber_rot*(1+Military!$CL$13*Races!$AB$81)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45288.958333333045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45288.999999999709</v>
      </c>
      <c r="C124" s="156"/>
      <c r="D124" s="157"/>
      <c r="E124" s="97">
        <f ca="1">TblConstr[[#This Row],[Land]]</f>
        <v>250</v>
      </c>
      <c r="F124" s="97">
        <f ca="1">TblPop[[#This Row],[Peasants]]</f>
        <v>1532</v>
      </c>
      <c r="G124" s="97">
        <f ca="1">TblMili[[#This Row],[Networth (2)]]</f>
        <v>5700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Row],[Lumber]]*lumber_rot*(1+Military!$CL$13*Races!$AB$81)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45288.999999999709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45289.041666666373</v>
      </c>
      <c r="C125" s="156"/>
      <c r="D125" s="157"/>
      <c r="E125" s="97">
        <f ca="1">TblConstr[[#This Row],[Land]]</f>
        <v>250</v>
      </c>
      <c r="F125" s="97">
        <f ca="1">TblPop[[#This Row],[Peasants]]</f>
        <v>1532</v>
      </c>
      <c r="G125" s="97">
        <f ca="1">TblMili[[#This Row],[Networth (2)]]</f>
        <v>5700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Row],[Lumber]]*lumber_rot*(1+Military!$CL$13*Races!$AB$81)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45289.041666666373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45289.083333333037</v>
      </c>
      <c r="C126" s="156"/>
      <c r="D126" s="157"/>
      <c r="E126" s="97">
        <f ca="1">TblConstr[[#This Row],[Land]]</f>
        <v>250</v>
      </c>
      <c r="F126" s="97">
        <f ca="1">TblPop[[#This Row],[Peasants]]</f>
        <v>1532</v>
      </c>
      <c r="G126" s="97">
        <f ca="1">TblMili[[#This Row],[Networth (2)]]</f>
        <v>5700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Row],[Lumber]]*lumber_rot*(1+Military!$CL$13*Races!$AB$81)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45289.083333333037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45289.124999999702</v>
      </c>
      <c r="C127" s="156"/>
      <c r="D127" s="157"/>
      <c r="E127" s="97">
        <f ca="1">TblConstr[[#This Row],[Land]]</f>
        <v>250</v>
      </c>
      <c r="F127" s="97">
        <f ca="1">TblPop[[#This Row],[Peasants]]</f>
        <v>1532</v>
      </c>
      <c r="G127" s="97">
        <f ca="1">TblMili[[#This Row],[Networth (2)]]</f>
        <v>5700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Row],[Lumber]]*lumber_rot*(1+Military!$CL$13*Races!$AB$81)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45289.124999999702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45289.166666666366</v>
      </c>
      <c r="C128" s="156"/>
      <c r="D128" s="157"/>
      <c r="E128" s="97">
        <f ca="1">TblConstr[[#This Row],[Land]]</f>
        <v>250</v>
      </c>
      <c r="F128" s="97">
        <f ca="1">TblPop[[#This Row],[Peasants]]</f>
        <v>1532</v>
      </c>
      <c r="G128" s="97">
        <f ca="1">TblMili[[#This Row],[Networth (2)]]</f>
        <v>5700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Row],[Lumber]]*lumber_rot*(1+Military!$CL$13*Races!$AB$81)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45289.166666666366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45289.20833333303</v>
      </c>
      <c r="C129" s="156"/>
      <c r="D129" s="157"/>
      <c r="E129" s="97">
        <f ca="1">TblConstr[[#This Row],[Land]]</f>
        <v>250</v>
      </c>
      <c r="F129" s="97">
        <f ca="1">TblPop[[#This Row],[Peasants]]</f>
        <v>1532</v>
      </c>
      <c r="G129" s="97">
        <f ca="1">TblMili[[#This Row],[Networth (2)]]</f>
        <v>5700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Row],[Lumber]]*lumber_rot*(1+Military!$CL$13*Races!$AB$81)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45289.20833333303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45289.249999999694</v>
      </c>
      <c r="C130" s="156"/>
      <c r="D130" s="157"/>
      <c r="E130" s="97">
        <f ca="1">TblConstr[[#This Row],[Land]]</f>
        <v>250</v>
      </c>
      <c r="F130" s="97">
        <f ca="1">TblPop[[#This Row],[Peasants]]</f>
        <v>1532</v>
      </c>
      <c r="G130" s="97">
        <f ca="1">TblMili[[#This Row],[Networth (2)]]</f>
        <v>5700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Row],[Lumber]]*lumber_rot*(1+Military!$CL$13*Races!$AB$81)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45289.249999999694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45289.291666666359</v>
      </c>
      <c r="C131" s="156"/>
      <c r="D131" s="157"/>
      <c r="E131" s="97">
        <f ca="1">TblConstr[[#This Row],[Land]]</f>
        <v>250</v>
      </c>
      <c r="F131" s="97">
        <f ca="1">TblPop[[#This Row],[Peasants]]</f>
        <v>1532</v>
      </c>
      <c r="G131" s="97">
        <f ca="1">TblMili[[#This Row],[Networth (2)]]</f>
        <v>5700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Row],[Lumber]]*lumber_rot*(1+Military!$CL$13*Races!$AB$81)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45289.291666666359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45289.333333333023</v>
      </c>
      <c r="C132" s="156"/>
      <c r="D132" s="157"/>
      <c r="E132" s="97">
        <f ca="1">TblConstr[[#This Row],[Land]]</f>
        <v>250</v>
      </c>
      <c r="F132" s="97">
        <f ca="1">TblPop[[#This Row],[Peasants]]</f>
        <v>1532</v>
      </c>
      <c r="G132" s="97">
        <f ca="1">TblMili[[#This Row],[Networth (2)]]</f>
        <v>5700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Row],[Lumber]]*lumber_rot*(1+Military!$CL$13*Races!$AB$81)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45289.333333333023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45289.374999999687</v>
      </c>
      <c r="C133" s="156"/>
      <c r="D133" s="157"/>
      <c r="E133" s="97">
        <f ca="1">TblConstr[[#This Row],[Land]]</f>
        <v>250</v>
      </c>
      <c r="F133" s="97">
        <f ca="1">TblPop[[#This Row],[Peasants]]</f>
        <v>1532</v>
      </c>
      <c r="G133" s="97">
        <f ca="1">TblMili[[#This Row],[Networth (2)]]</f>
        <v>5700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Row],[Lumber]]*lumber_rot*(1+Military!$CL$13*Races!$AB$81)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45289.374999999687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45289.416666666351</v>
      </c>
      <c r="C134" s="156"/>
      <c r="D134" s="157"/>
      <c r="E134" s="97">
        <f ca="1">TblConstr[[#This Row],[Land]]</f>
        <v>250</v>
      </c>
      <c r="F134" s="97">
        <f ca="1">TblPop[[#This Row],[Peasants]]</f>
        <v>1532</v>
      </c>
      <c r="G134" s="97">
        <f ca="1">TblMili[[#This Row],[Networth (2)]]</f>
        <v>5700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Row],[Lumber]]*lumber_rot*(1+Military!$CL$13*Races!$AB$81)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45289.416666666351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45289.458333333016</v>
      </c>
      <c r="C135" s="156"/>
      <c r="D135" s="157"/>
      <c r="E135" s="97">
        <f ca="1">TblConstr[[#This Row],[Land]]</f>
        <v>250</v>
      </c>
      <c r="F135" s="97">
        <f ca="1">TblPop[[#This Row],[Peasants]]</f>
        <v>1532</v>
      </c>
      <c r="G135" s="97">
        <f ca="1">TblMili[[#This Row],[Networth (2)]]</f>
        <v>5700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Row],[Lumber]]*lumber_rot*(1+Military!$CL$13*Races!$AB$81)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45289.458333333016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45289.49999999968</v>
      </c>
      <c r="C136" s="156"/>
      <c r="D136" s="157"/>
      <c r="E136" s="97">
        <f ca="1">TblConstr[[#This Row],[Land]]</f>
        <v>250</v>
      </c>
      <c r="F136" s="97">
        <f ca="1">TblPop[[#This Row],[Peasants]]</f>
        <v>1532</v>
      </c>
      <c r="G136" s="97">
        <f ca="1">TblMili[[#This Row],[Networth (2)]]</f>
        <v>5700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Row],[Lumber]]*lumber_rot*(1+Military!$CL$13*Races!$AB$81)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45289.49999999968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45284</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45284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45284.041666666664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45284.041666666664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45284.083333333328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45284.083333333328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45284.124999999993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45284.124999999993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45284.166666666657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45284.166666666657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45284.208333333321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45284.208333333321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45284.249999999985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45284.249999999985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45284.29166666665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45284.29166666665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45284.333333333314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45284.333333333314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45284.374999999978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45284.374999999978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45284.416666666642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45284.416666666642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45284.458333333307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45284.458333333307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45284.499999999971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45284.499999999971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45284.541666666635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45284.541666666635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45284.583333333299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45284.583333333299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45284.624999999964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45284.624999999964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45284.666666666628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45284.666666666628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45284.708333333292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45284.708333333292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45284.749999999956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45284.749999999956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45284.791666666621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45284.791666666621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45284.833333333285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45284.833333333285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45284.874999999949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45284.874999999949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45284.916666666613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45284.916666666613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45284.958333333278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45284.958333333278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45284.999999999942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45284.999999999942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45285.041666666606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45285.041666666606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45285.08333333327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45285.08333333327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45285.124999999935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45285.124999999935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45285.166666666599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45285.166666666599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45285.208333333263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45285.208333333263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45285.249999999927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45285.249999999927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45285.291666666591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45285.291666666591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45285.333333333256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45285.333333333256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45285.37499999992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45285.37499999992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45285.416666666584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45285.416666666584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45285.458333333248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45285.458333333248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45285.499999999913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45285.499999999913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45285.541666666577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45285.541666666577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45285.583333333241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45285.583333333241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45285.624999999905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45285.624999999905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45285.66666666657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45285.66666666657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45285.708333333234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45285.708333333234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45285.749999999898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45285.749999999898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45285.791666666562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45285.791666666562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45285.833333333227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45285.833333333227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45285.874999999891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45285.874999999891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45285.916666666555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45285.916666666555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45285.958333333219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45285.958333333219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45285.999999999884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45285.999999999884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45286.041666666548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45286.041666666548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45286.083333333212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45286.083333333212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45286.124999999876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45286.124999999876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45286.166666666541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45286.166666666541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45286.208333333205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45286.208333333205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45286.249999999869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45286.249999999869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45286.291666666533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45286.291666666533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45286.333333333198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45286.333333333198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45286.374999999862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45286.374999999862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45286.416666666526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45286.416666666526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45286.45833333319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45286.45833333319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45286.499999999854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45286.499999999854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45286.541666666519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45286.541666666519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45286.583333333183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45286.583333333183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45286.624999999847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45286.624999999847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45286.666666666511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45286.666666666511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45286.708333333176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45286.708333333176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45286.74999999984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45286.74999999984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45286.791666666504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45286.791666666504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45286.833333333168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45286.833333333168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45286.874999999833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45286.874999999833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45286.916666666497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45286.916666666497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45286.958333333161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45286.958333333161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45286.999999999825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45286.999999999825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45287.04166666649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45287.04166666649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45287.083333333154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45287.083333333154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45287.124999999818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45287.124999999818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45287.166666666482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45287.166666666482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45287.208333333147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45287.208333333147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45287.249999999811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45287.249999999811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45287.291666666475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45287.291666666475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45287.333333333139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45287.333333333139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45287.374999999804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45287.374999999804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45287.416666666468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45287.416666666468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45287.458333333132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45287.458333333132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45287.499999999796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45287.499999999796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45287.541666666461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45287.541666666461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45287.583333333125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45287.583333333125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45287.624999999789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45287.624999999789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45287.666666666453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45287.666666666453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45287.708333333117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45287.708333333117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45287.749999999782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45287.749999999782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45287.791666666446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45287.791666666446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45287.83333333311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45287.83333333311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45287.874999999774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45287.874999999774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45287.916666666439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45287.916666666439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45287.958333333103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45287.958333333103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45287.999999999767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45287.999999999767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45288.041666666431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45288.041666666431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45288.083333333096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45288.083333333096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45288.12499999976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45288.12499999976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45288.166666666424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45288.166666666424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45288.208333333088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45288.208333333088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45288.249999999753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45288.249999999753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45288.291666666417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45288.291666666417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45288.333333333081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45288.333333333081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45288.374999999745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45288.374999999745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45288.41666666641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45288.41666666641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45288.458333333074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45288.458333333074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45288.499999999738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45288.499999999738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45288.541666666402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45288.541666666402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45288.583333333067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45288.583333333067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45288.624999999731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45288.624999999731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45288.666666666395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45288.666666666395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45288.708333333059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45288.708333333059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45288.749999999724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45288.749999999724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45288.791666666388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45288.791666666388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45288.833333333052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45288.833333333052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45288.874999999716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45288.874999999716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45288.91666666638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45288.91666666638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45288.958333333045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45288.958333333045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45288.999999999709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45288.999999999709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45289.041666666373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45289.041666666373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45289.083333333037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45289.083333333037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45289.124999999702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45289.124999999702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45289.166666666366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45289.166666666366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45289.20833333303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45289.20833333303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45289.249999999694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45289.249999999694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45289.291666666359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45289.291666666359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45289.333333333023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45289.333333333023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45289.374999999687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45289.374999999687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45289.416666666351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45289.416666666351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45289.458333333016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45289.458333333016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45289.49999999968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45289.49999999968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4" priority="73" stopIfTrue="1">
      <formula>XEZ137&lt;0</formula>
    </cfRule>
  </conditionalFormatting>
  <conditionalFormatting sqref="A137:D1268 A1271:D65537 F1271:H65537 F137:H1268">
    <cfRule type="expression" dxfId="733" priority="74" stopIfTrue="1">
      <formula>XEV137&lt;0</formula>
    </cfRule>
  </conditionalFormatting>
  <conditionalFormatting sqref="E1271:E65537 E137:E1268">
    <cfRule type="expression" dxfId="732" priority="75" stopIfTrue="1">
      <formula>XEU137&lt;0</formula>
    </cfRule>
  </conditionalFormatting>
  <conditionalFormatting sqref="DI1271:DJ52023 O1271:AG52052 O137:AG1268 BV1271:DH52052 BV137:DJ1268">
    <cfRule type="expression" dxfId="731" priority="76" stopIfTrue="1">
      <formula>ROW()-2=#REF!</formula>
    </cfRule>
  </conditionalFormatting>
  <conditionalFormatting sqref="A1269:AG1270 BV1269:DJ1270">
    <cfRule type="expression" dxfId="730" priority="77" stopIfTrue="1">
      <formula>$A$1270&gt;144</formula>
    </cfRule>
  </conditionalFormatting>
  <conditionalFormatting sqref="K1271:L65537 K137:L1268">
    <cfRule type="expression" dxfId="729" priority="95" stopIfTrue="1">
      <formula>A137&lt;0</formula>
    </cfRule>
  </conditionalFormatting>
  <conditionalFormatting sqref="AY4:BQ136">
    <cfRule type="expression" dxfId="728" priority="7" stopIfTrue="1">
      <formula>OR(AY4&lt;0,ROW()-3=$A$1270)</formula>
    </cfRule>
  </conditionalFormatting>
  <conditionalFormatting sqref="I1271:J65537 I137:J1268">
    <cfRule type="expression" dxfId="727" priority="98" stopIfTrue="1">
      <formula>A137&lt;0</formula>
    </cfRule>
  </conditionalFormatting>
  <conditionalFormatting sqref="A4:DJ35 A36:O38 Q36:W38 A39:W39 Y36:DJ39 A40:DJ52 A60:DJ136 A53:Q59 S53:X59 Z53:DJ59">
    <cfRule type="expression" dxfId="726" priority="13" stopIfTrue="1">
      <formula>ROW()-3=$A$1270</formula>
    </cfRule>
    <cfRule type="expression" dxfId="725" priority="136">
      <formula>$A4=73</formula>
    </cfRule>
    <cfRule type="expression" dxfId="724" priority="137">
      <formula>ROUND(($A4-1)/12,0)=INT($A4-1)/12</formula>
    </cfRule>
  </conditionalFormatting>
  <conditionalFormatting sqref="A1:XFD3">
    <cfRule type="expression" dxfId="723" priority="138">
      <formula>$A$1270&lt;0</formula>
    </cfRule>
  </conditionalFormatting>
  <conditionalFormatting sqref="P36:P38">
    <cfRule type="expression" dxfId="722" priority="4" stopIfTrue="1">
      <formula>ROW()-3=$B$1270</formula>
    </cfRule>
  </conditionalFormatting>
  <conditionalFormatting sqref="P36:P38">
    <cfRule type="expression" dxfId="721" priority="5">
      <formula>$A36=73</formula>
    </cfRule>
    <cfRule type="expression" dxfId="720" priority="6">
      <formula>ROUND(($A36-1)/12,0)=INT($A36-1)/12</formula>
    </cfRule>
  </conditionalFormatting>
  <conditionalFormatting sqref="X36:X39">
    <cfRule type="expression" dxfId="719" priority="1" stopIfTrue="1">
      <formula>ROW()-3=$B$1270</formula>
    </cfRule>
  </conditionalFormatting>
  <conditionalFormatting sqref="X36:X39">
    <cfRule type="expression" dxfId="718" priority="2">
      <formula>$A36=73</formula>
    </cfRule>
    <cfRule type="expression" dxfId="717"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49"/>
      <c r="N1" s="449"/>
      <c r="O1" s="449"/>
      <c r="P1" s="449"/>
      <c r="Q1" s="449"/>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45284</v>
      </c>
      <c r="AB4" s="97">
        <f ca="1">TblMili[[#This Row],[Draftees]]</f>
        <v>250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62</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45284.041666666664</v>
      </c>
      <c r="AB5" s="97">
        <f ca="1">TblMili[[#This Row],[Draftees]]</f>
        <v>263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65</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45284.083333333328</v>
      </c>
      <c r="AB6" s="97">
        <f ca="1">TblMili[[#This Row],[Draftees]]</f>
        <v>276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69</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45284.124999999993</v>
      </c>
      <c r="AB7" s="97">
        <f ca="1">TblMili[[#This Row],[Draftees]]</f>
        <v>290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72</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45284.166666666657</v>
      </c>
      <c r="AB8" s="97">
        <f ca="1">TblMili[[#This Row],[Draftees]]</f>
        <v>304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76</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45284.208333333321</v>
      </c>
      <c r="AB9" s="97">
        <f ca="1">TblMili[[#This Row],[Draftees]]</f>
        <v>318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79</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45284.249999999985</v>
      </c>
      <c r="AB10" s="97">
        <f ca="1">TblMili[[#This Row],[Draftees]]</f>
        <v>332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83</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45284.29166666665</v>
      </c>
      <c r="AB11" s="97">
        <f ca="1">TblMili[[#This Row],[Draftees]]</f>
        <v>347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86</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45284.333333333314</v>
      </c>
      <c r="AB12" s="97">
        <f ca="1">TblMili[[#This Row],[Draftees]]</f>
        <v>362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90</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45284.374999999978</v>
      </c>
      <c r="AB13" s="97">
        <f ca="1">TblMili[[#This Row],[Draftees]]</f>
        <v>377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94</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45284.416666666642</v>
      </c>
      <c r="AB14" s="97">
        <f ca="1">TblMili[[#This Row],[Draftees]]</f>
        <v>392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98</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45284.458333333307</v>
      </c>
      <c r="AB15" s="97">
        <f ca="1">TblMili[[#This Row],[Draftees]]</f>
        <v>408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102</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45284.499999999971</v>
      </c>
      <c r="AB16" s="97">
        <f ca="1">TblMili[[#This Row],[Draftees]]</f>
        <v>424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106</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45284.541666666635</v>
      </c>
      <c r="AB17" s="97">
        <f ca="1">TblMili[[#This Row],[Draftees]]</f>
        <v>440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110</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45284.583333333299</v>
      </c>
      <c r="AB18" s="97">
        <f ca="1">TblMili[[#This Row],[Draftees]]</f>
        <v>457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114</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45284.624999999964</v>
      </c>
      <c r="AB19" s="97">
        <f ca="1">TblMili[[#This Row],[Draftees]]</f>
        <v>474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118</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45284.666666666628</v>
      </c>
      <c r="AB20" s="97">
        <f ca="1">TblMili[[#This Row],[Draftees]]</f>
        <v>491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45284.708333333292</v>
      </c>
      <c r="AB21" s="97">
        <f ca="1">TblMili[[#This Row],[Draftees]]</f>
        <v>509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127</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45284.749999999956</v>
      </c>
      <c r="AB22" s="97">
        <f ca="1">TblMili[[#This Row],[Draftees]]</f>
        <v>527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131</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45284.791666666621</v>
      </c>
      <c r="AB23" s="97">
        <f ca="1">TblMili[[#This Row],[Draftees]]</f>
        <v>545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136</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45284.833333333285</v>
      </c>
      <c r="AB24" s="97">
        <f ca="1">TblMili[[#This Row],[Draftees]]</f>
        <v>563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140</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45284.874999999949</v>
      </c>
      <c r="AB25" s="97">
        <f ca="1">TblMili[[#This Row],[Draftees]]</f>
        <v>580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145</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45284.916666666613</v>
      </c>
      <c r="AB26" s="97">
        <f ca="1">TblMili[[#This Row],[Draftees]]</f>
        <v>597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149</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45284.958333333278</v>
      </c>
      <c r="AB27" s="97">
        <f ca="1">TblMili[[#This Row],[Draftees]]</f>
        <v>614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153</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776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45284.999999999942</v>
      </c>
      <c r="AB28" s="97">
        <f ca="1">TblMili[[#This Row],[Draftees]]</f>
        <v>631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157</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45285.041666666606</v>
      </c>
      <c r="AB29" s="97">
        <f ca="1">TblMili[[#This Row],[Draftees]]</f>
        <v>648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162</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45285.08333333327</v>
      </c>
      <c r="AB30" s="97">
        <f ca="1">TblMili[[#This Row],[Draftees]]</f>
        <v>665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166</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45285.124999999935</v>
      </c>
      <c r="AB31" s="97">
        <f ca="1">TblMili[[#This Row],[Draftees]]</f>
        <v>681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170</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45285.166666666599</v>
      </c>
      <c r="AB32" s="97">
        <f ca="1">TblMili[[#This Row],[Draftees]]</f>
        <v>697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174</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45285.208333333263</v>
      </c>
      <c r="AB33" s="97">
        <f ca="1">TblMili[[#This Row],[Draftees]]</f>
        <v>713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178</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45285.249999999927</v>
      </c>
      <c r="AB34" s="97">
        <f ca="1">TblMili[[#This Row],[Draftees]]</f>
        <v>729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182</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45285.291666666591</v>
      </c>
      <c r="AB35" s="97">
        <f ca="1">TblMili[[#This Row],[Draftees]]</f>
        <v>745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186</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45285.333333333256</v>
      </c>
      <c r="AB36" s="97">
        <f ca="1">TblMili[[#This Row],[Draftees]]</f>
        <v>761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190</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45285.37499999992</v>
      </c>
      <c r="AB37" s="97">
        <f ca="1">TblMili[[#This Row],[Draftees]]</f>
        <v>776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194</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45285.416666666584</v>
      </c>
      <c r="AB38" s="97">
        <f ca="1">TblMili[[#This Row],[Draftees]]</f>
        <v>776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194</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45285.458333333248</v>
      </c>
      <c r="AB39" s="97">
        <f ca="1">TblMili[[#This Row],[Draftees]]</f>
        <v>776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194</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45285.499999999913</v>
      </c>
      <c r="AB40" s="97">
        <f ca="1">TblMili[[#This Row],[Draftees]]</f>
        <v>776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194</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45285.541666666577</v>
      </c>
      <c r="AB41" s="97">
        <f ca="1">TblMili[[#This Row],[Draftees]]</f>
        <v>776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194</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45285.583333333241</v>
      </c>
      <c r="AB42" s="97">
        <f ca="1">TblMili[[#This Row],[Draftees]]</f>
        <v>776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194</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45285.624999999905</v>
      </c>
      <c r="AB43" s="97">
        <f ca="1">TblMili[[#This Row],[Draftees]]</f>
        <v>776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194</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45285.66666666657</v>
      </c>
      <c r="AB44" s="97">
        <f ca="1">TblMili[[#This Row],[Draftees]]</f>
        <v>776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194</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45285.708333333234</v>
      </c>
      <c r="AB45" s="97">
        <f ca="1">TblMili[[#This Row],[Draftees]]</f>
        <v>776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194</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45285.749999999898</v>
      </c>
      <c r="AB46" s="97">
        <f ca="1">TblMili[[#This Row],[Draftees]]</f>
        <v>776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194</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45285.791666666562</v>
      </c>
      <c r="AB47" s="97">
        <f ca="1">TblMili[[#This Row],[Draftees]]</f>
        <v>776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194</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45285.833333333227</v>
      </c>
      <c r="AB48" s="97">
        <f ca="1">TblMili[[#This Row],[Draftees]]</f>
        <v>776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194</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45285.874999999891</v>
      </c>
      <c r="AB49" s="97">
        <f ca="1">TblMili[[#This Row],[Draftees]]</f>
        <v>776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194</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45285.916666666555</v>
      </c>
      <c r="AB50" s="97">
        <f ca="1">TblMili[[#This Row],[Draftees]]</f>
        <v>776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194</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45285.958333333219</v>
      </c>
      <c r="AB51" s="97">
        <f ca="1">TblMili[[#This Row],[Draftees]]</f>
        <v>776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194</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45285.999999999884</v>
      </c>
      <c r="AB52" s="97">
        <f ca="1">TblMili[[#This Row],[Draftees]]</f>
        <v>776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194</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45286.041666666548</v>
      </c>
      <c r="AB53" s="97">
        <f ca="1">TblMili[[#This Row],[Draftees]]</f>
        <v>776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194</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45286.083333333212</v>
      </c>
      <c r="AB54" s="97">
        <f ca="1">TblMili[[#This Row],[Draftees]]</f>
        <v>776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194</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45286.124999999876</v>
      </c>
      <c r="AB55" s="97">
        <f ca="1">TblMili[[#This Row],[Draftees]]</f>
        <v>776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194</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45286.166666666541</v>
      </c>
      <c r="AB56" s="97">
        <f ca="1">TblMili[[#This Row],[Draftees]]</f>
        <v>776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194</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45286.208333333205</v>
      </c>
      <c r="AB57" s="97">
        <f ca="1">TblMili[[#This Row],[Draftees]]</f>
        <v>776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194</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45286.249999999869</v>
      </c>
      <c r="AB58" s="97">
        <f ca="1">TblMili[[#This Row],[Draftees]]</f>
        <v>776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194</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45286.291666666533</v>
      </c>
      <c r="AB59" s="97">
        <f ca="1">TblMili[[#This Row],[Draftees]]</f>
        <v>776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194</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45286.333333333198</v>
      </c>
      <c r="AB60" s="97">
        <f ca="1">TblMili[[#This Row],[Draftees]]</f>
        <v>776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194</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45286.374999999862</v>
      </c>
      <c r="AB61" s="97">
        <f ca="1">TblMili[[#This Row],[Draftees]]</f>
        <v>776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194</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45286.416666666526</v>
      </c>
      <c r="AB62" s="97">
        <f ca="1">TblMili[[#This Row],[Draftees]]</f>
        <v>776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194</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45286.45833333319</v>
      </c>
      <c r="AB63" s="97">
        <f ca="1">TblMili[[#This Row],[Draftees]]</f>
        <v>776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194</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45286.499999999854</v>
      </c>
      <c r="AB64" s="97">
        <f ca="1">TblMili[[#This Row],[Draftees]]</f>
        <v>776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194</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45286.541666666519</v>
      </c>
      <c r="AB65" s="97">
        <f ca="1">TblMili[[#This Row],[Draftees]]</f>
        <v>776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194</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45286.583333333183</v>
      </c>
      <c r="AB66" s="97">
        <f ca="1">TblMili[[#This Row],[Draftees]]</f>
        <v>776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194</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45286.624999999847</v>
      </c>
      <c r="AB67" s="97">
        <f ca="1">TblMili[[#This Row],[Draftees]]</f>
        <v>776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194</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45286.666666666511</v>
      </c>
      <c r="AB68" s="97">
        <f ca="1">TblMili[[#This Row],[Draftees]]</f>
        <v>776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194</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45286.708333333176</v>
      </c>
      <c r="AB69" s="97">
        <f ca="1">TblMili[[#This Row],[Draftees]]</f>
        <v>776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194</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45286.74999999984</v>
      </c>
      <c r="AB70" s="97">
        <f ca="1">TblMili[[#This Row],[Draftees]]</f>
        <v>776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194</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45286.791666666504</v>
      </c>
      <c r="AB71" s="97">
        <f ca="1">TblMili[[#This Row],[Draftees]]</f>
        <v>776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194</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45286.833333333168</v>
      </c>
      <c r="AB72" s="97">
        <f ca="1">TblMili[[#This Row],[Draftees]]</f>
        <v>776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194</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45286.874999999833</v>
      </c>
      <c r="AB73" s="97">
        <f ca="1">TblMili[[#This Row],[Draftees]]</f>
        <v>776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194</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45286.916666666497</v>
      </c>
      <c r="AB74" s="97">
        <f ca="1">TblMili[[#This Row],[Draftees]]</f>
        <v>776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194</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45286.958333333161</v>
      </c>
      <c r="AB75" s="97">
        <f ca="1">TblMili[[#This Row],[Draftees]]</f>
        <v>776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194</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45286.999999999825</v>
      </c>
      <c r="AB76" s="210">
        <f ca="1">TblMili[[#This Row],[Draftees]]</f>
        <v>776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194</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45287.04166666649</v>
      </c>
      <c r="AB77" s="97">
        <f ca="1">TblMili[[#This Row],[Draftees]]</f>
        <v>776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194</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45287.083333333154</v>
      </c>
      <c r="AB78" s="97">
        <f ca="1">TblMili[[#This Row],[Draftees]]</f>
        <v>776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194</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45287.124999999818</v>
      </c>
      <c r="AB79" s="97">
        <f ca="1">TblMili[[#This Row],[Draftees]]</f>
        <v>776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194</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45287.166666666482</v>
      </c>
      <c r="AB80" s="97">
        <f ca="1">TblMili[[#This Row],[Draftees]]</f>
        <v>776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194</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45287.208333333147</v>
      </c>
      <c r="AB81" s="97">
        <f ca="1">TblMili[[#This Row],[Draftees]]</f>
        <v>776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194</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45287.249999999811</v>
      </c>
      <c r="AB82" s="97">
        <f ca="1">TblMili[[#This Row],[Draftees]]</f>
        <v>776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194</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45287.291666666475</v>
      </c>
      <c r="AB83" s="97">
        <f ca="1">TblMili[[#This Row],[Draftees]]</f>
        <v>776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194</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45287.333333333139</v>
      </c>
      <c r="AB84" s="97">
        <f ca="1">TblMili[[#This Row],[Draftees]]</f>
        <v>776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194</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45287.374999999804</v>
      </c>
      <c r="AB85" s="97">
        <f ca="1">TblMili[[#This Row],[Draftees]]</f>
        <v>776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194</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45287.416666666468</v>
      </c>
      <c r="AB86" s="97">
        <f ca="1">TblMili[[#This Row],[Draftees]]</f>
        <v>776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194</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45287.458333333132</v>
      </c>
      <c r="AB87" s="97">
        <f ca="1">TblMili[[#This Row],[Draftees]]</f>
        <v>776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194</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45287.499999999796</v>
      </c>
      <c r="AB88" s="97">
        <f ca="1">TblMili[[#This Row],[Draftees]]</f>
        <v>776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194</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45287.541666666461</v>
      </c>
      <c r="AB89" s="97">
        <f ca="1">TblMili[[#This Row],[Draftees]]</f>
        <v>776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194</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45287.583333333125</v>
      </c>
      <c r="AB90" s="97">
        <f ca="1">TblMili[[#This Row],[Draftees]]</f>
        <v>776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194</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45287.624999999789</v>
      </c>
      <c r="AB91" s="97">
        <f ca="1">TblMili[[#This Row],[Draftees]]</f>
        <v>776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194</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45287.666666666453</v>
      </c>
      <c r="AB92" s="97">
        <f ca="1">TblMili[[#This Row],[Draftees]]</f>
        <v>776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194</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45287.708333333117</v>
      </c>
      <c r="AB93" s="97">
        <f ca="1">TblMili[[#This Row],[Draftees]]</f>
        <v>776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194</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45287.749999999782</v>
      </c>
      <c r="AB94" s="97">
        <f ca="1">TblMili[[#This Row],[Draftees]]</f>
        <v>776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194</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45287.791666666446</v>
      </c>
      <c r="AB95" s="97">
        <f ca="1">TblMili[[#This Row],[Draftees]]</f>
        <v>776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194</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45287.83333333311</v>
      </c>
      <c r="AB96" s="97">
        <f ca="1">TblMili[[#This Row],[Draftees]]</f>
        <v>776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194</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45287.874999999774</v>
      </c>
      <c r="AB97" s="97">
        <f ca="1">TblMili[[#This Row],[Draftees]]</f>
        <v>776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45287.916666666439</v>
      </c>
      <c r="AB98" s="97">
        <f ca="1">TblMili[[#This Row],[Draftees]]</f>
        <v>776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45287.958333333103</v>
      </c>
      <c r="AB99" s="97">
        <f ca="1">TblMili[[#This Row],[Draftees]]</f>
        <v>776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194</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45287.999999999767</v>
      </c>
      <c r="AB100" s="97">
        <f ca="1">TblMili[[#This Row],[Draftees]]</f>
        <v>776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194</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45288.041666666431</v>
      </c>
      <c r="AB101" s="97">
        <f ca="1">TblMili[[#This Row],[Draftees]]</f>
        <v>776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194</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45288.083333333096</v>
      </c>
      <c r="AB102" s="97">
        <f ca="1">TblMili[[#This Row],[Draftees]]</f>
        <v>776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194</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45288.12499999976</v>
      </c>
      <c r="AB103" s="97">
        <f ca="1">TblMili[[#This Row],[Draftees]]</f>
        <v>776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194</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45288.166666666424</v>
      </c>
      <c r="AB104" s="97">
        <f ca="1">TblMili[[#This Row],[Draftees]]</f>
        <v>776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194</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45288.208333333088</v>
      </c>
      <c r="AB105" s="97">
        <f ca="1">TblMili[[#This Row],[Draftees]]</f>
        <v>776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194</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45288.249999999753</v>
      </c>
      <c r="AB106" s="97">
        <f ca="1">TblMili[[#This Row],[Draftees]]</f>
        <v>776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194</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45288.291666666417</v>
      </c>
      <c r="AB107" s="97">
        <f ca="1">TblMili[[#This Row],[Draftees]]</f>
        <v>776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194</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45288.333333333081</v>
      </c>
      <c r="AB108" s="97">
        <f ca="1">TblMili[[#This Row],[Draftees]]</f>
        <v>776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194</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45288.374999999745</v>
      </c>
      <c r="AB109" s="97">
        <f ca="1">TblMili[[#This Row],[Draftees]]</f>
        <v>776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194</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45288.41666666641</v>
      </c>
      <c r="AB110" s="97">
        <f ca="1">TblMili[[#This Row],[Draftees]]</f>
        <v>776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194</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45288.458333333074</v>
      </c>
      <c r="AB111" s="97">
        <f ca="1">TblMili[[#This Row],[Draftees]]</f>
        <v>776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194</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45288.499999999738</v>
      </c>
      <c r="AB112" s="97">
        <f ca="1">TblMili[[#This Row],[Draftees]]</f>
        <v>776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194</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45288.541666666402</v>
      </c>
      <c r="AB113" s="97">
        <f ca="1">TblMili[[#This Row],[Draftees]]</f>
        <v>776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194</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45288.583333333067</v>
      </c>
      <c r="AB114" s="97">
        <f ca="1">TblMili[[#This Row],[Draftees]]</f>
        <v>776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194</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45288.624999999731</v>
      </c>
      <c r="AB115" s="97">
        <f ca="1">TblMili[[#This Row],[Draftees]]</f>
        <v>776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194</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45288.666666666395</v>
      </c>
      <c r="AB116" s="97">
        <f ca="1">TblMili[[#This Row],[Draftees]]</f>
        <v>776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194</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45288.708333333059</v>
      </c>
      <c r="AB117" s="97">
        <f ca="1">TblMili[[#This Row],[Draftees]]</f>
        <v>776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194</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45288.749999999724</v>
      </c>
      <c r="AB118" s="97">
        <f ca="1">TblMili[[#This Row],[Draftees]]</f>
        <v>776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194</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45288.791666666388</v>
      </c>
      <c r="AB119" s="97">
        <f ca="1">TblMili[[#This Row],[Draftees]]</f>
        <v>776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194</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45288.833333333052</v>
      </c>
      <c r="AB120" s="97">
        <f ca="1">TblMili[[#This Row],[Draftees]]</f>
        <v>776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194</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45288.874999999716</v>
      </c>
      <c r="AB121" s="97">
        <f ca="1">TblMili[[#This Row],[Draftees]]</f>
        <v>776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194</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45288.91666666638</v>
      </c>
      <c r="AB122" s="97">
        <f ca="1">TblMili[[#This Row],[Draftees]]</f>
        <v>776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194</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45288.958333333045</v>
      </c>
      <c r="AB123" s="97">
        <f ca="1">TblMili[[#This Row],[Draftees]]</f>
        <v>776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194</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45288.999999999709</v>
      </c>
      <c r="AB124" s="97">
        <f ca="1">TblMili[[#This Row],[Draftees]]</f>
        <v>776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194</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45289.041666666373</v>
      </c>
      <c r="AB125" s="97">
        <f ca="1">TblMili[[#This Row],[Draftees]]</f>
        <v>776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194</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45289.083333333037</v>
      </c>
      <c r="AB126" s="97">
        <f ca="1">TblMili[[#This Row],[Draftees]]</f>
        <v>776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194</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45289.124999999702</v>
      </c>
      <c r="AB127" s="97">
        <f ca="1">TblMili[[#This Row],[Draftees]]</f>
        <v>776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194</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45289.166666666366</v>
      </c>
      <c r="AB128" s="97">
        <f ca="1">TblMili[[#This Row],[Draftees]]</f>
        <v>776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194</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45289.20833333303</v>
      </c>
      <c r="AB129" s="97">
        <f ca="1">TblMili[[#This Row],[Draftees]]</f>
        <v>776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194</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45289.249999999694</v>
      </c>
      <c r="AB130" s="97">
        <f ca="1">TblMili[[#This Row],[Draftees]]</f>
        <v>776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194</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45289.291666666359</v>
      </c>
      <c r="AB131" s="97">
        <f ca="1">TblMili[[#This Row],[Draftees]]</f>
        <v>776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194</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45289.333333333023</v>
      </c>
      <c r="AB132" s="97">
        <f ca="1">TblMili[[#This Row],[Draftees]]</f>
        <v>776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194</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45289.374999999687</v>
      </c>
      <c r="AB133" s="97">
        <f ca="1">TblMili[[#This Row],[Draftees]]</f>
        <v>776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194</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45289.416666666351</v>
      </c>
      <c r="AB134" s="97">
        <f ca="1">TblMili[[#This Row],[Draftees]]</f>
        <v>776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194</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45289.458333333016</v>
      </c>
      <c r="AB135" s="97">
        <f ca="1">TblMili[[#This Row],[Draftees]]</f>
        <v>776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194</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45289.49999999968</v>
      </c>
      <c r="AB136" s="97">
        <f ca="1">TblMili[[#This Row],[Draftees]]</f>
        <v>776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194</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4" priority="19" stopIfTrue="1">
      <formula>$M26&lt;$M17</formula>
    </cfRule>
    <cfRule type="expression" dxfId="483" priority="20" stopIfTrue="1">
      <formula>$M17&lt;$M26</formula>
    </cfRule>
  </conditionalFormatting>
  <conditionalFormatting sqref="C1270 D1269:AJ1270 A1269:B1270">
    <cfRule type="expression" dxfId="482" priority="17" stopIfTrue="1">
      <formula>$B$1270&gt;144</formula>
    </cfRule>
  </conditionalFormatting>
  <conditionalFormatting sqref="A4:J136 N4:AJ12 N49:AJ136 N41:S48 U41:AJ48 N16:AJ23 N13:V15 X13:AJ15 N27:AJ40 N24:V26 X24:AJ26">
    <cfRule type="expression" dxfId="481" priority="7" stopIfTrue="1">
      <formula>ROW()-3=$B$1270</formula>
    </cfRule>
  </conditionalFormatting>
  <conditionalFormatting sqref="D4:J136">
    <cfRule type="expression" dxfId="480" priority="8" stopIfTrue="1">
      <formula>OR(ROW()-3=$B$1270,D4&lt;0)</formula>
    </cfRule>
  </conditionalFormatting>
  <conditionalFormatting sqref="A1:XFD3">
    <cfRule type="expression" dxfId="479" priority="22" stopIfTrue="1">
      <formula>$B$1270&lt;0</formula>
    </cfRule>
  </conditionalFormatting>
  <conditionalFormatting sqref="A4:AJ12 A49:AJ136 A41:S48 U41:AJ48 A16:AJ23 A13:V15 X13:AJ15 A27:AJ40 A24:V26 X24:AJ26">
    <cfRule type="expression" dxfId="478" priority="9">
      <formula>$A4=73</formula>
    </cfRule>
    <cfRule type="expression" dxfId="477" priority="16">
      <formula>ROUND(($A4-1)/12,0)=INT($A4-1)/12</formula>
    </cfRule>
  </conditionalFormatting>
  <conditionalFormatting sqref="W13:W15">
    <cfRule type="expression" dxfId="476" priority="4" stopIfTrue="1">
      <formula>ROW()-3=$A$1270</formula>
    </cfRule>
    <cfRule type="expression" dxfId="475" priority="5">
      <formula>$A13=73</formula>
    </cfRule>
    <cfRule type="expression" dxfId="474" priority="6">
      <formula>ROUND(($A13-1)/12,0)=INT($A13-1)/12</formula>
    </cfRule>
  </conditionalFormatting>
  <conditionalFormatting sqref="W24:W26">
    <cfRule type="expression" dxfId="473" priority="1" stopIfTrue="1">
      <formula>ROW()-3=$B$1270</formula>
    </cfRule>
  </conditionalFormatting>
  <conditionalFormatting sqref="W24:W26">
    <cfRule type="expression" dxfId="472" priority="2">
      <formula>$A24=73</formula>
    </cfRule>
    <cfRule type="expression" dxfId="471"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45284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45284.041666666664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45284.083333333328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45284.124999999993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45284.166666666657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45284.208333333321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45284.249999999985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45284.29166666665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45284.333333333314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45284.374999999978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45284.416666666642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45284.458333333307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45284.499999999971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45284.541666666635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45284.583333333299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45284.624999999964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45284.666666666628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45284.708333333292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45284.749999999956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45284.791666666621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45284.833333333285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45284.874999999949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45284.916666666613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45284.958333333278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45284.999999999942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45285.041666666606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45285.08333333327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45285.124999999935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45285.166666666599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45285.208333333263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45285.249999999927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45285.291666666591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45285.333333333256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45285.37499999992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45285.416666666584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45285.458333333248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45285.499999999913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45285.541666666577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45285.583333333241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45285.624999999905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45285.66666666657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45285.708333333234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45285.749999999898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45285.791666666562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45285.833333333227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45285.874999999891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45285.916666666555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45285.958333333219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45285.999999999884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45286.041666666548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45286.083333333212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45286.124999999876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45286.166666666541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45286.208333333205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45286.249999999869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45286.291666666533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45286.333333333198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45286.374999999862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45286.416666666526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45286.45833333319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45286.499999999854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45286.541666666519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45286.583333333183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45286.624999999847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45286.666666666511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45286.708333333176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45286.74999999984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45286.791666666504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45286.833333333168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45286.874999999833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45286.916666666497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45286.958333333161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45286.999999999825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45287.04166666649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45287.083333333154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45287.124999999818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45287.166666666482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45287.208333333147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45287.249999999811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45287.291666666475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45287.333333333139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45287.374999999804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45287.416666666468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45287.458333333132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45287.499999999796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45287.541666666461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45287.583333333125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45287.624999999789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45287.666666666453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45287.708333333117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45287.749999999782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45287.791666666446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45287.83333333311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45287.874999999774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45287.916666666439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45287.958333333103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45287.999999999767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45288.041666666431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45288.083333333096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45288.12499999976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45288.166666666424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45288.208333333088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45288.249999999753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45288.291666666417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45288.333333333081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45288.374999999745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45288.41666666641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45288.458333333074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45288.499999999738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45288.541666666402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45288.583333333067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45288.624999999731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45288.666666666395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45288.708333333059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45288.749999999724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45288.791666666388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45288.833333333052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45288.874999999716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45288.91666666638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45288.958333333045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45288.999999999709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45289.041666666373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45289.083333333037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45289.124999999702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45289.166666666366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45289.20833333303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45289.249999999694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45289.291666666359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45289.333333333023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45289.374999999687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45289.416666666351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45289.458333333016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45289.49999999968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31" priority="14" stopIfTrue="1">
      <formula>ROW()-2=#REF!</formula>
    </cfRule>
  </conditionalFormatting>
  <conditionalFormatting sqref="A1269:AC1270">
    <cfRule type="expression" dxfId="430" priority="15" stopIfTrue="1">
      <formula>$A$1270&gt;144</formula>
    </cfRule>
  </conditionalFormatting>
  <conditionalFormatting sqref="A1:AC3">
    <cfRule type="expression" dxfId="429" priority="19" stopIfTrue="1">
      <formula>$A$1270&lt;0</formula>
    </cfRule>
  </conditionalFormatting>
  <conditionalFormatting sqref="A4:AC136">
    <cfRule type="expression" dxfId="428" priority="1" stopIfTrue="1">
      <formula>ROW()-3=$A$1270</formula>
    </cfRule>
    <cfRule type="expression" dxfId="427" priority="2" stopIfTrue="1">
      <formula>OR(AND(ROW()-3=$A$1270,A4="Ok",XFD4&lt;&gt;0),A4="Nope")</formula>
    </cfRule>
    <cfRule type="expression" dxfId="426" priority="4">
      <formula>$J4=73</formula>
    </cfRule>
    <cfRule type="expression" dxfId="425" priority="7">
      <formula>ROUND(($J4-1)/12,0)=INT($J4-1)/12</formula>
    </cfRule>
  </conditionalFormatting>
  <conditionalFormatting sqref="T76">
    <cfRule type="expression" dxfId="424" priority="13" stopIfTrue="1">
      <formula>S76=0</formula>
    </cfRule>
  </conditionalFormatting>
  <conditionalFormatting sqref="B4:H136">
    <cfRule type="cellIs" dxfId="423"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1095</v>
      </c>
      <c r="AM2" s="255" t="s">
        <v>26</v>
      </c>
      <c r="AN2" s="255" t="s">
        <v>27</v>
      </c>
      <c r="AO2" s="5"/>
      <c r="AP2" s="5"/>
      <c r="AQ2" s="257" t="str">
        <f>INDEX(Constants!A133:B153,MATCH(race,Constants!A133:A153,0),2)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5700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 s="262">
        <f ca="1">TblMili[[#This Row],[Non Draft]]+TblMili[[#This Row],[Draftees]]</f>
        <v>250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0</v>
      </c>
      <c r="W4" s="262">
        <f ca="1">TblMili[[#This Row],[Draft]] * (1 + TblMili[[#This Row],[Mods_Def]])</f>
        <v>250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250</v>
      </c>
      <c r="AB4" s="157"/>
      <c r="AC4" s="183">
        <f ca="1">(TblConstr[[#This Row],[Tot Smi]]+TblConstr[[#This Row],[Dest Smi]])/(TblConstr[[#This Row],[Land]]-TblExplore[[#This Row],[Land Bonus]]*20)</f>
        <v>0</v>
      </c>
      <c r="AD4" s="261"/>
      <c r="AE4" s="261">
        <f>TblMili[[#This Row],[Hour]]</f>
        <v>1</v>
      </c>
      <c r="AF4" s="141">
        <f>TblExplore[[#This Row],[Time]]</f>
        <v>45284</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45284</v>
      </c>
      <c r="AV4" s="97">
        <f ca="1">TblMili[[#This Row],[Draftees]]</f>
        <v>250</v>
      </c>
      <c r="AW4" s="182"/>
      <c r="AX4" s="182"/>
      <c r="AY4" s="182">
        <v>150</v>
      </c>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5700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 s="262">
        <f ca="1">TblMili[[#This Row],[Non Draft]]+TblMili[[#This Row],[Draftees]]</f>
        <v>263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0</v>
      </c>
      <c r="W5" s="262">
        <f ca="1">TblMili[[#This Row],[Draft]] * (1 + TblMili[[#This Row],[Mods_Def]])</f>
        <v>263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263</v>
      </c>
      <c r="AB5" s="157"/>
      <c r="AC5" s="183">
        <f ca="1">(TblConstr[[#This Row],[Tot Smi]]+TblConstr[[#This Row],[Dest Smi]])/(TblConstr[[#This Row],[Land]]-TblExplore[[#This Row],[Land Bonus]]*20)</f>
        <v>0</v>
      </c>
      <c r="AD5" s="140"/>
      <c r="AE5" s="261">
        <f>TblMili[[#This Row],[Hour]]</f>
        <v>2</v>
      </c>
      <c r="AF5" s="141">
        <f ca="1">TblExplore[[#This Row],[Time]]</f>
        <v>45284.041666666664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45284.041666666664</v>
      </c>
      <c r="AV5" s="97">
        <f ca="1">TblMili[[#This Row],[Draftees]]</f>
        <v>263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3"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5700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 s="262">
        <f ca="1">TblMili[[#This Row],[Non Draft]]+TblMili[[#This Row],[Draftees]]</f>
        <v>276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0</v>
      </c>
      <c r="W6" s="262">
        <f ca="1">TblMili[[#This Row],[Draft]] * (1 + TblMili[[#This Row],[Mods_Def]])</f>
        <v>276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276</v>
      </c>
      <c r="AB6" s="157"/>
      <c r="AC6" s="183">
        <f ca="1">(TblConstr[[#This Row],[Tot Smi]]+TblConstr[[#This Row],[Dest Smi]])/(TblConstr[[#This Row],[Land]]-TblExplore[[#This Row],[Land Bonus]]*20)</f>
        <v>0</v>
      </c>
      <c r="AD6" s="140"/>
      <c r="AE6" s="261">
        <f>TblMili[[#This Row],[Hour]]</f>
        <v>3</v>
      </c>
      <c r="AF6" s="141">
        <f ca="1">TblExplore[[#This Row],[Time]]</f>
        <v>45284.083333333328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45284.083333333328</v>
      </c>
      <c r="AV6" s="97">
        <f ca="1">TblMili[[#This Row],[Draftees]]</f>
        <v>276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5700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 s="262">
        <f ca="1">TblMili[[#This Row],[Non Draft]]+TblMili[[#This Row],[Draftees]]</f>
        <v>290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0</v>
      </c>
      <c r="W7" s="262">
        <f ca="1">TblMili[[#This Row],[Draft]] * (1 + TblMili[[#This Row],[Mods_Def]])</f>
        <v>290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290</v>
      </c>
      <c r="AB7" s="157"/>
      <c r="AC7" s="183">
        <f ca="1">(TblConstr[[#This Row],[Tot Smi]]+TblConstr[[#This Row],[Dest Smi]])/(TblConstr[[#This Row],[Land]]-TblExplore[[#This Row],[Land Bonus]]*20)</f>
        <v>0</v>
      </c>
      <c r="AD7" s="140"/>
      <c r="AE7" s="261">
        <f>TblMili[[#This Row],[Hour]]</f>
        <v>4</v>
      </c>
      <c r="AF7" s="141">
        <f ca="1">TblExplore[[#This Row],[Time]]</f>
        <v>45284.124999999993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45284.124999999993</v>
      </c>
      <c r="AV7" s="97">
        <f ca="1">TblMili[[#This Row],[Draftees]]</f>
        <v>290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5700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 s="262">
        <f ca="1">TblMili[[#This Row],[Non Draft]]+TblMili[[#This Row],[Draftees]]</f>
        <v>304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0</v>
      </c>
      <c r="W8" s="262">
        <f ca="1">TblMili[[#This Row],[Draft]] * (1 + TblMili[[#This Row],[Mods_Def]])</f>
        <v>304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304</v>
      </c>
      <c r="AB8" s="157"/>
      <c r="AC8" s="183">
        <f ca="1">(TblConstr[[#This Row],[Tot Smi]]+TblConstr[[#This Row],[Dest Smi]])/(TblConstr[[#This Row],[Land]]-TblExplore[[#This Row],[Land Bonus]]*20)</f>
        <v>0</v>
      </c>
      <c r="AD8" s="140"/>
      <c r="AE8" s="261">
        <f>TblMili[[#This Row],[Hour]]</f>
        <v>5</v>
      </c>
      <c r="AF8" s="141">
        <f ca="1">TblExplore[[#This Row],[Time]]</f>
        <v>45284.166666666657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45284.166666666657</v>
      </c>
      <c r="AV8" s="97">
        <f ca="1">TblMili[[#This Row],[Draftees]]</f>
        <v>304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5700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 s="262">
        <f ca="1">TblMili[[#This Row],[Non Draft]]+TblMili[[#This Row],[Draftees]]</f>
        <v>318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0</v>
      </c>
      <c r="W9" s="262">
        <f ca="1">TblMili[[#This Row],[Draft]] * (1 + TblMili[[#This Row],[Mods_Def]])</f>
        <v>318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318</v>
      </c>
      <c r="AB9" s="157"/>
      <c r="AC9" s="183">
        <f ca="1">(TblConstr[[#This Row],[Tot Smi]]+TblConstr[[#This Row],[Dest Smi]])/(TblConstr[[#This Row],[Land]]-TblExplore[[#This Row],[Land Bonus]]*20)</f>
        <v>0</v>
      </c>
      <c r="AD9" s="140"/>
      <c r="AE9" s="261">
        <f>TblMili[[#This Row],[Hour]]</f>
        <v>6</v>
      </c>
      <c r="AF9" s="141">
        <f ca="1">TblExplore[[#This Row],[Time]]</f>
        <v>45284.208333333321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45284.208333333321</v>
      </c>
      <c r="AV9" s="97">
        <f ca="1">TblMili[[#This Row],[Draftees]]</f>
        <v>318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5700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 s="262">
        <f ca="1">TblMili[[#This Row],[Non Draft]]+TblMili[[#This Row],[Draftees]]</f>
        <v>332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0</v>
      </c>
      <c r="W10" s="262">
        <f ca="1">TblMili[[#This Row],[Draft]] * (1 + TblMili[[#This Row],[Mods_Def]])</f>
        <v>332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332</v>
      </c>
      <c r="AB10" s="157"/>
      <c r="AC10" s="183">
        <f ca="1">(TblConstr[[#This Row],[Tot Smi]]+TblConstr[[#This Row],[Dest Smi]])/(TblConstr[[#This Row],[Land]]-TblExplore[[#This Row],[Land Bonus]]*20)</f>
        <v>0</v>
      </c>
      <c r="AD10" s="140"/>
      <c r="AE10" s="261">
        <f>TblMili[[#This Row],[Hour]]</f>
        <v>7</v>
      </c>
      <c r="AF10" s="141">
        <f ca="1">TblExplore[[#This Row],[Time]]</f>
        <v>45284.249999999985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45284.249999999985</v>
      </c>
      <c r="AV10" s="97">
        <f ca="1">TblMili[[#This Row],[Draftees]]</f>
        <v>332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5700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 s="262">
        <f ca="1">TblMili[[#This Row],[Non Draft]]+TblMili[[#This Row],[Draftees]]</f>
        <v>347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0</v>
      </c>
      <c r="W11" s="262">
        <f ca="1">TblMili[[#This Row],[Draft]] * (1 + TblMili[[#This Row],[Mods_Def]])</f>
        <v>347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347</v>
      </c>
      <c r="AB11" s="157"/>
      <c r="AC11" s="183">
        <f ca="1">(TblConstr[[#This Row],[Tot Smi]]+TblConstr[[#This Row],[Dest Smi]])/(TblConstr[[#This Row],[Land]]-TblExplore[[#This Row],[Land Bonus]]*20)</f>
        <v>0</v>
      </c>
      <c r="AD11" s="140"/>
      <c r="AE11" s="261">
        <f>TblMili[[#This Row],[Hour]]</f>
        <v>8</v>
      </c>
      <c r="AF11" s="141">
        <f ca="1">TblExplore[[#This Row],[Time]]</f>
        <v>45284.29166666665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45284.29166666665</v>
      </c>
      <c r="AV11" s="97">
        <f ca="1">TblMili[[#This Row],[Draftees]]</f>
        <v>347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5700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 s="262">
        <f ca="1">TblMili[[#This Row],[Non Draft]]+TblMili[[#This Row],[Draftees]]</f>
        <v>362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0</v>
      </c>
      <c r="W12" s="262">
        <f ca="1">TblMili[[#This Row],[Draft]] * (1 + TblMili[[#This Row],[Mods_Def]])</f>
        <v>362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362</v>
      </c>
      <c r="AB12" s="157"/>
      <c r="AC12" s="183">
        <f ca="1">(TblConstr[[#This Row],[Tot Smi]]+TblConstr[[#This Row],[Dest Smi]])/(TblConstr[[#This Row],[Land]]-TblExplore[[#This Row],[Land Bonus]]*20)</f>
        <v>0</v>
      </c>
      <c r="AD12" s="140"/>
      <c r="AE12" s="261">
        <f>TblMili[[#This Row],[Hour]]</f>
        <v>9</v>
      </c>
      <c r="AF12" s="141">
        <f ca="1">TblExplore[[#This Row],[Time]]</f>
        <v>45284.333333333314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45284.333333333314</v>
      </c>
      <c r="AV12" s="97">
        <f ca="1">TblMili[[#This Row],[Draftees]]</f>
        <v>362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5700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 s="262">
        <f ca="1">TblMili[[#This Row],[Non Draft]]+TblMili[[#This Row],[Draftees]]</f>
        <v>377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0</v>
      </c>
      <c r="W13" s="262">
        <f ca="1">TblMili[[#This Row],[Draft]] * (1 + TblMili[[#This Row],[Mods_Def]])</f>
        <v>377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377</v>
      </c>
      <c r="AB13" s="157"/>
      <c r="AC13" s="183">
        <f ca="1">(TblConstr[[#This Row],[Tot Smi]]+TblConstr[[#This Row],[Dest Smi]])/(TblConstr[[#This Row],[Land]]-TblExplore[[#This Row],[Land Bonus]]*20)</f>
        <v>0</v>
      </c>
      <c r="AD13" s="140"/>
      <c r="AE13" s="261">
        <f>TblMili[[#This Row],[Hour]]</f>
        <v>10</v>
      </c>
      <c r="AF13" s="141">
        <f ca="1">TblExplore[[#This Row],[Time]]</f>
        <v>45284.374999999978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45284.374999999978</v>
      </c>
      <c r="AV13" s="97">
        <f ca="1">TblMili[[#This Row],[Draftees]]</f>
        <v>377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t="s">
        <v>1124</v>
      </c>
      <c r="CL13" s="267" t="b">
        <f t="shared" si="1"/>
        <v>0</v>
      </c>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5700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4" s="262">
        <f ca="1">TblMili[[#This Row],[Non Draft]]+TblMili[[#This Row],[Draftees]]</f>
        <v>392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0</v>
      </c>
      <c r="W14" s="262">
        <f ca="1">TblMili[[#This Row],[Draft]] * (1 + TblMili[[#This Row],[Mods_Def]])</f>
        <v>392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392</v>
      </c>
      <c r="AB14" s="157"/>
      <c r="AC14" s="183">
        <f ca="1">(TblConstr[[#This Row],[Tot Smi]]+TblConstr[[#This Row],[Dest Smi]])/(TblConstr[[#This Row],[Land]]-TblExplore[[#This Row],[Land Bonus]]*20)</f>
        <v>0</v>
      </c>
      <c r="AD14" s="140"/>
      <c r="AE14" s="261">
        <f>TblMili[[#This Row],[Hour]]</f>
        <v>11</v>
      </c>
      <c r="AF14" s="141">
        <f ca="1">TblExplore[[#This Row],[Time]]</f>
        <v>45284.416666666642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45284.416666666642</v>
      </c>
      <c r="AV14" s="97">
        <f ca="1">TblMili[[#This Row],[Draftees]]</f>
        <v>392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5700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5" s="262">
        <f ca="1">TblMili[[#This Row],[Non Draft]]+TblMili[[#This Row],[Draftees]]</f>
        <v>408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0</v>
      </c>
      <c r="W15" s="262">
        <f ca="1">TblMili[[#This Row],[Draft]] * (1 + TblMili[[#This Row],[Mods_Def]])</f>
        <v>408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408</v>
      </c>
      <c r="AB15" s="157"/>
      <c r="AC15" s="183">
        <f ca="1">(TblConstr[[#This Row],[Tot Smi]]+TblConstr[[#This Row],[Dest Smi]])/(TblConstr[[#This Row],[Land]]-TblExplore[[#This Row],[Land Bonus]]*20)</f>
        <v>0</v>
      </c>
      <c r="AD15" s="140"/>
      <c r="AE15" s="261">
        <f>TblMili[[#This Row],[Hour]]</f>
        <v>12</v>
      </c>
      <c r="AF15" s="141">
        <f ca="1">TblExplore[[#This Row],[Time]]</f>
        <v>45284.458333333307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45284.458333333307</v>
      </c>
      <c r="AV15" s="97">
        <f ca="1">TblMili[[#This Row],[Draftees]]</f>
        <v>408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5700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6" s="262">
        <f ca="1">TblMili[[#This Row],[Non Draft]]+TblMili[[#This Row],[Draftees]]</f>
        <v>424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0</v>
      </c>
      <c r="W16" s="262">
        <f ca="1">TblMili[[#This Row],[Draft]] * (1 + TblMili[[#This Row],[Mods_Def]])</f>
        <v>424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424</v>
      </c>
      <c r="AB16" s="157"/>
      <c r="AC16" s="183">
        <f ca="1">(TblConstr[[#This Row],[Tot Smi]]+TblConstr[[#This Row],[Dest Smi]])/(TblConstr[[#This Row],[Land]]-TblExplore[[#This Row],[Land Bonus]]*20)</f>
        <v>0</v>
      </c>
      <c r="AD16" s="261"/>
      <c r="AE16" s="261">
        <f>TblMili[[#This Row],[Hour]]</f>
        <v>13</v>
      </c>
      <c r="AF16" s="141">
        <f ca="1">TblExplore[[#This Row],[Time]]</f>
        <v>45284.499999999971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45284.499999999971</v>
      </c>
      <c r="AV16" s="97">
        <f ca="1">TblMili[[#This Row],[Draftees]]</f>
        <v>424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5700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7" s="262">
        <f ca="1">TblMili[[#This Row],[Non Draft]]+TblMili[[#This Row],[Draftees]]</f>
        <v>440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0</v>
      </c>
      <c r="W17" s="262">
        <f ca="1">TblMili[[#This Row],[Draft]] * (1 + TblMili[[#This Row],[Mods_Def]])</f>
        <v>440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440</v>
      </c>
      <c r="AB17" s="157"/>
      <c r="AC17" s="183">
        <f ca="1">(TblConstr[[#This Row],[Tot Smi]]+TblConstr[[#This Row],[Dest Smi]])/(TblConstr[[#This Row],[Land]]-TblExplore[[#This Row],[Land Bonus]]*20)</f>
        <v>0</v>
      </c>
      <c r="AD17" s="140"/>
      <c r="AE17" s="261">
        <f>TblMili[[#This Row],[Hour]]</f>
        <v>14</v>
      </c>
      <c r="AF17" s="141">
        <f ca="1">TblExplore[[#This Row],[Time]]</f>
        <v>45284.541666666635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45284.541666666635</v>
      </c>
      <c r="AV17" s="97">
        <f ca="1">TblMili[[#This Row],[Draftees]]</f>
        <v>440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5700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8" s="262">
        <f ca="1">TblMili[[#This Row],[Non Draft]]+TblMili[[#This Row],[Draftees]]</f>
        <v>457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0</v>
      </c>
      <c r="W18" s="262">
        <f ca="1">TblMili[[#This Row],[Draft]] * (1 + TblMili[[#This Row],[Mods_Def]])</f>
        <v>457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457</v>
      </c>
      <c r="AB18" s="157"/>
      <c r="AC18" s="183">
        <f ca="1">(TblConstr[[#This Row],[Tot Smi]]+TblConstr[[#This Row],[Dest Smi]])/(TblConstr[[#This Row],[Land]]-TblExplore[[#This Row],[Land Bonus]]*20)</f>
        <v>0</v>
      </c>
      <c r="AD18" s="140"/>
      <c r="AE18" s="261">
        <f>TblMili[[#This Row],[Hour]]</f>
        <v>15</v>
      </c>
      <c r="AF18" s="141">
        <f ca="1">TblExplore[[#This Row],[Time]]</f>
        <v>45284.583333333299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45284.583333333299</v>
      </c>
      <c r="AV18" s="97">
        <f ca="1">TblMili[[#This Row],[Draftees]]</f>
        <v>457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523</v>
      </c>
      <c r="CL18" s="267">
        <f>VLOOKUP(Overview!$A24,Races!$D$4:$H$117,2,FALSE)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5700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9" s="262">
        <f ca="1">TblMili[[#This Row],[Non Draft]]+TblMili[[#This Row],[Draftees]]</f>
        <v>474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0</v>
      </c>
      <c r="W19" s="262">
        <f ca="1">TblMili[[#This Row],[Draft]] * (1 + TblMili[[#This Row],[Mods_Def]])</f>
        <v>474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474</v>
      </c>
      <c r="AB19" s="157"/>
      <c r="AC19" s="183">
        <f ca="1">(TblConstr[[#This Row],[Tot Smi]]+TblConstr[[#This Row],[Dest Smi]])/(TblConstr[[#This Row],[Land]]-TblExplore[[#This Row],[Land Bonus]]*20)</f>
        <v>0</v>
      </c>
      <c r="AD19" s="140"/>
      <c r="AE19" s="261">
        <f>TblMili[[#This Row],[Hour]]</f>
        <v>16</v>
      </c>
      <c r="AF19" s="141">
        <f ca="1">TblExplore[[#This Row],[Time]]</f>
        <v>45284.624999999964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45284.624999999964</v>
      </c>
      <c r="AV19" s="97">
        <f ca="1">TblMili[[#This Row],[Draftees]]</f>
        <v>474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524</v>
      </c>
      <c r="CL19" s="267">
        <f>VLOOKUP(Overview!$A24,Races!$D$4:$H$117,3,FALSE)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5700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0" s="262">
        <f ca="1">TblMili[[#This Row],[Non Draft]]+TblMili[[#This Row],[Draftees]]</f>
        <v>491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0</v>
      </c>
      <c r="W20" s="262">
        <f ca="1">TblMili[[#This Row],[Draft]] * (1 + TblMili[[#This Row],[Mods_Def]])</f>
        <v>491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491</v>
      </c>
      <c r="AB20" s="157"/>
      <c r="AC20" s="183">
        <f ca="1">(TblConstr[[#This Row],[Tot Smi]]+TblConstr[[#This Row],[Dest Smi]])/(TblConstr[[#This Row],[Land]]-TblExplore[[#This Row],[Land Bonus]]*20)</f>
        <v>0</v>
      </c>
      <c r="AD20" s="140"/>
      <c r="AE20" s="261">
        <f>TblMili[[#This Row],[Hour]]</f>
        <v>17</v>
      </c>
      <c r="AF20" s="141">
        <f ca="1">TblExplore[[#This Row],[Time]]</f>
        <v>45284.666666666628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45284.666666666628</v>
      </c>
      <c r="AV20" s="97">
        <f ca="1">TblMili[[#This Row],[Draftees]]</f>
        <v>491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526</v>
      </c>
      <c r="CL20" s="267">
        <f>VLOOKUP(Overview!$A25,Races!$D$4:$H$117,2,FALSE)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5700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1" s="262">
        <f ca="1">TblMili[[#This Row],[Non Draft]]+TblMili[[#This Row],[Draftees]]</f>
        <v>509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0</v>
      </c>
      <c r="W21" s="262">
        <f ca="1">TblMili[[#This Row],[Draft]] * (1 + TblMili[[#This Row],[Mods_Def]])</f>
        <v>509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509</v>
      </c>
      <c r="AB21" s="157"/>
      <c r="AC21" s="183">
        <f ca="1">(TblConstr[[#This Row],[Tot Smi]]+TblConstr[[#This Row],[Dest Smi]])/(TblConstr[[#This Row],[Land]]-TblExplore[[#This Row],[Land Bonus]]*20)</f>
        <v>0</v>
      </c>
      <c r="AD21" s="140"/>
      <c r="AE21" s="261">
        <f>TblMili[[#This Row],[Hour]]</f>
        <v>18</v>
      </c>
      <c r="AF21" s="141">
        <f ca="1">TblExplore[[#This Row],[Time]]</f>
        <v>45284.708333333292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45284.708333333292</v>
      </c>
      <c r="AV21" s="97">
        <f ca="1">TblMili[[#This Row],[Draftees]]</f>
        <v>509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525</v>
      </c>
      <c r="CL21" s="267">
        <f>VLOOKUP(Overview!$A25,Races!$D$4:$H$117,3,FALSE)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5700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2" s="262">
        <f ca="1">TblMili[[#This Row],[Non Draft]]+TblMili[[#This Row],[Draftees]]</f>
        <v>527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0</v>
      </c>
      <c r="W22" s="262">
        <f ca="1">TblMili[[#This Row],[Draft]] * (1 + TblMili[[#This Row],[Mods_Def]])</f>
        <v>527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527</v>
      </c>
      <c r="AB22" s="157"/>
      <c r="AC22" s="183">
        <f ca="1">(TblConstr[[#This Row],[Tot Smi]]+TblConstr[[#This Row],[Dest Smi]])/(TblConstr[[#This Row],[Land]]-TblExplore[[#This Row],[Land Bonus]]*20)</f>
        <v>0</v>
      </c>
      <c r="AD22" s="140"/>
      <c r="AE22" s="261">
        <f>TblMili[[#This Row],[Hour]]</f>
        <v>19</v>
      </c>
      <c r="AF22" s="141">
        <f ca="1">TblExplore[[#This Row],[Time]]</f>
        <v>45284.749999999956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45284.749999999956</v>
      </c>
      <c r="AV22" s="97">
        <f ca="1">TblMili[[#This Row],[Draftees]]</f>
        <v>527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5700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3" s="262">
        <f ca="1">TblMili[[#This Row],[Non Draft]]+TblMili[[#This Row],[Draftees]]</f>
        <v>545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0</v>
      </c>
      <c r="W23" s="262">
        <f ca="1">TblMili[[#This Row],[Draft]] * (1 + TblMili[[#This Row],[Mods_Def]])</f>
        <v>545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545</v>
      </c>
      <c r="AB23" s="157"/>
      <c r="AC23" s="183">
        <f ca="1">(TblConstr[[#This Row],[Tot Smi]]+TblConstr[[#This Row],[Dest Smi]])/(TblConstr[[#This Row],[Land]]-TblExplore[[#This Row],[Land Bonus]]*20)</f>
        <v>0</v>
      </c>
      <c r="AD23" s="140"/>
      <c r="AE23" s="261">
        <f>TblMili[[#This Row],[Hour]]</f>
        <v>20</v>
      </c>
      <c r="AF23" s="141">
        <f ca="1">TblExplore[[#This Row],[Time]]</f>
        <v>45284.791666666621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45284.791666666621</v>
      </c>
      <c r="AV23" s="97">
        <f ca="1">TblMili[[#This Row],[Draftees]]</f>
        <v>545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5700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4" s="262">
        <f ca="1">TblMili[[#This Row],[Non Draft]]+TblMili[[#This Row],[Draftees]]</f>
        <v>563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0</v>
      </c>
      <c r="W24" s="262">
        <f ca="1">TblMili[[#This Row],[Draft]] * (1 + TblMili[[#This Row],[Mods_Def]])</f>
        <v>563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563</v>
      </c>
      <c r="AB24" s="157"/>
      <c r="AC24" s="183">
        <f ca="1">(TblConstr[[#This Row],[Tot Smi]]+TblConstr[[#This Row],[Dest Smi]])/(TblConstr[[#This Row],[Land]]-TblExplore[[#This Row],[Land Bonus]]*20)</f>
        <v>0</v>
      </c>
      <c r="AD24" s="140"/>
      <c r="AE24" s="261">
        <f>TblMili[[#This Row],[Hour]]</f>
        <v>21</v>
      </c>
      <c r="AF24" s="141">
        <f ca="1">TblExplore[[#This Row],[Time]]</f>
        <v>45284.833333333285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45284.833333333285</v>
      </c>
      <c r="AV24" s="97">
        <f ca="1">TblMili[[#This Row],[Draftees]]</f>
        <v>563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5700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5" s="262">
        <f ca="1">TblMili[[#This Row],[Non Draft]]+TblMili[[#This Row],[Draftees]]</f>
        <v>580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0</v>
      </c>
      <c r="W25" s="262">
        <f ca="1">TblMili[[#This Row],[Draft]] * (1 + TblMili[[#This Row],[Mods_Def]])</f>
        <v>580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580</v>
      </c>
      <c r="AB25" s="157"/>
      <c r="AC25" s="183">
        <f ca="1">(TblConstr[[#This Row],[Tot Smi]]+TblConstr[[#This Row],[Dest Smi]])/(TblConstr[[#This Row],[Land]]-TblExplore[[#This Row],[Land Bonus]]*20)</f>
        <v>0</v>
      </c>
      <c r="AD25" s="140"/>
      <c r="AE25" s="261">
        <f>TblMili[[#This Row],[Hour]]</f>
        <v>22</v>
      </c>
      <c r="AF25" s="141">
        <f ca="1">TblExplore[[#This Row],[Time]]</f>
        <v>45284.874999999949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45284.874999999949</v>
      </c>
      <c r="AV25" s="97">
        <f ca="1">TblMili[[#This Row],[Draftees]]</f>
        <v>580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5700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6" s="262">
        <f ca="1">TblMili[[#This Row],[Non Draft]]+TblMili[[#This Row],[Draftees]]</f>
        <v>597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0</v>
      </c>
      <c r="W26" s="262">
        <f ca="1">TblMili[[#This Row],[Draft]] * (1 + TblMili[[#This Row],[Mods_Def]])</f>
        <v>597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597</v>
      </c>
      <c r="AB26" s="157"/>
      <c r="AC26" s="183">
        <f ca="1">(TblConstr[[#This Row],[Tot Smi]]+TblConstr[[#This Row],[Dest Smi]])/(TblConstr[[#This Row],[Land]]-TblExplore[[#This Row],[Land Bonus]]*20)</f>
        <v>0</v>
      </c>
      <c r="AD26" s="140"/>
      <c r="AE26" s="261">
        <f>TblMili[[#This Row],[Hour]]</f>
        <v>23</v>
      </c>
      <c r="AF26" s="141">
        <f ca="1">TblExplore[[#This Row],[Time]]</f>
        <v>45284.916666666613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45284.916666666613</v>
      </c>
      <c r="AV26" s="97">
        <f ca="1">TblMili[[#This Row],[Draftees]]</f>
        <v>597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5700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7" s="262">
        <f ca="1">TblMili[[#This Row],[Non Draft]]+TblMili[[#This Row],[Draftees]]</f>
        <v>614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0</v>
      </c>
      <c r="W27" s="262">
        <f ca="1">TblMili[[#This Row],[Draft]] * (1 + TblMili[[#This Row],[Mods_Def]])</f>
        <v>614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614</v>
      </c>
      <c r="AB27" s="157"/>
      <c r="AC27" s="183">
        <f ca="1">(TblConstr[[#This Row],[Tot Smi]]+TblConstr[[#This Row],[Dest Smi]])/(TblConstr[[#This Row],[Land]]-TblExplore[[#This Row],[Land Bonus]]*20)</f>
        <v>0</v>
      </c>
      <c r="AD27" s="140"/>
      <c r="AE27" s="261">
        <f>TblMili[[#This Row],[Hour]]</f>
        <v>24</v>
      </c>
      <c r="AF27" s="141">
        <f ca="1">TblExplore[[#This Row],[Time]]</f>
        <v>45284.958333333278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45284.958333333278</v>
      </c>
      <c r="AV27" s="97">
        <f ca="1">TblMili[[#This Row],[Draftees]]</f>
        <v>614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5700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8" s="262">
        <f ca="1">TblMili[[#This Row],[Non Draft]]+TblMili[[#This Row],[Draftees]]</f>
        <v>631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0</v>
      </c>
      <c r="W28" s="262">
        <f ca="1">TblMili[[#This Row],[Draft]] * (1 + TblMili[[#This Row],[Mods_Def]])</f>
        <v>631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631</v>
      </c>
      <c r="AB28" s="157"/>
      <c r="AC28" s="183">
        <f ca="1">(TblConstr[[#This Row],[Tot Smi]]+TblConstr[[#This Row],[Dest Smi]])/(TblConstr[[#This Row],[Land]]-TblExplore[[#This Row],[Land Bonus]]*20)</f>
        <v>0</v>
      </c>
      <c r="AD28" s="140"/>
      <c r="AE28" s="261">
        <f>TblMili[[#This Row],[Hour]]</f>
        <v>25</v>
      </c>
      <c r="AF28" s="141">
        <f ca="1">TblExplore[[#This Row],[Time]]</f>
        <v>45284.999999999942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45284.999999999942</v>
      </c>
      <c r="AV28" s="97">
        <f ca="1">TblMili[[#This Row],[Draftees]]</f>
        <v>631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5700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9" s="262">
        <f ca="1">TblMili[[#This Row],[Non Draft]]+TblMili[[#This Row],[Draftees]]</f>
        <v>648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0</v>
      </c>
      <c r="W29" s="262">
        <f ca="1">TblMili[[#This Row],[Draft]] * (1 + TblMili[[#This Row],[Mods_Def]])</f>
        <v>648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648</v>
      </c>
      <c r="AB29" s="157"/>
      <c r="AC29" s="183">
        <f ca="1">(TblConstr[[#This Row],[Tot Smi]]+TblConstr[[#This Row],[Dest Smi]])/(TblConstr[[#This Row],[Land]]-TblExplore[[#This Row],[Land Bonus]]*20)</f>
        <v>0</v>
      </c>
      <c r="AD29" s="140"/>
      <c r="AE29" s="261">
        <f>TblMili[[#This Row],[Hour]]</f>
        <v>26</v>
      </c>
      <c r="AF29" s="141">
        <f ca="1">TblExplore[[#This Row],[Time]]</f>
        <v>45285.041666666606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45285.041666666606</v>
      </c>
      <c r="AV29" s="97">
        <f ca="1">TblMili[[#This Row],[Draftees]]</f>
        <v>648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5700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0" s="262">
        <f ca="1">TblMili[[#This Row],[Non Draft]]+TblMili[[#This Row],[Draftees]]</f>
        <v>665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0</v>
      </c>
      <c r="W30" s="262">
        <f ca="1">TblMili[[#This Row],[Draft]] * (1 + TblMili[[#This Row],[Mods_Def]])</f>
        <v>665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665</v>
      </c>
      <c r="AB30" s="157"/>
      <c r="AC30" s="183">
        <f ca="1">(TblConstr[[#This Row],[Tot Smi]]+TblConstr[[#This Row],[Dest Smi]])/(TblConstr[[#This Row],[Land]]-TblExplore[[#This Row],[Land Bonus]]*20)</f>
        <v>0</v>
      </c>
      <c r="AD30" s="140"/>
      <c r="AE30" s="261">
        <f>TblMili[[#This Row],[Hour]]</f>
        <v>27</v>
      </c>
      <c r="AF30" s="141">
        <f ca="1">TblExplore[[#This Row],[Time]]</f>
        <v>45285.08333333327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45285.08333333327</v>
      </c>
      <c r="AV30" s="97">
        <f ca="1">TblMili[[#This Row],[Draftees]]</f>
        <v>665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5700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1" s="262">
        <f ca="1">TblMili[[#This Row],[Non Draft]]+TblMili[[#This Row],[Draftees]]</f>
        <v>681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0</v>
      </c>
      <c r="W31" s="262">
        <f ca="1">TblMili[[#This Row],[Draft]] * (1 + TblMili[[#This Row],[Mods_Def]])</f>
        <v>681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681</v>
      </c>
      <c r="AB31" s="157"/>
      <c r="AC31" s="183">
        <f ca="1">(TblConstr[[#This Row],[Tot Smi]]+TblConstr[[#This Row],[Dest Smi]])/(TblConstr[[#This Row],[Land]]-TblExplore[[#This Row],[Land Bonus]]*20)</f>
        <v>0</v>
      </c>
      <c r="AD31" s="140"/>
      <c r="AE31" s="261">
        <f>TblMili[[#This Row],[Hour]]</f>
        <v>28</v>
      </c>
      <c r="AF31" s="141">
        <f ca="1">TblExplore[[#This Row],[Time]]</f>
        <v>45285.124999999935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45285.124999999935</v>
      </c>
      <c r="AV31" s="97">
        <f ca="1">TblMili[[#This Row],[Draftees]]</f>
        <v>681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5700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2" s="262">
        <f ca="1">TblMili[[#This Row],[Non Draft]]+TblMili[[#This Row],[Draftees]]</f>
        <v>697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0</v>
      </c>
      <c r="W32" s="262">
        <f ca="1">TblMili[[#This Row],[Draft]] * (1 + TblMili[[#This Row],[Mods_Def]])</f>
        <v>697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697</v>
      </c>
      <c r="AB32" s="157"/>
      <c r="AC32" s="183">
        <f ca="1">(TblConstr[[#This Row],[Tot Smi]]+TblConstr[[#This Row],[Dest Smi]])/(TblConstr[[#This Row],[Land]]-TblExplore[[#This Row],[Land Bonus]]*20)</f>
        <v>0</v>
      </c>
      <c r="AD32" s="140"/>
      <c r="AE32" s="261">
        <f>TblMili[[#This Row],[Hour]]</f>
        <v>29</v>
      </c>
      <c r="AF32" s="141">
        <f ca="1">TblExplore[[#This Row],[Time]]</f>
        <v>45285.166666666599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45285.166666666599</v>
      </c>
      <c r="AV32" s="97">
        <f ca="1">TblMili[[#This Row],[Draftees]]</f>
        <v>697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5700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3" s="262">
        <f ca="1">TblMili[[#This Row],[Non Draft]]+TblMili[[#This Row],[Draftees]]</f>
        <v>713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0</v>
      </c>
      <c r="W33" s="262">
        <f ca="1">TblMili[[#This Row],[Draft]] * (1 + TblMili[[#This Row],[Mods_Def]])</f>
        <v>713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713</v>
      </c>
      <c r="AB33" s="157"/>
      <c r="AC33" s="183">
        <f ca="1">(TblConstr[[#This Row],[Tot Smi]]+TblConstr[[#This Row],[Dest Smi]])/(TblConstr[[#This Row],[Land]]-TblExplore[[#This Row],[Land Bonus]]*20)</f>
        <v>0</v>
      </c>
      <c r="AD33" s="140"/>
      <c r="AE33" s="261">
        <f>TblMili[[#This Row],[Hour]]</f>
        <v>30</v>
      </c>
      <c r="AF33" s="141">
        <f ca="1">TblExplore[[#This Row],[Time]]</f>
        <v>45285.208333333263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45285.208333333263</v>
      </c>
      <c r="AV33" s="97">
        <f ca="1">TblMili[[#This Row],[Draftees]]</f>
        <v>713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5700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4" s="262">
        <f ca="1">TblMili[[#This Row],[Non Draft]]+TblMili[[#This Row],[Draftees]]</f>
        <v>729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0</v>
      </c>
      <c r="W34" s="262">
        <f ca="1">TblMili[[#This Row],[Draft]] * (1 + TblMili[[#This Row],[Mods_Def]])</f>
        <v>729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729</v>
      </c>
      <c r="AB34" s="157"/>
      <c r="AC34" s="183">
        <f ca="1">(TblConstr[[#This Row],[Tot Smi]]+TblConstr[[#This Row],[Dest Smi]])/(TblConstr[[#This Row],[Land]]-TblExplore[[#This Row],[Land Bonus]]*20)</f>
        <v>0</v>
      </c>
      <c r="AD34" s="140"/>
      <c r="AE34" s="261">
        <f>TblMili[[#This Row],[Hour]]</f>
        <v>31</v>
      </c>
      <c r="AF34" s="141">
        <f ca="1">TblExplore[[#This Row],[Time]]</f>
        <v>45285.249999999927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45285.249999999927</v>
      </c>
      <c r="AV34" s="97">
        <f ca="1">TblMili[[#This Row],[Draftees]]</f>
        <v>729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5700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5" s="262">
        <f ca="1">TblMili[[#This Row],[Non Draft]]+TblMili[[#This Row],[Draftees]]</f>
        <v>745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0</v>
      </c>
      <c r="W35" s="262">
        <f ca="1">TblMili[[#This Row],[Draft]] * (1 + TblMili[[#This Row],[Mods_Def]])</f>
        <v>745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745</v>
      </c>
      <c r="AB35" s="157"/>
      <c r="AC35" s="183">
        <f ca="1">(TblConstr[[#This Row],[Tot Smi]]+TblConstr[[#This Row],[Dest Smi]])/(TblConstr[[#This Row],[Land]]-TblExplore[[#This Row],[Land Bonus]]*20)</f>
        <v>0</v>
      </c>
      <c r="AD35" s="140"/>
      <c r="AE35" s="261">
        <f>TblMili[[#This Row],[Hour]]</f>
        <v>32</v>
      </c>
      <c r="AF35" s="141">
        <f ca="1">TblExplore[[#This Row],[Time]]</f>
        <v>45285.291666666591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45285.291666666591</v>
      </c>
      <c r="AV35" s="97">
        <f ca="1">TblMili[[#This Row],[Draftees]]</f>
        <v>745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5700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6" s="262">
        <f ca="1">TblMili[[#This Row],[Non Draft]]+TblMili[[#This Row],[Draftees]]</f>
        <v>761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0</v>
      </c>
      <c r="W36" s="262">
        <f ca="1">TblMili[[#This Row],[Draft]] * (1 + TblMili[[#This Row],[Mods_Def]])</f>
        <v>761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761</v>
      </c>
      <c r="AB36" s="157"/>
      <c r="AC36" s="183">
        <f ca="1">(TblConstr[[#This Row],[Tot Smi]]+TblConstr[[#This Row],[Dest Smi]])/(TblConstr[[#This Row],[Land]]-TblExplore[[#This Row],[Land Bonus]]*20)</f>
        <v>0</v>
      </c>
      <c r="AD36" s="140"/>
      <c r="AE36" s="261">
        <f>TblMili[[#This Row],[Hour]]</f>
        <v>33</v>
      </c>
      <c r="AF36" s="141">
        <f ca="1">TblExplore[[#This Row],[Time]]</f>
        <v>45285.333333333256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45285.333333333256</v>
      </c>
      <c r="AV36" s="97">
        <f ca="1">TblMili[[#This Row],[Draftees]]</f>
        <v>761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5700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7" s="262">
        <f ca="1">TblMili[[#This Row],[Non Draft]]+TblMili[[#This Row],[Draftees]]</f>
        <v>776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0</v>
      </c>
      <c r="W37" s="262">
        <f ca="1">TblMili[[#This Row],[Draft]] * (1 + TblMili[[#This Row],[Mods_Def]])</f>
        <v>776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776</v>
      </c>
      <c r="AB37" s="157"/>
      <c r="AC37" s="183">
        <f ca="1">(TblConstr[[#This Row],[Tot Smi]]+TblConstr[[#This Row],[Dest Smi]])/(TblConstr[[#This Row],[Land]]-TblExplore[[#This Row],[Land Bonus]]*20)</f>
        <v>0</v>
      </c>
      <c r="AD37" s="140"/>
      <c r="AE37" s="261">
        <f>TblMili[[#This Row],[Hour]]</f>
        <v>34</v>
      </c>
      <c r="AF37" s="141">
        <f ca="1">TblExplore[[#This Row],[Time]]</f>
        <v>45285.37499999992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45285.37499999992</v>
      </c>
      <c r="AV37" s="97">
        <f ca="1">TblMili[[#This Row],[Draftees]]</f>
        <v>776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5700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8" s="262">
        <f ca="1">TblMili[[#This Row],[Non Draft]]+TblMili[[#This Row],[Draftees]]</f>
        <v>776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0</v>
      </c>
      <c r="W38" s="262">
        <f ca="1">TblMili[[#This Row],[Draft]] * (1 + TblMili[[#This Row],[Mods_Def]])</f>
        <v>776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776</v>
      </c>
      <c r="AB38" s="157"/>
      <c r="AC38" s="183">
        <f ca="1">(TblConstr[[#This Row],[Tot Smi]]+TblConstr[[#This Row],[Dest Smi]])/(TblConstr[[#This Row],[Land]]-TblExplore[[#This Row],[Land Bonus]]*20)</f>
        <v>0</v>
      </c>
      <c r="AD38" s="140"/>
      <c r="AE38" s="261">
        <f>TblMili[[#This Row],[Hour]]</f>
        <v>35</v>
      </c>
      <c r="AF38" s="141">
        <f ca="1">TblExplore[[#This Row],[Time]]</f>
        <v>45285.416666666584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45285.416666666584</v>
      </c>
      <c r="AV38" s="97">
        <f ca="1">TblMili[[#This Row],[Draftees]]</f>
        <v>776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5700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9" s="262">
        <f ca="1">TblMili[[#This Row],[Non Draft]]+TblMili[[#This Row],[Draftees]]</f>
        <v>776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0</v>
      </c>
      <c r="W39" s="262">
        <f ca="1">TblMili[[#This Row],[Draft]] * (1 + TblMili[[#This Row],[Mods_Def]])</f>
        <v>776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776</v>
      </c>
      <c r="AB39" s="157"/>
      <c r="AC39" s="183">
        <f ca="1">(TblConstr[[#This Row],[Tot Smi]]+TblConstr[[#This Row],[Dest Smi]])/(TblConstr[[#This Row],[Land]]-TblExplore[[#This Row],[Land Bonus]]*20)</f>
        <v>0</v>
      </c>
      <c r="AD39" s="140"/>
      <c r="AE39" s="261">
        <f>TblMili[[#This Row],[Hour]]</f>
        <v>36</v>
      </c>
      <c r="AF39" s="141">
        <f ca="1">TblExplore[[#This Row],[Time]]</f>
        <v>45285.458333333248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45285.458333333248</v>
      </c>
      <c r="AV39" s="97">
        <f ca="1">TblMili[[#This Row],[Draftees]]</f>
        <v>776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5700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0" s="262">
        <f ca="1">TblMili[[#This Row],[Non Draft]]+TblMili[[#This Row],[Draftees]]</f>
        <v>776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0</v>
      </c>
      <c r="W40" s="262">
        <f ca="1">TblMili[[#This Row],[Draft]] * (1 + TblMili[[#This Row],[Mods_Def]])</f>
        <v>776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776</v>
      </c>
      <c r="AB40" s="157"/>
      <c r="AC40" s="183">
        <f ca="1">(TblConstr[[#This Row],[Tot Smi]]+TblConstr[[#This Row],[Dest Smi]])/(TblConstr[[#This Row],[Land]]-TblExplore[[#This Row],[Land Bonus]]*20)</f>
        <v>0</v>
      </c>
      <c r="AD40" s="140"/>
      <c r="AE40" s="261">
        <f>TblMili[[#This Row],[Hour]]</f>
        <v>37</v>
      </c>
      <c r="AF40" s="141">
        <f ca="1">TblExplore[[#This Row],[Time]]</f>
        <v>45285.499999999913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45285.499999999913</v>
      </c>
      <c r="AV40" s="97">
        <f ca="1">TblMili[[#This Row],[Draftees]]</f>
        <v>776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5700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1" s="262">
        <f ca="1">TblMili[[#This Row],[Non Draft]]+TblMili[[#This Row],[Draftees]]</f>
        <v>776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0</v>
      </c>
      <c r="W41" s="262">
        <f ca="1">TblMili[[#This Row],[Draft]] * (1 + TblMili[[#This Row],[Mods_Def]])</f>
        <v>776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776</v>
      </c>
      <c r="AB41" s="157"/>
      <c r="AC41" s="183">
        <f ca="1">(TblConstr[[#This Row],[Tot Smi]]+TblConstr[[#This Row],[Dest Smi]])/(TblConstr[[#This Row],[Land]]-TblExplore[[#This Row],[Land Bonus]]*20)</f>
        <v>0</v>
      </c>
      <c r="AD41" s="140"/>
      <c r="AE41" s="261">
        <f>TblMili[[#This Row],[Hour]]</f>
        <v>38</v>
      </c>
      <c r="AF41" s="141">
        <f ca="1">TblExplore[[#This Row],[Time]]</f>
        <v>45285.541666666577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45285.541666666577</v>
      </c>
      <c r="AV41" s="97">
        <f ca="1">TblMili[[#This Row],[Draftees]]</f>
        <v>776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5700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2" s="262">
        <f ca="1">TblMili[[#This Row],[Non Draft]]+TblMili[[#This Row],[Draftees]]</f>
        <v>776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0</v>
      </c>
      <c r="W42" s="262">
        <f ca="1">TblMili[[#This Row],[Draft]] * (1 + TblMili[[#This Row],[Mods_Def]])</f>
        <v>776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776</v>
      </c>
      <c r="AB42" s="157"/>
      <c r="AC42" s="183">
        <f ca="1">(TblConstr[[#This Row],[Tot Smi]]+TblConstr[[#This Row],[Dest Smi]])/(TblConstr[[#This Row],[Land]]-TblExplore[[#This Row],[Land Bonus]]*20)</f>
        <v>0</v>
      </c>
      <c r="AD42" s="140"/>
      <c r="AE42" s="261">
        <f>TblMili[[#This Row],[Hour]]</f>
        <v>39</v>
      </c>
      <c r="AF42" s="141">
        <f ca="1">TblExplore[[#This Row],[Time]]</f>
        <v>45285.583333333241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45285.583333333241</v>
      </c>
      <c r="AV42" s="97">
        <f ca="1">TblMili[[#This Row],[Draftees]]</f>
        <v>776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5700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3" s="262">
        <f ca="1">TblMili[[#This Row],[Non Draft]]+TblMili[[#This Row],[Draftees]]</f>
        <v>776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0</v>
      </c>
      <c r="W43" s="262">
        <f ca="1">TblMili[[#This Row],[Draft]] * (1 + TblMili[[#This Row],[Mods_Def]])</f>
        <v>776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776</v>
      </c>
      <c r="AB43" s="157"/>
      <c r="AC43" s="183">
        <f ca="1">(TblConstr[[#This Row],[Tot Smi]]+TblConstr[[#This Row],[Dest Smi]])/(TblConstr[[#This Row],[Land]]-TblExplore[[#This Row],[Land Bonus]]*20)</f>
        <v>0</v>
      </c>
      <c r="AD43" s="140"/>
      <c r="AE43" s="261">
        <f>TblMili[[#This Row],[Hour]]</f>
        <v>40</v>
      </c>
      <c r="AF43" s="141">
        <f ca="1">TblExplore[[#This Row],[Time]]</f>
        <v>45285.624999999905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45285.624999999905</v>
      </c>
      <c r="AV43" s="97">
        <f ca="1">TblMili[[#This Row],[Draftees]]</f>
        <v>776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5700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4" s="262">
        <f ca="1">TblMili[[#This Row],[Non Draft]]+TblMili[[#This Row],[Draftees]]</f>
        <v>776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0</v>
      </c>
      <c r="W44" s="262">
        <f ca="1">TblMili[[#This Row],[Draft]] * (1 + TblMili[[#This Row],[Mods_Def]])</f>
        <v>776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776</v>
      </c>
      <c r="AB44" s="157"/>
      <c r="AC44" s="183">
        <f ca="1">(TblConstr[[#This Row],[Tot Smi]]+TblConstr[[#This Row],[Dest Smi]])/(TblConstr[[#This Row],[Land]]-TblExplore[[#This Row],[Land Bonus]]*20)</f>
        <v>0</v>
      </c>
      <c r="AD44" s="140"/>
      <c r="AE44" s="261">
        <f>TblMili[[#This Row],[Hour]]</f>
        <v>41</v>
      </c>
      <c r="AF44" s="141">
        <f ca="1">TblExplore[[#This Row],[Time]]</f>
        <v>45285.66666666657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45285.66666666657</v>
      </c>
      <c r="AV44" s="97">
        <f ca="1">TblMili[[#This Row],[Draftees]]</f>
        <v>776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5700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5" s="262">
        <f ca="1">TblMili[[#This Row],[Non Draft]]+TblMili[[#This Row],[Draftees]]</f>
        <v>776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0</v>
      </c>
      <c r="W45" s="262">
        <f ca="1">TblMili[[#This Row],[Draft]] * (1 + TblMili[[#This Row],[Mods_Def]])</f>
        <v>776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776</v>
      </c>
      <c r="AB45" s="157"/>
      <c r="AC45" s="183">
        <f ca="1">(TblConstr[[#This Row],[Tot Smi]]+TblConstr[[#This Row],[Dest Smi]])/(TblConstr[[#This Row],[Land]]-TblExplore[[#This Row],[Land Bonus]]*20)</f>
        <v>0</v>
      </c>
      <c r="AD45" s="140"/>
      <c r="AE45" s="261">
        <f>TblMili[[#This Row],[Hour]]</f>
        <v>42</v>
      </c>
      <c r="AF45" s="141">
        <f ca="1">TblExplore[[#This Row],[Time]]</f>
        <v>45285.708333333234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45285.708333333234</v>
      </c>
      <c r="AV45" s="97">
        <f ca="1">TblMili[[#This Row],[Draftees]]</f>
        <v>776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5700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6" s="262">
        <f ca="1">TblMili[[#This Row],[Non Draft]]+TblMili[[#This Row],[Draftees]]</f>
        <v>776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0</v>
      </c>
      <c r="W46" s="262">
        <f ca="1">TblMili[[#This Row],[Draft]] * (1 + TblMili[[#This Row],[Mods_Def]])</f>
        <v>776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776</v>
      </c>
      <c r="AB46" s="157"/>
      <c r="AC46" s="183">
        <f ca="1">(TblConstr[[#This Row],[Tot Smi]]+TblConstr[[#This Row],[Dest Smi]])/(TblConstr[[#This Row],[Land]]-TblExplore[[#This Row],[Land Bonus]]*20)</f>
        <v>0</v>
      </c>
      <c r="AD46" s="140"/>
      <c r="AE46" s="261">
        <f>TblMili[[#This Row],[Hour]]</f>
        <v>43</v>
      </c>
      <c r="AF46" s="141">
        <f ca="1">TblExplore[[#This Row],[Time]]</f>
        <v>45285.749999999898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45285.749999999898</v>
      </c>
      <c r="AV46" s="97">
        <f ca="1">TblMili[[#This Row],[Draftees]]</f>
        <v>776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5700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7" s="262">
        <f ca="1">TblMili[[#This Row],[Non Draft]]+TblMili[[#This Row],[Draftees]]</f>
        <v>776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0</v>
      </c>
      <c r="W47" s="262">
        <f ca="1">TblMili[[#This Row],[Draft]] * (1 + TblMili[[#This Row],[Mods_Def]])</f>
        <v>776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776</v>
      </c>
      <c r="AB47" s="157"/>
      <c r="AC47" s="183">
        <f ca="1">(TblConstr[[#This Row],[Tot Smi]]+TblConstr[[#This Row],[Dest Smi]])/(TblConstr[[#This Row],[Land]]-TblExplore[[#This Row],[Land Bonus]]*20)</f>
        <v>0</v>
      </c>
      <c r="AD47" s="140"/>
      <c r="AE47" s="261">
        <f>TblMili[[#This Row],[Hour]]</f>
        <v>44</v>
      </c>
      <c r="AF47" s="141">
        <f ca="1">TblExplore[[#This Row],[Time]]</f>
        <v>45285.791666666562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45285.791666666562</v>
      </c>
      <c r="AV47" s="97">
        <f ca="1">TblMili[[#This Row],[Draftees]]</f>
        <v>776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5700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8" s="262">
        <f ca="1">TblMili[[#This Row],[Non Draft]]+TblMili[[#This Row],[Draftees]]</f>
        <v>776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0</v>
      </c>
      <c r="W48" s="262">
        <f ca="1">TblMili[[#This Row],[Draft]] * (1 + TblMili[[#This Row],[Mods_Def]])</f>
        <v>776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776</v>
      </c>
      <c r="AB48" s="157"/>
      <c r="AC48" s="183">
        <f ca="1">(TblConstr[[#This Row],[Tot Smi]]+TblConstr[[#This Row],[Dest Smi]])/(TblConstr[[#This Row],[Land]]-TblExplore[[#This Row],[Land Bonus]]*20)</f>
        <v>0</v>
      </c>
      <c r="AD48" s="140"/>
      <c r="AE48" s="261">
        <f>TblMili[[#This Row],[Hour]]</f>
        <v>45</v>
      </c>
      <c r="AF48" s="141">
        <f ca="1">TblExplore[[#This Row],[Time]]</f>
        <v>45285.833333333227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45285.833333333227</v>
      </c>
      <c r="AV48" s="97">
        <f ca="1">TblMili[[#This Row],[Draftees]]</f>
        <v>776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5700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9" s="262">
        <f ca="1">TblMili[[#This Row],[Non Draft]]+TblMili[[#This Row],[Draftees]]</f>
        <v>776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0</v>
      </c>
      <c r="W49" s="262">
        <f ca="1">TblMili[[#This Row],[Draft]] * (1 + TblMili[[#This Row],[Mods_Def]])</f>
        <v>776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776</v>
      </c>
      <c r="AB49" s="157"/>
      <c r="AC49" s="183">
        <f ca="1">(TblConstr[[#This Row],[Tot Smi]]+TblConstr[[#This Row],[Dest Smi]])/(TblConstr[[#This Row],[Land]]-TblExplore[[#This Row],[Land Bonus]]*20)</f>
        <v>0</v>
      </c>
      <c r="AD49" s="140"/>
      <c r="AE49" s="261">
        <f>TblMili[[#This Row],[Hour]]</f>
        <v>46</v>
      </c>
      <c r="AF49" s="141">
        <f ca="1">TblExplore[[#This Row],[Time]]</f>
        <v>45285.874999999891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45285.874999999891</v>
      </c>
      <c r="AV49" s="97">
        <f ca="1">TblMili[[#This Row],[Draftees]]</f>
        <v>776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5700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0" s="262">
        <f ca="1">TblMili[[#This Row],[Non Draft]]+TblMili[[#This Row],[Draftees]]</f>
        <v>776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0</v>
      </c>
      <c r="W50" s="262">
        <f ca="1">TblMili[[#This Row],[Draft]] * (1 + TblMili[[#This Row],[Mods_Def]])</f>
        <v>776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776</v>
      </c>
      <c r="AB50" s="157"/>
      <c r="AC50" s="183">
        <f ca="1">(TblConstr[[#This Row],[Tot Smi]]+TblConstr[[#This Row],[Dest Smi]])/(TblConstr[[#This Row],[Land]]-TblExplore[[#This Row],[Land Bonus]]*20)</f>
        <v>0</v>
      </c>
      <c r="AD50" s="140"/>
      <c r="AE50" s="261">
        <f>TblMili[[#This Row],[Hour]]</f>
        <v>47</v>
      </c>
      <c r="AF50" s="141">
        <f ca="1">TblExplore[[#This Row],[Time]]</f>
        <v>45285.916666666555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45285.916666666555</v>
      </c>
      <c r="AV50" s="97">
        <f ca="1">TblMili[[#This Row],[Draftees]]</f>
        <v>776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5700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1" s="262">
        <f ca="1">TblMili[[#This Row],[Non Draft]]+TblMili[[#This Row],[Draftees]]</f>
        <v>776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0</v>
      </c>
      <c r="W51" s="262">
        <f ca="1">TblMili[[#This Row],[Draft]] * (1 + TblMili[[#This Row],[Mods_Def]])</f>
        <v>776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776</v>
      </c>
      <c r="AB51" s="157"/>
      <c r="AC51" s="183">
        <f ca="1">(TblConstr[[#This Row],[Tot Smi]]+TblConstr[[#This Row],[Dest Smi]])/(TblConstr[[#This Row],[Land]]-TblExplore[[#This Row],[Land Bonus]]*20)</f>
        <v>0</v>
      </c>
      <c r="AD51" s="140"/>
      <c r="AE51" s="261">
        <f>TblMili[[#This Row],[Hour]]</f>
        <v>48</v>
      </c>
      <c r="AF51" s="141">
        <f ca="1">TblExplore[[#This Row],[Time]]</f>
        <v>45285.958333333219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45285.958333333219</v>
      </c>
      <c r="AV51" s="97">
        <f ca="1">TblMili[[#This Row],[Draftees]]</f>
        <v>776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5700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2" s="262">
        <f ca="1">TblMili[[#This Row],[Non Draft]]+TblMili[[#This Row],[Draftees]]</f>
        <v>776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0</v>
      </c>
      <c r="W52" s="262">
        <f ca="1">TblMili[[#This Row],[Draft]] * (1 + TblMili[[#This Row],[Mods_Def]])</f>
        <v>776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776</v>
      </c>
      <c r="AB52" s="157"/>
      <c r="AC52" s="183">
        <f ca="1">(TblConstr[[#This Row],[Tot Smi]]+TblConstr[[#This Row],[Dest Smi]])/(TblConstr[[#This Row],[Land]]-TblExplore[[#This Row],[Land Bonus]]*20)</f>
        <v>0</v>
      </c>
      <c r="AD52" s="271"/>
      <c r="AE52" s="272">
        <f>TblMili[[#This Row],[Hour]]</f>
        <v>49</v>
      </c>
      <c r="AF52" s="141">
        <f ca="1">TblExplore[[#This Row],[Time]]</f>
        <v>45285.999999999884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45285.999999999884</v>
      </c>
      <c r="AV52" s="97">
        <f ca="1">TblMili[[#This Row],[Draftees]]</f>
        <v>776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5700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3" s="262">
        <f ca="1">TblMili[[#This Row],[Non Draft]]+TblMili[[#This Row],[Draftees]]</f>
        <v>776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0</v>
      </c>
      <c r="W53" s="262">
        <f ca="1">TblMili[[#This Row],[Draft]] * (1 + TblMili[[#This Row],[Mods_Def]])</f>
        <v>776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776</v>
      </c>
      <c r="AB53" s="157"/>
      <c r="AC53" s="183">
        <f ca="1">(TblConstr[[#This Row],[Tot Smi]]+TblConstr[[#This Row],[Dest Smi]])/(TblConstr[[#This Row],[Land]]-TblExplore[[#This Row],[Land Bonus]]*20)</f>
        <v>0</v>
      </c>
      <c r="AD53" s="140"/>
      <c r="AE53" s="261">
        <f>TblMili[[#This Row],[Hour]]</f>
        <v>50</v>
      </c>
      <c r="AF53" s="141">
        <f ca="1">TblExplore[[#This Row],[Time]]</f>
        <v>45286.041666666548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45286.041666666548</v>
      </c>
      <c r="AV53" s="97">
        <f ca="1">TblMili[[#This Row],[Draftees]]</f>
        <v>776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5700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4" s="262">
        <f ca="1">TblMili[[#This Row],[Non Draft]]+TblMili[[#This Row],[Draftees]]</f>
        <v>776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0</v>
      </c>
      <c r="W54" s="262">
        <f ca="1">TblMili[[#This Row],[Draft]] * (1 + TblMili[[#This Row],[Mods_Def]])</f>
        <v>776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776</v>
      </c>
      <c r="AB54" s="157"/>
      <c r="AC54" s="183">
        <f ca="1">(TblConstr[[#This Row],[Tot Smi]]+TblConstr[[#This Row],[Dest Smi]])/(TblConstr[[#This Row],[Land]]-TblExplore[[#This Row],[Land Bonus]]*20)</f>
        <v>0</v>
      </c>
      <c r="AD54" s="140"/>
      <c r="AE54" s="261">
        <f>TblMili[[#This Row],[Hour]]</f>
        <v>51</v>
      </c>
      <c r="AF54" s="141">
        <f ca="1">TblExplore[[#This Row],[Time]]</f>
        <v>45286.083333333212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45286.083333333212</v>
      </c>
      <c r="AV54" s="97">
        <f ca="1">TblMili[[#This Row],[Draftees]]</f>
        <v>776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5700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5" s="262">
        <f ca="1">TblMili[[#This Row],[Non Draft]]+TblMili[[#This Row],[Draftees]]</f>
        <v>776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0</v>
      </c>
      <c r="W55" s="262">
        <f ca="1">TblMili[[#This Row],[Draft]] * (1 + TblMili[[#This Row],[Mods_Def]])</f>
        <v>776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776</v>
      </c>
      <c r="AB55" s="157"/>
      <c r="AC55" s="183">
        <f ca="1">(TblConstr[[#This Row],[Tot Smi]]+TblConstr[[#This Row],[Dest Smi]])/(TblConstr[[#This Row],[Land]]-TblExplore[[#This Row],[Land Bonus]]*20)</f>
        <v>0</v>
      </c>
      <c r="AD55" s="140"/>
      <c r="AE55" s="261">
        <f>TblMili[[#This Row],[Hour]]</f>
        <v>52</v>
      </c>
      <c r="AF55" s="141">
        <f ca="1">TblExplore[[#This Row],[Time]]</f>
        <v>45286.124999999876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45286.124999999876</v>
      </c>
      <c r="AV55" s="97">
        <f ca="1">TblMili[[#This Row],[Draftees]]</f>
        <v>776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5700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6" s="262">
        <f ca="1">TblMili[[#This Row],[Non Draft]]+TblMili[[#This Row],[Draftees]]</f>
        <v>776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0</v>
      </c>
      <c r="W56" s="262">
        <f ca="1">TblMili[[#This Row],[Draft]] * (1 + TblMili[[#This Row],[Mods_Def]])</f>
        <v>776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776</v>
      </c>
      <c r="AB56" s="157"/>
      <c r="AC56" s="183">
        <f ca="1">(TblConstr[[#This Row],[Tot Smi]]+TblConstr[[#This Row],[Dest Smi]])/(TblConstr[[#This Row],[Land]]-TblExplore[[#This Row],[Land Bonus]]*20)</f>
        <v>0</v>
      </c>
      <c r="AD56" s="140"/>
      <c r="AE56" s="261">
        <f>TblMili[[#This Row],[Hour]]</f>
        <v>53</v>
      </c>
      <c r="AF56" s="141">
        <f ca="1">TblExplore[[#This Row],[Time]]</f>
        <v>45286.166666666541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45286.166666666541</v>
      </c>
      <c r="AV56" s="97">
        <f ca="1">TblMili[[#This Row],[Draftees]]</f>
        <v>776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5700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7" s="262">
        <f ca="1">TblMili[[#This Row],[Non Draft]]+TblMili[[#This Row],[Draftees]]</f>
        <v>776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0</v>
      </c>
      <c r="W57" s="262">
        <f ca="1">TblMili[[#This Row],[Draft]] * (1 + TblMili[[#This Row],[Mods_Def]])</f>
        <v>776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776</v>
      </c>
      <c r="AB57" s="157"/>
      <c r="AC57" s="183">
        <f ca="1">(TblConstr[[#This Row],[Tot Smi]]+TblConstr[[#This Row],[Dest Smi]])/(TblConstr[[#This Row],[Land]]-TblExplore[[#This Row],[Land Bonus]]*20)</f>
        <v>0</v>
      </c>
      <c r="AD57" s="140"/>
      <c r="AE57" s="261">
        <f>TblMili[[#This Row],[Hour]]</f>
        <v>54</v>
      </c>
      <c r="AF57" s="141">
        <f ca="1">TblExplore[[#This Row],[Time]]</f>
        <v>45286.208333333205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45286.208333333205</v>
      </c>
      <c r="AV57" s="97">
        <f ca="1">TblMili[[#This Row],[Draftees]]</f>
        <v>776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5700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8" s="262">
        <f ca="1">TblMili[[#This Row],[Non Draft]]+TblMili[[#This Row],[Draftees]]</f>
        <v>776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0</v>
      </c>
      <c r="W58" s="262">
        <f ca="1">TblMili[[#This Row],[Draft]] * (1 + TblMili[[#This Row],[Mods_Def]])</f>
        <v>776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776</v>
      </c>
      <c r="AB58" s="157"/>
      <c r="AC58" s="183">
        <f ca="1">(TblConstr[[#This Row],[Tot Smi]]+TblConstr[[#This Row],[Dest Smi]])/(TblConstr[[#This Row],[Land]]-TblExplore[[#This Row],[Land Bonus]]*20)</f>
        <v>0</v>
      </c>
      <c r="AD58" s="140"/>
      <c r="AE58" s="261">
        <f>TblMili[[#This Row],[Hour]]</f>
        <v>55</v>
      </c>
      <c r="AF58" s="141">
        <f ca="1">TblExplore[[#This Row],[Time]]</f>
        <v>45286.249999999869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45286.249999999869</v>
      </c>
      <c r="AV58" s="97">
        <f ca="1">TblMili[[#This Row],[Draftees]]</f>
        <v>776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5700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9" s="262">
        <f ca="1">TblMili[[#This Row],[Non Draft]]+TblMili[[#This Row],[Draftees]]</f>
        <v>776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0</v>
      </c>
      <c r="W59" s="262">
        <f ca="1">TblMili[[#This Row],[Draft]] * (1 + TblMili[[#This Row],[Mods_Def]])</f>
        <v>776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776</v>
      </c>
      <c r="AB59" s="157"/>
      <c r="AC59" s="183">
        <f ca="1">(TblConstr[[#This Row],[Tot Smi]]+TblConstr[[#This Row],[Dest Smi]])/(TblConstr[[#This Row],[Land]]-TblExplore[[#This Row],[Land Bonus]]*20)</f>
        <v>0</v>
      </c>
      <c r="AD59" s="140"/>
      <c r="AE59" s="261">
        <f>TblMili[[#This Row],[Hour]]</f>
        <v>56</v>
      </c>
      <c r="AF59" s="141">
        <f ca="1">TblExplore[[#This Row],[Time]]</f>
        <v>45286.291666666533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45286.291666666533</v>
      </c>
      <c r="AV59" s="97">
        <f ca="1">TblMili[[#This Row],[Draftees]]</f>
        <v>776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5700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0" s="262">
        <f ca="1">TblMili[[#This Row],[Non Draft]]+TblMili[[#This Row],[Draftees]]</f>
        <v>776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0</v>
      </c>
      <c r="W60" s="262">
        <f ca="1">TblMili[[#This Row],[Draft]] * (1 + TblMili[[#This Row],[Mods_Def]])</f>
        <v>776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776</v>
      </c>
      <c r="AB60" s="157"/>
      <c r="AC60" s="183">
        <f ca="1">(TblConstr[[#This Row],[Tot Smi]]+TblConstr[[#This Row],[Dest Smi]])/(TblConstr[[#This Row],[Land]]-TblExplore[[#This Row],[Land Bonus]]*20)</f>
        <v>0</v>
      </c>
      <c r="AD60" s="140"/>
      <c r="AE60" s="261">
        <f>TblMili[[#This Row],[Hour]]</f>
        <v>57</v>
      </c>
      <c r="AF60" s="141">
        <f ca="1">TblExplore[[#This Row],[Time]]</f>
        <v>45286.333333333198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45286.333333333198</v>
      </c>
      <c r="AV60" s="97">
        <f ca="1">TblMili[[#This Row],[Draftees]]</f>
        <v>776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5700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1" s="262">
        <f ca="1">TblMili[[#This Row],[Non Draft]]+TblMili[[#This Row],[Draftees]]</f>
        <v>776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0</v>
      </c>
      <c r="W61" s="262">
        <f ca="1">TblMili[[#This Row],[Draft]] * (1 + TblMili[[#This Row],[Mods_Def]])</f>
        <v>776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776</v>
      </c>
      <c r="AB61" s="157"/>
      <c r="AC61" s="183">
        <f ca="1">(TblConstr[[#This Row],[Tot Smi]]+TblConstr[[#This Row],[Dest Smi]])/(TblConstr[[#This Row],[Land]]-TblExplore[[#This Row],[Land Bonus]]*20)</f>
        <v>0</v>
      </c>
      <c r="AD61" s="140"/>
      <c r="AE61" s="261">
        <f>TblMili[[#This Row],[Hour]]</f>
        <v>58</v>
      </c>
      <c r="AF61" s="141">
        <f ca="1">TblExplore[[#This Row],[Time]]</f>
        <v>45286.374999999862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45286.374999999862</v>
      </c>
      <c r="AV61" s="97">
        <f ca="1">TblMili[[#This Row],[Draftees]]</f>
        <v>776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5700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2" s="262">
        <f ca="1">TblMili[[#This Row],[Non Draft]]+TblMili[[#This Row],[Draftees]]</f>
        <v>776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0</v>
      </c>
      <c r="W62" s="262">
        <f ca="1">TblMili[[#This Row],[Draft]] * (1 + TblMili[[#This Row],[Mods_Def]])</f>
        <v>776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776</v>
      </c>
      <c r="AB62" s="157"/>
      <c r="AC62" s="183">
        <f ca="1">(TblConstr[[#This Row],[Tot Smi]]+TblConstr[[#This Row],[Dest Smi]])/(TblConstr[[#This Row],[Land]]-TblExplore[[#This Row],[Land Bonus]]*20)</f>
        <v>0</v>
      </c>
      <c r="AD62" s="140"/>
      <c r="AE62" s="261">
        <f>TblMili[[#This Row],[Hour]]</f>
        <v>59</v>
      </c>
      <c r="AF62" s="141">
        <f ca="1">TblExplore[[#This Row],[Time]]</f>
        <v>45286.416666666526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45286.416666666526</v>
      </c>
      <c r="AV62" s="97">
        <f ca="1">TblMili[[#This Row],[Draftees]]</f>
        <v>776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5700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3" s="262">
        <f ca="1">TblMili[[#This Row],[Non Draft]]+TblMili[[#This Row],[Draftees]]</f>
        <v>776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0</v>
      </c>
      <c r="W63" s="262">
        <f ca="1">TblMili[[#This Row],[Draft]] * (1 + TblMili[[#This Row],[Mods_Def]])</f>
        <v>776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776</v>
      </c>
      <c r="AB63" s="157"/>
      <c r="AC63" s="183">
        <f ca="1">(TblConstr[[#This Row],[Tot Smi]]+TblConstr[[#This Row],[Dest Smi]])/(TblConstr[[#This Row],[Land]]-TblExplore[[#This Row],[Land Bonus]]*20)</f>
        <v>0</v>
      </c>
      <c r="AD63" s="140"/>
      <c r="AE63" s="261">
        <f>TblMili[[#This Row],[Hour]]</f>
        <v>60</v>
      </c>
      <c r="AF63" s="141">
        <f ca="1">TblExplore[[#This Row],[Time]]</f>
        <v>45286.45833333319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45286.45833333319</v>
      </c>
      <c r="AV63" s="97">
        <f ca="1">TblMili[[#This Row],[Draftees]]</f>
        <v>776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5700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4" s="262">
        <f ca="1">TblMili[[#This Row],[Non Draft]]+TblMili[[#This Row],[Draftees]]</f>
        <v>776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0</v>
      </c>
      <c r="W64" s="262">
        <f ca="1">TblMili[[#This Row],[Draft]] * (1 + TblMili[[#This Row],[Mods_Def]])</f>
        <v>776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776</v>
      </c>
      <c r="AB64" s="157"/>
      <c r="AC64" s="183">
        <f ca="1">(TblConstr[[#This Row],[Tot Smi]]+TblConstr[[#This Row],[Dest Smi]])/(TblConstr[[#This Row],[Land]]-TblExplore[[#This Row],[Land Bonus]]*20)</f>
        <v>0</v>
      </c>
      <c r="AD64" s="261"/>
      <c r="AE64" s="261">
        <f>TblMili[[#This Row],[Hour]]</f>
        <v>61</v>
      </c>
      <c r="AF64" s="141">
        <f ca="1">TblExplore[[#This Row],[Time]]</f>
        <v>45286.499999999854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45286.499999999854</v>
      </c>
      <c r="AV64" s="97">
        <f ca="1">TblMili[[#This Row],[Draftees]]</f>
        <v>776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5700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5" s="262">
        <f ca="1">TblMili[[#This Row],[Non Draft]]+TblMili[[#This Row],[Draftees]]</f>
        <v>776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0</v>
      </c>
      <c r="W65" s="262">
        <f ca="1">TblMili[[#This Row],[Draft]] * (1 + TblMili[[#This Row],[Mods_Def]])</f>
        <v>776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776</v>
      </c>
      <c r="AB65" s="157"/>
      <c r="AC65" s="183">
        <f ca="1">(TblConstr[[#This Row],[Tot Smi]]+TblConstr[[#This Row],[Dest Smi]])/(TblConstr[[#This Row],[Land]]-TblExplore[[#This Row],[Land Bonus]]*20)</f>
        <v>0</v>
      </c>
      <c r="AD65" s="140"/>
      <c r="AE65" s="261">
        <f>TblMili[[#This Row],[Hour]]</f>
        <v>62</v>
      </c>
      <c r="AF65" s="141">
        <f ca="1">TblExplore[[#This Row],[Time]]</f>
        <v>45286.541666666519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45286.541666666519</v>
      </c>
      <c r="AV65" s="97">
        <f ca="1">TblMili[[#This Row],[Draftees]]</f>
        <v>776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5700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6" s="262">
        <f ca="1">TblMili[[#This Row],[Non Draft]]+TblMili[[#This Row],[Draftees]]</f>
        <v>776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0</v>
      </c>
      <c r="W66" s="262">
        <f ca="1">TblMili[[#This Row],[Draft]] * (1 + TblMili[[#This Row],[Mods_Def]])</f>
        <v>776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776</v>
      </c>
      <c r="AB66" s="157"/>
      <c r="AC66" s="183">
        <f ca="1">(TblConstr[[#This Row],[Tot Smi]]+TblConstr[[#This Row],[Dest Smi]])/(TblConstr[[#This Row],[Land]]-TblExplore[[#This Row],[Land Bonus]]*20)</f>
        <v>0</v>
      </c>
      <c r="AD66" s="140"/>
      <c r="AE66" s="261">
        <f>TblMili[[#This Row],[Hour]]</f>
        <v>63</v>
      </c>
      <c r="AF66" s="141">
        <f ca="1">TblExplore[[#This Row],[Time]]</f>
        <v>45286.583333333183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45286.583333333183</v>
      </c>
      <c r="AV66" s="97">
        <f ca="1">TblMili[[#This Row],[Draftees]]</f>
        <v>776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5700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7" s="262">
        <f ca="1">TblMili[[#This Row],[Non Draft]]+TblMili[[#This Row],[Draftees]]</f>
        <v>776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0</v>
      </c>
      <c r="W67" s="262">
        <f ca="1">TblMili[[#This Row],[Draft]] * (1 + TblMili[[#This Row],[Mods_Def]])</f>
        <v>776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776</v>
      </c>
      <c r="AB67" s="157"/>
      <c r="AC67" s="183">
        <f ca="1">(TblConstr[[#This Row],[Tot Smi]]+TblConstr[[#This Row],[Dest Smi]])/(TblConstr[[#This Row],[Land]]-TblExplore[[#This Row],[Land Bonus]]*20)</f>
        <v>0</v>
      </c>
      <c r="AD67" s="140"/>
      <c r="AE67" s="261">
        <f>TblMili[[#This Row],[Hour]]</f>
        <v>64</v>
      </c>
      <c r="AF67" s="141">
        <f ca="1">TblExplore[[#This Row],[Time]]</f>
        <v>45286.624999999847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45286.624999999847</v>
      </c>
      <c r="AV67" s="97">
        <f ca="1">TblMili[[#This Row],[Draftees]]</f>
        <v>776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5700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8" s="262">
        <f ca="1">TblMili[[#This Row],[Non Draft]]+TblMili[[#This Row],[Draftees]]</f>
        <v>776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0</v>
      </c>
      <c r="W68" s="262">
        <f ca="1">TblMili[[#This Row],[Draft]] * (1 + TblMili[[#This Row],[Mods_Def]])</f>
        <v>776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776</v>
      </c>
      <c r="AB68" s="157"/>
      <c r="AC68" s="183">
        <f ca="1">(TblConstr[[#This Row],[Tot Smi]]+TblConstr[[#This Row],[Dest Smi]])/(TblConstr[[#This Row],[Land]]-TblExplore[[#This Row],[Land Bonus]]*20)</f>
        <v>0</v>
      </c>
      <c r="AD68" s="140"/>
      <c r="AE68" s="261">
        <f>TblMili[[#This Row],[Hour]]</f>
        <v>65</v>
      </c>
      <c r="AF68" s="141">
        <f ca="1">TblExplore[[#This Row],[Time]]</f>
        <v>45286.666666666511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45286.666666666511</v>
      </c>
      <c r="AV68" s="97">
        <f ca="1">TblMili[[#This Row],[Draftees]]</f>
        <v>776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5700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9" s="262">
        <f ca="1">TblMili[[#This Row],[Non Draft]]+TblMili[[#This Row],[Draftees]]</f>
        <v>776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0</v>
      </c>
      <c r="W69" s="262">
        <f ca="1">TblMili[[#This Row],[Draft]] * (1 + TblMili[[#This Row],[Mods_Def]])</f>
        <v>776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776</v>
      </c>
      <c r="AB69" s="157"/>
      <c r="AC69" s="183">
        <f ca="1">(TblConstr[[#This Row],[Tot Smi]]+TblConstr[[#This Row],[Dest Smi]])/(TblConstr[[#This Row],[Land]]-TblExplore[[#This Row],[Land Bonus]]*20)</f>
        <v>0</v>
      </c>
      <c r="AD69" s="140"/>
      <c r="AE69" s="261">
        <f>TblMili[[#This Row],[Hour]]</f>
        <v>66</v>
      </c>
      <c r="AF69" s="141">
        <f ca="1">TblExplore[[#This Row],[Time]]</f>
        <v>45286.708333333176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45286.708333333176</v>
      </c>
      <c r="AV69" s="97">
        <f ca="1">TblMili[[#This Row],[Draftees]]</f>
        <v>776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5700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0" s="262">
        <f ca="1">TblMili[[#This Row],[Non Draft]]+TblMili[[#This Row],[Draftees]]</f>
        <v>776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0</v>
      </c>
      <c r="W70" s="262">
        <f ca="1">TblMili[[#This Row],[Draft]] * (1 + TblMili[[#This Row],[Mods_Def]])</f>
        <v>776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776</v>
      </c>
      <c r="AB70" s="157"/>
      <c r="AC70" s="183">
        <f ca="1">(TblConstr[[#This Row],[Tot Smi]]+TblConstr[[#This Row],[Dest Smi]])/(TblConstr[[#This Row],[Land]]-TblExplore[[#This Row],[Land Bonus]]*20)</f>
        <v>0</v>
      </c>
      <c r="AD70" s="140"/>
      <c r="AE70" s="261">
        <f>TblMili[[#This Row],[Hour]]</f>
        <v>67</v>
      </c>
      <c r="AF70" s="141">
        <f ca="1">TblExplore[[#This Row],[Time]]</f>
        <v>45286.74999999984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45286.74999999984</v>
      </c>
      <c r="AV70" s="97">
        <f ca="1">TblMili[[#This Row],[Draftees]]</f>
        <v>776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5700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1" s="262">
        <f ca="1">TblMili[[#This Row],[Non Draft]]+TblMili[[#This Row],[Draftees]]</f>
        <v>776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0</v>
      </c>
      <c r="W71" s="262">
        <f ca="1">TblMili[[#This Row],[Draft]] * (1 + TblMili[[#This Row],[Mods_Def]])</f>
        <v>776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776</v>
      </c>
      <c r="AB71" s="157"/>
      <c r="AC71" s="183">
        <f ca="1">(TblConstr[[#This Row],[Tot Smi]]+TblConstr[[#This Row],[Dest Smi]])/(TblConstr[[#This Row],[Land]]-TblExplore[[#This Row],[Land Bonus]]*20)</f>
        <v>0</v>
      </c>
      <c r="AD71" s="140"/>
      <c r="AE71" s="261">
        <f>TblMili[[#This Row],[Hour]]</f>
        <v>68</v>
      </c>
      <c r="AF71" s="141">
        <f ca="1">TblExplore[[#This Row],[Time]]</f>
        <v>45286.791666666504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45286.791666666504</v>
      </c>
      <c r="AV71" s="97">
        <f ca="1">TblMili[[#This Row],[Draftees]]</f>
        <v>776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5700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2" s="262">
        <f ca="1">TblMili[[#This Row],[Non Draft]]+TblMili[[#This Row],[Draftees]]</f>
        <v>776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0</v>
      </c>
      <c r="W72" s="262">
        <f ca="1">TblMili[[#This Row],[Draft]] * (1 + TblMili[[#This Row],[Mods_Def]])</f>
        <v>776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776</v>
      </c>
      <c r="AB72" s="157"/>
      <c r="AC72" s="183">
        <f ca="1">(TblConstr[[#This Row],[Tot Smi]]+TblConstr[[#This Row],[Dest Smi]])/(TblConstr[[#This Row],[Land]]-TblExplore[[#This Row],[Land Bonus]]*20)</f>
        <v>0</v>
      </c>
      <c r="AD72" s="140"/>
      <c r="AE72" s="261">
        <f>TblMili[[#This Row],[Hour]]</f>
        <v>69</v>
      </c>
      <c r="AF72" s="141">
        <f ca="1">TblExplore[[#This Row],[Time]]</f>
        <v>45286.833333333168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45286.833333333168</v>
      </c>
      <c r="AV72" s="97">
        <f ca="1">TblMili[[#This Row],[Draftees]]</f>
        <v>776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5700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3" s="262">
        <f ca="1">TblMili[[#This Row],[Non Draft]]+TblMili[[#This Row],[Draftees]]</f>
        <v>776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0</v>
      </c>
      <c r="W73" s="262">
        <f ca="1">TblMili[[#This Row],[Draft]] * (1 + TblMili[[#This Row],[Mods_Def]])</f>
        <v>776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776</v>
      </c>
      <c r="AB73" s="157"/>
      <c r="AC73" s="183">
        <f ca="1">(TblConstr[[#This Row],[Tot Smi]]+TblConstr[[#This Row],[Dest Smi]])/(TblConstr[[#This Row],[Land]]-TblExplore[[#This Row],[Land Bonus]]*20)</f>
        <v>0</v>
      </c>
      <c r="AD73" s="140"/>
      <c r="AE73" s="261">
        <f>TblMili[[#This Row],[Hour]]</f>
        <v>70</v>
      </c>
      <c r="AF73" s="141">
        <f ca="1">TblExplore[[#This Row],[Time]]</f>
        <v>45286.874999999833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45286.874999999833</v>
      </c>
      <c r="AV73" s="97">
        <f ca="1">TblMili[[#This Row],[Draftees]]</f>
        <v>776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5700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4" s="262">
        <f ca="1">TblMili[[#This Row],[Non Draft]]+TblMili[[#This Row],[Draftees]]</f>
        <v>776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0</v>
      </c>
      <c r="W74" s="262">
        <f ca="1">TblMili[[#This Row],[Draft]] * (1 + TblMili[[#This Row],[Mods_Def]])</f>
        <v>776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776</v>
      </c>
      <c r="AB74" s="157"/>
      <c r="AC74" s="183">
        <f ca="1">(TblConstr[[#This Row],[Tot Smi]]+TblConstr[[#This Row],[Dest Smi]])/(TblConstr[[#This Row],[Land]]-TblExplore[[#This Row],[Land Bonus]]*20)</f>
        <v>0</v>
      </c>
      <c r="AD74" s="140"/>
      <c r="AE74" s="261">
        <f>TblMili[[#This Row],[Hour]]</f>
        <v>71</v>
      </c>
      <c r="AF74" s="141">
        <f ca="1">TblExplore[[#This Row],[Time]]</f>
        <v>45286.916666666497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45286.916666666497</v>
      </c>
      <c r="AV74" s="97">
        <f ca="1">TblMili[[#This Row],[Draftees]]</f>
        <v>776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5700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5" s="262">
        <f ca="1">TblMili[[#This Row],[Non Draft]]+TblMili[[#This Row],[Draftees]]</f>
        <v>776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0</v>
      </c>
      <c r="W75" s="262">
        <f ca="1">TblMili[[#This Row],[Draft]] * (1 + TblMili[[#This Row],[Mods_Def]])</f>
        <v>776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776</v>
      </c>
      <c r="AB75" s="157"/>
      <c r="AC75" s="183">
        <f ca="1">(TblConstr[[#This Row],[Tot Smi]]+TblConstr[[#This Row],[Dest Smi]])/(TblConstr[[#This Row],[Land]]-TblExplore[[#This Row],[Land Bonus]]*20)</f>
        <v>0</v>
      </c>
      <c r="AD75" s="140"/>
      <c r="AE75" s="261">
        <f>TblMili[[#This Row],[Hour]]</f>
        <v>72</v>
      </c>
      <c r="AF75" s="141">
        <f ca="1">TblExplore[[#This Row],[Time]]</f>
        <v>45286.958333333161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45286.958333333161</v>
      </c>
      <c r="AV75" s="97">
        <f ca="1">TblMili[[#This Row],[Draftees]]</f>
        <v>776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5700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6" s="274">
        <f ca="1">TblMili[[#This Row],[Non Draft]]+TblMili[[#This Row],[Draftees]]</f>
        <v>776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0</v>
      </c>
      <c r="W76" s="274">
        <f ca="1">TblMili[[#This Row],[Draft]] * (1 + TblMili[[#This Row],[Mods_Def]])</f>
        <v>776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776</v>
      </c>
      <c r="AB76" s="165"/>
      <c r="AC76" s="209">
        <f ca="1">(TblConstr[[#This Row],[Tot Smi]]+TblConstr[[#This Row],[Dest Smi]])/(TblConstr[[#This Row],[Land]]-TblExplore[[#This Row],[Land Bonus]]*20)</f>
        <v>0</v>
      </c>
      <c r="AD76" s="147"/>
      <c r="AE76" s="273">
        <f>TblMili[[#This Row],[Hour]]</f>
        <v>73</v>
      </c>
      <c r="AF76" s="148">
        <f ca="1">TblExplore[[#This Row],[Time]]</f>
        <v>45286.999999999825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45286.999999999825</v>
      </c>
      <c r="AV76" s="210">
        <f ca="1">TblMili[[#This Row],[Draftees]]</f>
        <v>776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5700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7" s="262">
        <f ca="1">TblMili[[#This Row],[Non Draft]]+TblMili[[#This Row],[Draftees]]</f>
        <v>776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0</v>
      </c>
      <c r="W77" s="262">
        <f ca="1">TblMili[[#This Row],[Draft]] * (1 + TblMili[[#This Row],[Mods_Def]])</f>
        <v>776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776</v>
      </c>
      <c r="AB77" s="157"/>
      <c r="AC77" s="183">
        <f ca="1">(TblConstr[[#This Row],[Tot Smi]]+TblConstr[[#This Row],[Dest Smi]])/(TblConstr[[#This Row],[Land]]-TblExplore[[#This Row],[Land Bonus]]*20)</f>
        <v>0</v>
      </c>
      <c r="AD77" s="140"/>
      <c r="AE77" s="261">
        <f>TblMili[[#This Row],[Hour]]</f>
        <v>74</v>
      </c>
      <c r="AF77" s="141">
        <f ca="1">TblExplore[[#This Row],[Time]]</f>
        <v>45287.04166666649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45287.04166666649</v>
      </c>
      <c r="AV77" s="97">
        <f ca="1">TblMili[[#This Row],[Draftees]]</f>
        <v>776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5700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8" s="262">
        <f ca="1">TblMili[[#This Row],[Non Draft]]+TblMili[[#This Row],[Draftees]]</f>
        <v>776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0</v>
      </c>
      <c r="W78" s="262">
        <f ca="1">TblMili[[#This Row],[Draft]] * (1 + TblMili[[#This Row],[Mods_Def]])</f>
        <v>776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776</v>
      </c>
      <c r="AB78" s="157"/>
      <c r="AC78" s="183">
        <f ca="1">(TblConstr[[#This Row],[Tot Smi]]+TblConstr[[#This Row],[Dest Smi]])/(TblConstr[[#This Row],[Land]]-TblExplore[[#This Row],[Land Bonus]]*20)</f>
        <v>0</v>
      </c>
      <c r="AD78" s="140"/>
      <c r="AE78" s="261">
        <f>TblMili[[#This Row],[Hour]]</f>
        <v>75</v>
      </c>
      <c r="AF78" s="141">
        <f ca="1">TblExplore[[#This Row],[Time]]</f>
        <v>45287.083333333154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45287.083333333154</v>
      </c>
      <c r="AV78" s="97">
        <f ca="1">TblMili[[#This Row],[Draftees]]</f>
        <v>776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5700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9" s="262">
        <f ca="1">TblMili[[#This Row],[Non Draft]]+TblMili[[#This Row],[Draftees]]</f>
        <v>776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0</v>
      </c>
      <c r="W79" s="262">
        <f ca="1">TblMili[[#This Row],[Draft]] * (1 + TblMili[[#This Row],[Mods_Def]])</f>
        <v>776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776</v>
      </c>
      <c r="AB79" s="157"/>
      <c r="AC79" s="183">
        <f ca="1">(TblConstr[[#This Row],[Tot Smi]]+TblConstr[[#This Row],[Dest Smi]])/(TblConstr[[#This Row],[Land]]-TblExplore[[#This Row],[Land Bonus]]*20)</f>
        <v>0</v>
      </c>
      <c r="AD79" s="140"/>
      <c r="AE79" s="261">
        <f>TblMili[[#This Row],[Hour]]</f>
        <v>76</v>
      </c>
      <c r="AF79" s="141">
        <f ca="1">TblExplore[[#This Row],[Time]]</f>
        <v>45287.124999999818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45287.124999999818</v>
      </c>
      <c r="AV79" s="97">
        <f ca="1">TblMili[[#This Row],[Draftees]]</f>
        <v>776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5700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0" s="262">
        <f ca="1">TblMili[[#This Row],[Non Draft]]+TblMili[[#This Row],[Draftees]]</f>
        <v>776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0</v>
      </c>
      <c r="W80" s="262">
        <f ca="1">TblMili[[#This Row],[Draft]] * (1 + TblMili[[#This Row],[Mods_Def]])</f>
        <v>776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776</v>
      </c>
      <c r="AB80" s="157"/>
      <c r="AC80" s="183">
        <f ca="1">(TblConstr[[#This Row],[Tot Smi]]+TblConstr[[#This Row],[Dest Smi]])/(TblConstr[[#This Row],[Land]]-TblExplore[[#This Row],[Land Bonus]]*20)</f>
        <v>0</v>
      </c>
      <c r="AD80" s="140"/>
      <c r="AE80" s="261">
        <f>TblMili[[#This Row],[Hour]]</f>
        <v>77</v>
      </c>
      <c r="AF80" s="141">
        <f ca="1">TblExplore[[#This Row],[Time]]</f>
        <v>45287.166666666482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45287.166666666482</v>
      </c>
      <c r="AV80" s="97">
        <f ca="1">TblMili[[#This Row],[Draftees]]</f>
        <v>776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5700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1" s="262">
        <f ca="1">TblMili[[#This Row],[Non Draft]]+TblMili[[#This Row],[Draftees]]</f>
        <v>776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0</v>
      </c>
      <c r="W81" s="262">
        <f ca="1">TblMili[[#This Row],[Draft]] * (1 + TblMili[[#This Row],[Mods_Def]])</f>
        <v>776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776</v>
      </c>
      <c r="AB81" s="157"/>
      <c r="AC81" s="183">
        <f ca="1">(TblConstr[[#This Row],[Tot Smi]]+TblConstr[[#This Row],[Dest Smi]])/(TblConstr[[#This Row],[Land]]-TblExplore[[#This Row],[Land Bonus]]*20)</f>
        <v>0</v>
      </c>
      <c r="AD81" s="140"/>
      <c r="AE81" s="261">
        <f>TblMili[[#This Row],[Hour]]</f>
        <v>78</v>
      </c>
      <c r="AF81" s="141">
        <f ca="1">TblExplore[[#This Row],[Time]]</f>
        <v>45287.208333333147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45287.208333333147</v>
      </c>
      <c r="AV81" s="97">
        <f ca="1">TblMili[[#This Row],[Draftees]]</f>
        <v>776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5700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2" s="262">
        <f ca="1">TblMili[[#This Row],[Non Draft]]+TblMili[[#This Row],[Draftees]]</f>
        <v>776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0</v>
      </c>
      <c r="W82" s="262">
        <f ca="1">TblMili[[#This Row],[Draft]] * (1 + TblMili[[#This Row],[Mods_Def]])</f>
        <v>776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776</v>
      </c>
      <c r="AB82" s="157"/>
      <c r="AC82" s="183">
        <f ca="1">(TblConstr[[#This Row],[Tot Smi]]+TblConstr[[#This Row],[Dest Smi]])/(TblConstr[[#This Row],[Land]]-TblExplore[[#This Row],[Land Bonus]]*20)</f>
        <v>0</v>
      </c>
      <c r="AD82" s="140"/>
      <c r="AE82" s="261">
        <f>TblMili[[#This Row],[Hour]]</f>
        <v>79</v>
      </c>
      <c r="AF82" s="141">
        <f ca="1">TblExplore[[#This Row],[Time]]</f>
        <v>45287.249999999811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45287.249999999811</v>
      </c>
      <c r="AV82" s="97">
        <f ca="1">TblMili[[#This Row],[Draftees]]</f>
        <v>776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5700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3" s="262">
        <f ca="1">TblMili[[#This Row],[Non Draft]]+TblMili[[#This Row],[Draftees]]</f>
        <v>776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0</v>
      </c>
      <c r="W83" s="262">
        <f ca="1">TblMili[[#This Row],[Draft]] * (1 + TblMili[[#This Row],[Mods_Def]])</f>
        <v>776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776</v>
      </c>
      <c r="AB83" s="157"/>
      <c r="AC83" s="183">
        <f ca="1">(TblConstr[[#This Row],[Tot Smi]]+TblConstr[[#This Row],[Dest Smi]])/(TblConstr[[#This Row],[Land]]-TblExplore[[#This Row],[Land Bonus]]*20)</f>
        <v>0</v>
      </c>
      <c r="AD83" s="140"/>
      <c r="AE83" s="261">
        <f>TblMili[[#This Row],[Hour]]</f>
        <v>80</v>
      </c>
      <c r="AF83" s="141">
        <f ca="1">TblExplore[[#This Row],[Time]]</f>
        <v>45287.291666666475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45287.291666666475</v>
      </c>
      <c r="AV83" s="97">
        <f ca="1">TblMili[[#This Row],[Draftees]]</f>
        <v>776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5700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4" s="262">
        <f ca="1">TblMili[[#This Row],[Non Draft]]+TblMili[[#This Row],[Draftees]]</f>
        <v>776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0</v>
      </c>
      <c r="W84" s="262">
        <f ca="1">TblMili[[#This Row],[Draft]] * (1 + TblMili[[#This Row],[Mods_Def]])</f>
        <v>776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776</v>
      </c>
      <c r="AB84" s="157"/>
      <c r="AC84" s="183">
        <f ca="1">(TblConstr[[#This Row],[Tot Smi]]+TblConstr[[#This Row],[Dest Smi]])/(TblConstr[[#This Row],[Land]]-TblExplore[[#This Row],[Land Bonus]]*20)</f>
        <v>0</v>
      </c>
      <c r="AD84" s="140"/>
      <c r="AE84" s="261">
        <f>TblMili[[#This Row],[Hour]]</f>
        <v>81</v>
      </c>
      <c r="AF84" s="141">
        <f ca="1">TblExplore[[#This Row],[Time]]</f>
        <v>45287.333333333139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45287.333333333139</v>
      </c>
      <c r="AV84" s="97">
        <f ca="1">TblMili[[#This Row],[Draftees]]</f>
        <v>776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5700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5" s="262">
        <f ca="1">TblMili[[#This Row],[Non Draft]]+TblMili[[#This Row],[Draftees]]</f>
        <v>776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0</v>
      </c>
      <c r="W85" s="262">
        <f ca="1">TblMili[[#This Row],[Draft]] * (1 + TblMili[[#This Row],[Mods_Def]])</f>
        <v>776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776</v>
      </c>
      <c r="AB85" s="157"/>
      <c r="AC85" s="183">
        <f ca="1">(TblConstr[[#This Row],[Tot Smi]]+TblConstr[[#This Row],[Dest Smi]])/(TblConstr[[#This Row],[Land]]-TblExplore[[#This Row],[Land Bonus]]*20)</f>
        <v>0</v>
      </c>
      <c r="AD85" s="140"/>
      <c r="AE85" s="261">
        <f>TblMili[[#This Row],[Hour]]</f>
        <v>82</v>
      </c>
      <c r="AF85" s="141">
        <f ca="1">TblExplore[[#This Row],[Time]]</f>
        <v>45287.374999999804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45287.374999999804</v>
      </c>
      <c r="AV85" s="97">
        <f ca="1">TblMili[[#This Row],[Draftees]]</f>
        <v>776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5700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6" s="262">
        <f ca="1">TblMili[[#This Row],[Non Draft]]+TblMili[[#This Row],[Draftees]]</f>
        <v>776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0</v>
      </c>
      <c r="W86" s="262">
        <f ca="1">TblMili[[#This Row],[Draft]] * (1 + TblMili[[#This Row],[Mods_Def]])</f>
        <v>776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776</v>
      </c>
      <c r="AB86" s="157"/>
      <c r="AC86" s="183">
        <f ca="1">(TblConstr[[#This Row],[Tot Smi]]+TblConstr[[#This Row],[Dest Smi]])/(TblConstr[[#This Row],[Land]]-TblExplore[[#This Row],[Land Bonus]]*20)</f>
        <v>0</v>
      </c>
      <c r="AD86" s="140"/>
      <c r="AE86" s="261">
        <f>TblMili[[#This Row],[Hour]]</f>
        <v>83</v>
      </c>
      <c r="AF86" s="141">
        <f ca="1">TblExplore[[#This Row],[Time]]</f>
        <v>45287.416666666468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45287.416666666468</v>
      </c>
      <c r="AV86" s="97">
        <f ca="1">TblMili[[#This Row],[Draftees]]</f>
        <v>776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5700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7" s="262">
        <f ca="1">TblMili[[#This Row],[Non Draft]]+TblMili[[#This Row],[Draftees]]</f>
        <v>776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0</v>
      </c>
      <c r="W87" s="262">
        <f ca="1">TblMili[[#This Row],[Draft]] * (1 + TblMili[[#This Row],[Mods_Def]])</f>
        <v>776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776</v>
      </c>
      <c r="AB87" s="157"/>
      <c r="AC87" s="183">
        <f ca="1">(TblConstr[[#This Row],[Tot Smi]]+TblConstr[[#This Row],[Dest Smi]])/(TblConstr[[#This Row],[Land]]-TblExplore[[#This Row],[Land Bonus]]*20)</f>
        <v>0</v>
      </c>
      <c r="AD87" s="140"/>
      <c r="AE87" s="261">
        <f>TblMili[[#This Row],[Hour]]</f>
        <v>84</v>
      </c>
      <c r="AF87" s="141">
        <f ca="1">TblExplore[[#This Row],[Time]]</f>
        <v>45287.458333333132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45287.458333333132</v>
      </c>
      <c r="AV87" s="97">
        <f ca="1">TblMili[[#This Row],[Draftees]]</f>
        <v>776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5700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8" s="262">
        <f ca="1">TblMili[[#This Row],[Non Draft]]+TblMili[[#This Row],[Draftees]]</f>
        <v>776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0</v>
      </c>
      <c r="W88" s="262">
        <f ca="1">TblMili[[#This Row],[Draft]] * (1 + TblMili[[#This Row],[Mods_Def]])</f>
        <v>776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776</v>
      </c>
      <c r="AB88" s="157"/>
      <c r="AC88" s="183">
        <f ca="1">(TblConstr[[#This Row],[Tot Smi]]+TblConstr[[#This Row],[Dest Smi]])/(TblConstr[[#This Row],[Land]]-TblExplore[[#This Row],[Land Bonus]]*20)</f>
        <v>0</v>
      </c>
      <c r="AD88" s="261"/>
      <c r="AE88" s="261">
        <f>TblMili[[#This Row],[Hour]]</f>
        <v>85</v>
      </c>
      <c r="AF88" s="141">
        <f ca="1">TblExplore[[#This Row],[Time]]</f>
        <v>45287.499999999796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45287.499999999796</v>
      </c>
      <c r="AV88" s="97">
        <f ca="1">TblMili[[#This Row],[Draftees]]</f>
        <v>776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5700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9" s="262">
        <f ca="1">TblMili[[#This Row],[Non Draft]]+TblMili[[#This Row],[Draftees]]</f>
        <v>776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0</v>
      </c>
      <c r="W89" s="262">
        <f ca="1">TblMili[[#This Row],[Draft]] * (1 + TblMili[[#This Row],[Mods_Def]])</f>
        <v>776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776</v>
      </c>
      <c r="AB89" s="157"/>
      <c r="AC89" s="183">
        <f ca="1">(TblConstr[[#This Row],[Tot Smi]]+TblConstr[[#This Row],[Dest Smi]])/(TblConstr[[#This Row],[Land]]-TblExplore[[#This Row],[Land Bonus]]*20)</f>
        <v>0</v>
      </c>
      <c r="AD89" s="140"/>
      <c r="AE89" s="261">
        <f>TblMili[[#This Row],[Hour]]</f>
        <v>86</v>
      </c>
      <c r="AF89" s="141">
        <f ca="1">TblExplore[[#This Row],[Time]]</f>
        <v>45287.541666666461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45287.541666666461</v>
      </c>
      <c r="AV89" s="97">
        <f ca="1">TblMili[[#This Row],[Draftees]]</f>
        <v>776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5700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0" s="262">
        <f ca="1">TblMili[[#This Row],[Non Draft]]+TblMili[[#This Row],[Draftees]]</f>
        <v>776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0</v>
      </c>
      <c r="W90" s="262">
        <f ca="1">TblMili[[#This Row],[Draft]] * (1 + TblMili[[#This Row],[Mods_Def]])</f>
        <v>776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776</v>
      </c>
      <c r="AB90" s="157"/>
      <c r="AC90" s="183">
        <f ca="1">(TblConstr[[#This Row],[Tot Smi]]+TblConstr[[#This Row],[Dest Smi]])/(TblConstr[[#This Row],[Land]]-TblExplore[[#This Row],[Land Bonus]]*20)</f>
        <v>0</v>
      </c>
      <c r="AD90" s="140"/>
      <c r="AE90" s="261">
        <f>TblMili[[#This Row],[Hour]]</f>
        <v>87</v>
      </c>
      <c r="AF90" s="141">
        <f ca="1">TblExplore[[#This Row],[Time]]</f>
        <v>45287.583333333125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45287.583333333125</v>
      </c>
      <c r="AV90" s="97">
        <f ca="1">TblMili[[#This Row],[Draftees]]</f>
        <v>776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5700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1" s="262">
        <f ca="1">TblMili[[#This Row],[Non Draft]]+TblMili[[#This Row],[Draftees]]</f>
        <v>776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0</v>
      </c>
      <c r="W91" s="262">
        <f ca="1">TblMili[[#This Row],[Draft]] * (1 + TblMili[[#This Row],[Mods_Def]])</f>
        <v>776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776</v>
      </c>
      <c r="AB91" s="157"/>
      <c r="AC91" s="183">
        <f ca="1">(TblConstr[[#This Row],[Tot Smi]]+TblConstr[[#This Row],[Dest Smi]])/(TblConstr[[#This Row],[Land]]-TblExplore[[#This Row],[Land Bonus]]*20)</f>
        <v>0</v>
      </c>
      <c r="AD91" s="140"/>
      <c r="AE91" s="261">
        <f>TblMili[[#This Row],[Hour]]</f>
        <v>88</v>
      </c>
      <c r="AF91" s="141">
        <f ca="1">TblExplore[[#This Row],[Time]]</f>
        <v>45287.624999999789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45287.624999999789</v>
      </c>
      <c r="AV91" s="97">
        <f ca="1">TblMili[[#This Row],[Draftees]]</f>
        <v>776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5700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2" s="262">
        <f ca="1">TblMili[[#This Row],[Non Draft]]+TblMili[[#This Row],[Draftees]]</f>
        <v>776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0</v>
      </c>
      <c r="W92" s="262">
        <f ca="1">TblMili[[#This Row],[Draft]] * (1 + TblMili[[#This Row],[Mods_Def]])</f>
        <v>776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776</v>
      </c>
      <c r="AB92" s="157"/>
      <c r="AC92" s="183">
        <f ca="1">(TblConstr[[#This Row],[Tot Smi]]+TblConstr[[#This Row],[Dest Smi]])/(TblConstr[[#This Row],[Land]]-TblExplore[[#This Row],[Land Bonus]]*20)</f>
        <v>0</v>
      </c>
      <c r="AD92" s="140"/>
      <c r="AE92" s="261">
        <f>TblMili[[#This Row],[Hour]]</f>
        <v>89</v>
      </c>
      <c r="AF92" s="141">
        <f ca="1">TblExplore[[#This Row],[Time]]</f>
        <v>45287.666666666453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45287.666666666453</v>
      </c>
      <c r="AV92" s="97">
        <f ca="1">TblMili[[#This Row],[Draftees]]</f>
        <v>776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5700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3" s="262">
        <f ca="1">TblMili[[#This Row],[Non Draft]]+TblMili[[#This Row],[Draftees]]</f>
        <v>776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0</v>
      </c>
      <c r="W93" s="262">
        <f ca="1">TblMili[[#This Row],[Draft]] * (1 + TblMili[[#This Row],[Mods_Def]])</f>
        <v>776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776</v>
      </c>
      <c r="AB93" s="157"/>
      <c r="AC93" s="183">
        <f ca="1">(TblConstr[[#This Row],[Tot Smi]]+TblConstr[[#This Row],[Dest Smi]])/(TblConstr[[#This Row],[Land]]-TblExplore[[#This Row],[Land Bonus]]*20)</f>
        <v>0</v>
      </c>
      <c r="AD93" s="140"/>
      <c r="AE93" s="261">
        <f>TblMili[[#This Row],[Hour]]</f>
        <v>90</v>
      </c>
      <c r="AF93" s="141">
        <f ca="1">TblExplore[[#This Row],[Time]]</f>
        <v>45287.708333333117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45287.708333333117</v>
      </c>
      <c r="AV93" s="97">
        <f ca="1">TblMili[[#This Row],[Draftees]]</f>
        <v>776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5700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4" s="262">
        <f ca="1">TblMili[[#This Row],[Non Draft]]+TblMili[[#This Row],[Draftees]]</f>
        <v>776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0</v>
      </c>
      <c r="W94" s="262">
        <f ca="1">TblMili[[#This Row],[Draft]] * (1 + TblMili[[#This Row],[Mods_Def]])</f>
        <v>776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776</v>
      </c>
      <c r="AB94" s="157"/>
      <c r="AC94" s="183">
        <f ca="1">(TblConstr[[#This Row],[Tot Smi]]+TblConstr[[#This Row],[Dest Smi]])/(TblConstr[[#This Row],[Land]]-TblExplore[[#This Row],[Land Bonus]]*20)</f>
        <v>0</v>
      </c>
      <c r="AD94" s="140"/>
      <c r="AE94" s="261">
        <f>TblMili[[#This Row],[Hour]]</f>
        <v>91</v>
      </c>
      <c r="AF94" s="141">
        <f ca="1">TblExplore[[#This Row],[Time]]</f>
        <v>45287.749999999782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45287.749999999782</v>
      </c>
      <c r="AV94" s="97">
        <f ca="1">TblMili[[#This Row],[Draftees]]</f>
        <v>776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5700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5" s="262">
        <f ca="1">TblMili[[#This Row],[Non Draft]]+TblMili[[#This Row],[Draftees]]</f>
        <v>776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0</v>
      </c>
      <c r="W95" s="262">
        <f ca="1">TblMili[[#This Row],[Draft]] * (1 + TblMili[[#This Row],[Mods_Def]])</f>
        <v>776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776</v>
      </c>
      <c r="AB95" s="157"/>
      <c r="AC95" s="183">
        <f ca="1">(TblConstr[[#This Row],[Tot Smi]]+TblConstr[[#This Row],[Dest Smi]])/(TblConstr[[#This Row],[Land]]-TblExplore[[#This Row],[Land Bonus]]*20)</f>
        <v>0</v>
      </c>
      <c r="AD95" s="140"/>
      <c r="AE95" s="261">
        <f>TblMili[[#This Row],[Hour]]</f>
        <v>92</v>
      </c>
      <c r="AF95" s="141">
        <f ca="1">TblExplore[[#This Row],[Time]]</f>
        <v>45287.791666666446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45287.791666666446</v>
      </c>
      <c r="AV95" s="97">
        <f ca="1">TblMili[[#This Row],[Draftees]]</f>
        <v>776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5700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6" s="262">
        <f ca="1">TblMili[[#This Row],[Non Draft]]+TblMili[[#This Row],[Draftees]]</f>
        <v>776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0</v>
      </c>
      <c r="W96" s="262">
        <f ca="1">TblMili[[#This Row],[Draft]] * (1 + TblMili[[#This Row],[Mods_Def]])</f>
        <v>776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776</v>
      </c>
      <c r="AB96" s="157"/>
      <c r="AC96" s="183">
        <f ca="1">(TblConstr[[#This Row],[Tot Smi]]+TblConstr[[#This Row],[Dest Smi]])/(TblConstr[[#This Row],[Land]]-TblExplore[[#This Row],[Land Bonus]]*20)</f>
        <v>0</v>
      </c>
      <c r="AD96" s="140"/>
      <c r="AE96" s="261">
        <f>TblMili[[#This Row],[Hour]]</f>
        <v>93</v>
      </c>
      <c r="AF96" s="141">
        <f ca="1">TblExplore[[#This Row],[Time]]</f>
        <v>45287.83333333311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45287.83333333311</v>
      </c>
      <c r="AV96" s="97">
        <f ca="1">TblMili[[#This Row],[Draftees]]</f>
        <v>776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5700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7" s="262">
        <f ca="1">TblMili[[#This Row],[Non Draft]]+TblMili[[#This Row],[Draftees]]</f>
        <v>776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0</v>
      </c>
      <c r="W97" s="262">
        <f ca="1">TblMili[[#This Row],[Draft]] * (1 + TblMili[[#This Row],[Mods_Def]])</f>
        <v>776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776</v>
      </c>
      <c r="AB97" s="157"/>
      <c r="AC97" s="183">
        <f ca="1">(TblConstr[[#This Row],[Tot Smi]]+TblConstr[[#This Row],[Dest Smi]])/(TblConstr[[#This Row],[Land]]-TblExplore[[#This Row],[Land Bonus]]*20)</f>
        <v>0</v>
      </c>
      <c r="AD97" s="140"/>
      <c r="AE97" s="261">
        <f>TblMili[[#This Row],[Hour]]</f>
        <v>94</v>
      </c>
      <c r="AF97" s="141">
        <f ca="1">TblExplore[[#This Row],[Time]]</f>
        <v>45287.874999999774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45287.874999999774</v>
      </c>
      <c r="AV97" s="97">
        <f ca="1">TblMili[[#This Row],[Draftees]]</f>
        <v>776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5700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8" s="262">
        <f ca="1">TblMili[[#This Row],[Non Draft]]+TblMili[[#This Row],[Draftees]]</f>
        <v>776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0</v>
      </c>
      <c r="W98" s="262">
        <f ca="1">TblMili[[#This Row],[Draft]] * (1 + TblMili[[#This Row],[Mods_Def]])</f>
        <v>776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776</v>
      </c>
      <c r="AB98" s="157"/>
      <c r="AC98" s="183">
        <f ca="1">(TblConstr[[#This Row],[Tot Smi]]+TblConstr[[#This Row],[Dest Smi]])/(TblConstr[[#This Row],[Land]]-TblExplore[[#This Row],[Land Bonus]]*20)</f>
        <v>0</v>
      </c>
      <c r="AD98" s="140"/>
      <c r="AE98" s="261">
        <f>TblMili[[#This Row],[Hour]]</f>
        <v>95</v>
      </c>
      <c r="AF98" s="141">
        <f ca="1">TblExplore[[#This Row],[Time]]</f>
        <v>45287.916666666439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45287.916666666439</v>
      </c>
      <c r="AV98" s="97">
        <f ca="1">TblMili[[#This Row],[Draftees]]</f>
        <v>776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5700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9" s="262">
        <f ca="1">TblMili[[#This Row],[Non Draft]]+TblMili[[#This Row],[Draftees]]</f>
        <v>776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0</v>
      </c>
      <c r="W99" s="262">
        <f ca="1">TblMili[[#This Row],[Draft]] * (1 + TblMili[[#This Row],[Mods_Def]])</f>
        <v>776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776</v>
      </c>
      <c r="AB99" s="157"/>
      <c r="AC99" s="183">
        <f ca="1">(TblConstr[[#This Row],[Tot Smi]]+TblConstr[[#This Row],[Dest Smi]])/(TblConstr[[#This Row],[Land]]-TblExplore[[#This Row],[Land Bonus]]*20)</f>
        <v>0</v>
      </c>
      <c r="AD99" s="140"/>
      <c r="AE99" s="261">
        <f>TblMili[[#This Row],[Hour]]</f>
        <v>96</v>
      </c>
      <c r="AF99" s="141">
        <f ca="1">TblExplore[[#This Row],[Time]]</f>
        <v>45287.958333333103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45287.958333333103</v>
      </c>
      <c r="AV99" s="97">
        <f ca="1">TblMili[[#This Row],[Draftees]]</f>
        <v>776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5700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0" s="262">
        <f ca="1">TblMili[[#This Row],[Non Draft]]+TblMili[[#This Row],[Draftees]]</f>
        <v>776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0</v>
      </c>
      <c r="W100" s="262">
        <f ca="1">TblMili[[#This Row],[Draft]] * (1 + TblMili[[#This Row],[Mods_Def]])</f>
        <v>776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776</v>
      </c>
      <c r="AB100" s="157"/>
      <c r="AC100" s="183">
        <f ca="1">(TblConstr[[#This Row],[Tot Smi]]+TblConstr[[#This Row],[Dest Smi]])/(TblConstr[[#This Row],[Land]]-TblExplore[[#This Row],[Land Bonus]]*20)</f>
        <v>0</v>
      </c>
      <c r="AD100" s="140"/>
      <c r="AE100" s="261">
        <f>TblMili[[#This Row],[Hour]]</f>
        <v>97</v>
      </c>
      <c r="AF100" s="141">
        <f ca="1">TblExplore[[#This Row],[Time]]</f>
        <v>45287.999999999767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45287.999999999767</v>
      </c>
      <c r="AV100" s="97">
        <f ca="1">TblMili[[#This Row],[Draftees]]</f>
        <v>776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5700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1" s="262">
        <f ca="1">TblMili[[#This Row],[Non Draft]]+TblMili[[#This Row],[Draftees]]</f>
        <v>776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0</v>
      </c>
      <c r="W101" s="262">
        <f ca="1">TblMili[[#This Row],[Draft]] * (1 + TblMili[[#This Row],[Mods_Def]])</f>
        <v>776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776</v>
      </c>
      <c r="AB101" s="157"/>
      <c r="AC101" s="183">
        <f ca="1">(TblConstr[[#This Row],[Tot Smi]]+TblConstr[[#This Row],[Dest Smi]])/(TblConstr[[#This Row],[Land]]-TblExplore[[#This Row],[Land Bonus]]*20)</f>
        <v>0</v>
      </c>
      <c r="AD101" s="140"/>
      <c r="AE101" s="261">
        <f>TblMili[[#This Row],[Hour]]</f>
        <v>98</v>
      </c>
      <c r="AF101" s="141">
        <f ca="1">TblExplore[[#This Row],[Time]]</f>
        <v>45288.041666666431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45288.041666666431</v>
      </c>
      <c r="AV101" s="97">
        <f ca="1">TblMili[[#This Row],[Draftees]]</f>
        <v>776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5700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2" s="262">
        <f ca="1">TblMili[[#This Row],[Non Draft]]+TblMili[[#This Row],[Draftees]]</f>
        <v>776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0</v>
      </c>
      <c r="W102" s="262">
        <f ca="1">TblMili[[#This Row],[Draft]] * (1 + TblMili[[#This Row],[Mods_Def]])</f>
        <v>776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776</v>
      </c>
      <c r="AB102" s="157"/>
      <c r="AC102" s="183">
        <f ca="1">(TblConstr[[#This Row],[Tot Smi]]+TblConstr[[#This Row],[Dest Smi]])/(TblConstr[[#This Row],[Land]]-TblExplore[[#This Row],[Land Bonus]]*20)</f>
        <v>0</v>
      </c>
      <c r="AD102" s="140"/>
      <c r="AE102" s="261">
        <f>TblMili[[#This Row],[Hour]]</f>
        <v>99</v>
      </c>
      <c r="AF102" s="141">
        <f ca="1">TblExplore[[#This Row],[Time]]</f>
        <v>45288.083333333096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45288.083333333096</v>
      </c>
      <c r="AV102" s="97">
        <f ca="1">TblMili[[#This Row],[Draftees]]</f>
        <v>776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5700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3" s="262">
        <f ca="1">TblMili[[#This Row],[Non Draft]]+TblMili[[#This Row],[Draftees]]</f>
        <v>776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0</v>
      </c>
      <c r="W103" s="262">
        <f ca="1">TblMili[[#This Row],[Draft]] * (1 + TblMili[[#This Row],[Mods_Def]])</f>
        <v>776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776</v>
      </c>
      <c r="AB103" s="157"/>
      <c r="AC103" s="183">
        <f ca="1">(TblConstr[[#This Row],[Tot Smi]]+TblConstr[[#This Row],[Dest Smi]])/(TblConstr[[#This Row],[Land]]-TblExplore[[#This Row],[Land Bonus]]*20)</f>
        <v>0</v>
      </c>
      <c r="AD103" s="140"/>
      <c r="AE103" s="261">
        <f>TblMili[[#This Row],[Hour]]</f>
        <v>100</v>
      </c>
      <c r="AF103" s="141">
        <f ca="1">TblExplore[[#This Row],[Time]]</f>
        <v>45288.12499999976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45288.12499999976</v>
      </c>
      <c r="AV103" s="97">
        <f ca="1">TblMili[[#This Row],[Draftees]]</f>
        <v>776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5700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4" s="262">
        <f ca="1">TblMili[[#This Row],[Non Draft]]+TblMili[[#This Row],[Draftees]]</f>
        <v>776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0</v>
      </c>
      <c r="W104" s="262">
        <f ca="1">TblMili[[#This Row],[Draft]] * (1 + TblMili[[#This Row],[Mods_Def]])</f>
        <v>776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776</v>
      </c>
      <c r="AB104" s="157"/>
      <c r="AC104" s="183">
        <f ca="1">(TblConstr[[#This Row],[Tot Smi]]+TblConstr[[#This Row],[Dest Smi]])/(TblConstr[[#This Row],[Land]]-TblExplore[[#This Row],[Land Bonus]]*20)</f>
        <v>0</v>
      </c>
      <c r="AD104" s="140"/>
      <c r="AE104" s="261">
        <f>TblMili[[#This Row],[Hour]]</f>
        <v>101</v>
      </c>
      <c r="AF104" s="141">
        <f ca="1">TblExplore[[#This Row],[Time]]</f>
        <v>45288.166666666424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45288.166666666424</v>
      </c>
      <c r="AV104" s="97">
        <f ca="1">TblMili[[#This Row],[Draftees]]</f>
        <v>776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5700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5" s="262">
        <f ca="1">TblMili[[#This Row],[Non Draft]]+TblMili[[#This Row],[Draftees]]</f>
        <v>776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0</v>
      </c>
      <c r="W105" s="262">
        <f ca="1">TblMili[[#This Row],[Draft]] * (1 + TblMili[[#This Row],[Mods_Def]])</f>
        <v>776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776</v>
      </c>
      <c r="AB105" s="157"/>
      <c r="AC105" s="183">
        <f ca="1">(TblConstr[[#This Row],[Tot Smi]]+TblConstr[[#This Row],[Dest Smi]])/(TblConstr[[#This Row],[Land]]-TblExplore[[#This Row],[Land Bonus]]*20)</f>
        <v>0</v>
      </c>
      <c r="AD105" s="140"/>
      <c r="AE105" s="261">
        <f>TblMili[[#This Row],[Hour]]</f>
        <v>102</v>
      </c>
      <c r="AF105" s="141">
        <f ca="1">TblExplore[[#This Row],[Time]]</f>
        <v>45288.208333333088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45288.208333333088</v>
      </c>
      <c r="AV105" s="97">
        <f ca="1">TblMili[[#This Row],[Draftees]]</f>
        <v>776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5700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6" s="262">
        <f ca="1">TblMili[[#This Row],[Non Draft]]+TblMili[[#This Row],[Draftees]]</f>
        <v>776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0</v>
      </c>
      <c r="W106" s="262">
        <f ca="1">TblMili[[#This Row],[Draft]] * (1 + TblMili[[#This Row],[Mods_Def]])</f>
        <v>776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776</v>
      </c>
      <c r="AB106" s="157"/>
      <c r="AC106" s="183">
        <f ca="1">(TblConstr[[#This Row],[Tot Smi]]+TblConstr[[#This Row],[Dest Smi]])/(TblConstr[[#This Row],[Land]]-TblExplore[[#This Row],[Land Bonus]]*20)</f>
        <v>0</v>
      </c>
      <c r="AD106" s="140"/>
      <c r="AE106" s="261">
        <f>TblMili[[#This Row],[Hour]]</f>
        <v>103</v>
      </c>
      <c r="AF106" s="141">
        <f ca="1">TblExplore[[#This Row],[Time]]</f>
        <v>45288.249999999753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45288.249999999753</v>
      </c>
      <c r="AV106" s="97">
        <f ca="1">TblMili[[#This Row],[Draftees]]</f>
        <v>776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5700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7" s="262">
        <f ca="1">TblMili[[#This Row],[Non Draft]]+TblMili[[#This Row],[Draftees]]</f>
        <v>776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0</v>
      </c>
      <c r="W107" s="262">
        <f ca="1">TblMili[[#This Row],[Draft]] * (1 + TblMili[[#This Row],[Mods_Def]])</f>
        <v>776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776</v>
      </c>
      <c r="AB107" s="157"/>
      <c r="AC107" s="183">
        <f ca="1">(TblConstr[[#This Row],[Tot Smi]]+TblConstr[[#This Row],[Dest Smi]])/(TblConstr[[#This Row],[Land]]-TblExplore[[#This Row],[Land Bonus]]*20)</f>
        <v>0</v>
      </c>
      <c r="AD107" s="140"/>
      <c r="AE107" s="261">
        <f>TblMili[[#This Row],[Hour]]</f>
        <v>104</v>
      </c>
      <c r="AF107" s="141">
        <f ca="1">TblExplore[[#This Row],[Time]]</f>
        <v>45288.291666666417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45288.291666666417</v>
      </c>
      <c r="AV107" s="97">
        <f ca="1">TblMili[[#This Row],[Draftees]]</f>
        <v>776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5700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8" s="262">
        <f ca="1">TblMili[[#This Row],[Non Draft]]+TblMili[[#This Row],[Draftees]]</f>
        <v>776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0</v>
      </c>
      <c r="W108" s="262">
        <f ca="1">TblMili[[#This Row],[Draft]] * (1 + TblMili[[#This Row],[Mods_Def]])</f>
        <v>776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776</v>
      </c>
      <c r="AB108" s="157"/>
      <c r="AC108" s="183">
        <f ca="1">(TblConstr[[#This Row],[Tot Smi]]+TblConstr[[#This Row],[Dest Smi]])/(TblConstr[[#This Row],[Land]]-TblExplore[[#This Row],[Land Bonus]]*20)</f>
        <v>0</v>
      </c>
      <c r="AD108" s="140"/>
      <c r="AE108" s="261">
        <f>TblMili[[#This Row],[Hour]]</f>
        <v>105</v>
      </c>
      <c r="AF108" s="141">
        <f ca="1">TblExplore[[#This Row],[Time]]</f>
        <v>45288.333333333081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45288.333333333081</v>
      </c>
      <c r="AV108" s="97">
        <f ca="1">TblMili[[#This Row],[Draftees]]</f>
        <v>776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5700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9" s="262">
        <f ca="1">TblMili[[#This Row],[Non Draft]]+TblMili[[#This Row],[Draftees]]</f>
        <v>776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0</v>
      </c>
      <c r="W109" s="262">
        <f ca="1">TblMili[[#This Row],[Draft]] * (1 + TblMili[[#This Row],[Mods_Def]])</f>
        <v>776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776</v>
      </c>
      <c r="AB109" s="157"/>
      <c r="AC109" s="183">
        <f ca="1">(TblConstr[[#This Row],[Tot Smi]]+TblConstr[[#This Row],[Dest Smi]])/(TblConstr[[#This Row],[Land]]-TblExplore[[#This Row],[Land Bonus]]*20)</f>
        <v>0</v>
      </c>
      <c r="AD109" s="140"/>
      <c r="AE109" s="261">
        <f>TblMili[[#This Row],[Hour]]</f>
        <v>106</v>
      </c>
      <c r="AF109" s="141">
        <f ca="1">TblExplore[[#This Row],[Time]]</f>
        <v>45288.374999999745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45288.374999999745</v>
      </c>
      <c r="AV109" s="97">
        <f ca="1">TblMili[[#This Row],[Draftees]]</f>
        <v>776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5700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0" s="262">
        <f ca="1">TblMili[[#This Row],[Non Draft]]+TblMili[[#This Row],[Draftees]]</f>
        <v>776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0</v>
      </c>
      <c r="W110" s="262">
        <f ca="1">TblMili[[#This Row],[Draft]] * (1 + TblMili[[#This Row],[Mods_Def]])</f>
        <v>776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776</v>
      </c>
      <c r="AB110" s="157"/>
      <c r="AC110" s="183">
        <f ca="1">(TblConstr[[#This Row],[Tot Smi]]+TblConstr[[#This Row],[Dest Smi]])/(TblConstr[[#This Row],[Land]]-TblExplore[[#This Row],[Land Bonus]]*20)</f>
        <v>0</v>
      </c>
      <c r="AD110" s="140"/>
      <c r="AE110" s="261">
        <f>TblMili[[#This Row],[Hour]]</f>
        <v>107</v>
      </c>
      <c r="AF110" s="141">
        <f ca="1">TblExplore[[#This Row],[Time]]</f>
        <v>45288.41666666641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45288.41666666641</v>
      </c>
      <c r="AV110" s="97">
        <f ca="1">TblMili[[#This Row],[Draftees]]</f>
        <v>776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5700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1" s="262">
        <f ca="1">TblMili[[#This Row],[Non Draft]]+TblMili[[#This Row],[Draftees]]</f>
        <v>776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0</v>
      </c>
      <c r="W111" s="262">
        <f ca="1">TblMili[[#This Row],[Draft]] * (1 + TblMili[[#This Row],[Mods_Def]])</f>
        <v>776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776</v>
      </c>
      <c r="AB111" s="157"/>
      <c r="AC111" s="183">
        <f ca="1">(TblConstr[[#This Row],[Tot Smi]]+TblConstr[[#This Row],[Dest Smi]])/(TblConstr[[#This Row],[Land]]-TblExplore[[#This Row],[Land Bonus]]*20)</f>
        <v>0</v>
      </c>
      <c r="AD111" s="140"/>
      <c r="AE111" s="261">
        <f>TblMili[[#This Row],[Hour]]</f>
        <v>108</v>
      </c>
      <c r="AF111" s="141">
        <f ca="1">TblExplore[[#This Row],[Time]]</f>
        <v>45288.458333333074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45288.458333333074</v>
      </c>
      <c r="AV111" s="97">
        <f ca="1">TblMili[[#This Row],[Draftees]]</f>
        <v>776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5700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2" s="262">
        <f ca="1">TblMili[[#This Row],[Non Draft]]+TblMili[[#This Row],[Draftees]]</f>
        <v>776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0</v>
      </c>
      <c r="W112" s="262">
        <f ca="1">TblMili[[#This Row],[Draft]] * (1 + TblMili[[#This Row],[Mods_Def]])</f>
        <v>776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776</v>
      </c>
      <c r="AB112" s="157"/>
      <c r="AC112" s="183">
        <f ca="1">(TblConstr[[#This Row],[Tot Smi]]+TblConstr[[#This Row],[Dest Smi]])/(TblConstr[[#This Row],[Land]]-TblExplore[[#This Row],[Land Bonus]]*20)</f>
        <v>0</v>
      </c>
      <c r="AD112" s="140"/>
      <c r="AE112" s="261">
        <f>TblMili[[#This Row],[Hour]]</f>
        <v>109</v>
      </c>
      <c r="AF112" s="141">
        <f ca="1">TblExplore[[#This Row],[Time]]</f>
        <v>45288.499999999738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45288.499999999738</v>
      </c>
      <c r="AV112" s="97">
        <f ca="1">TblMili[[#This Row],[Draftees]]</f>
        <v>776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5700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3" s="262">
        <f ca="1">TblMili[[#This Row],[Non Draft]]+TblMili[[#This Row],[Draftees]]</f>
        <v>776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0</v>
      </c>
      <c r="W113" s="262">
        <f ca="1">TblMili[[#This Row],[Draft]] * (1 + TblMili[[#This Row],[Mods_Def]])</f>
        <v>776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776</v>
      </c>
      <c r="AB113" s="157"/>
      <c r="AC113" s="183">
        <f ca="1">(TblConstr[[#This Row],[Tot Smi]]+TblConstr[[#This Row],[Dest Smi]])/(TblConstr[[#This Row],[Land]]-TblExplore[[#This Row],[Land Bonus]]*20)</f>
        <v>0</v>
      </c>
      <c r="AD113" s="140"/>
      <c r="AE113" s="261">
        <f>TblMili[[#This Row],[Hour]]</f>
        <v>110</v>
      </c>
      <c r="AF113" s="141">
        <f ca="1">TblExplore[[#This Row],[Time]]</f>
        <v>45288.541666666402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45288.541666666402</v>
      </c>
      <c r="AV113" s="97">
        <f ca="1">TblMili[[#This Row],[Draftees]]</f>
        <v>776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5700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4" s="262">
        <f ca="1">TblMili[[#This Row],[Non Draft]]+TblMili[[#This Row],[Draftees]]</f>
        <v>776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0</v>
      </c>
      <c r="W114" s="262">
        <f ca="1">TblMili[[#This Row],[Draft]] * (1 + TblMili[[#This Row],[Mods_Def]])</f>
        <v>776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776</v>
      </c>
      <c r="AB114" s="157"/>
      <c r="AC114" s="183">
        <f ca="1">(TblConstr[[#This Row],[Tot Smi]]+TblConstr[[#This Row],[Dest Smi]])/(TblConstr[[#This Row],[Land]]-TblExplore[[#This Row],[Land Bonus]]*20)</f>
        <v>0</v>
      </c>
      <c r="AD114" s="140"/>
      <c r="AE114" s="261">
        <f>TblMili[[#This Row],[Hour]]</f>
        <v>111</v>
      </c>
      <c r="AF114" s="141">
        <f ca="1">TblExplore[[#This Row],[Time]]</f>
        <v>45288.583333333067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45288.583333333067</v>
      </c>
      <c r="AV114" s="97">
        <f ca="1">TblMili[[#This Row],[Draftees]]</f>
        <v>776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5700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5" s="262">
        <f ca="1">TblMili[[#This Row],[Non Draft]]+TblMili[[#This Row],[Draftees]]</f>
        <v>776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0</v>
      </c>
      <c r="W115" s="262">
        <f ca="1">TblMili[[#This Row],[Draft]] * (1 + TblMili[[#This Row],[Mods_Def]])</f>
        <v>776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776</v>
      </c>
      <c r="AB115" s="157"/>
      <c r="AC115" s="183">
        <f ca="1">(TblConstr[[#This Row],[Tot Smi]]+TblConstr[[#This Row],[Dest Smi]])/(TblConstr[[#This Row],[Land]]-TblExplore[[#This Row],[Land Bonus]]*20)</f>
        <v>0</v>
      </c>
      <c r="AD115" s="140"/>
      <c r="AE115" s="261">
        <f>TblMili[[#This Row],[Hour]]</f>
        <v>112</v>
      </c>
      <c r="AF115" s="141">
        <f ca="1">TblExplore[[#This Row],[Time]]</f>
        <v>45288.624999999731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45288.624999999731</v>
      </c>
      <c r="AV115" s="97">
        <f ca="1">TblMili[[#This Row],[Draftees]]</f>
        <v>776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5700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6" s="262">
        <f ca="1">TblMili[[#This Row],[Non Draft]]+TblMili[[#This Row],[Draftees]]</f>
        <v>776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0</v>
      </c>
      <c r="W116" s="262">
        <f ca="1">TblMili[[#This Row],[Draft]] * (1 + TblMili[[#This Row],[Mods_Def]])</f>
        <v>776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776</v>
      </c>
      <c r="AB116" s="157"/>
      <c r="AC116" s="183">
        <f ca="1">(TblConstr[[#This Row],[Tot Smi]]+TblConstr[[#This Row],[Dest Smi]])/(TblConstr[[#This Row],[Land]]-TblExplore[[#This Row],[Land Bonus]]*20)</f>
        <v>0</v>
      </c>
      <c r="AD116" s="140"/>
      <c r="AE116" s="261">
        <f>TblMili[[#This Row],[Hour]]</f>
        <v>113</v>
      </c>
      <c r="AF116" s="141">
        <f ca="1">TblExplore[[#This Row],[Time]]</f>
        <v>45288.666666666395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45288.666666666395</v>
      </c>
      <c r="AV116" s="97">
        <f ca="1">TblMili[[#This Row],[Draftees]]</f>
        <v>776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5700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7" s="262">
        <f ca="1">TblMili[[#This Row],[Non Draft]]+TblMili[[#This Row],[Draftees]]</f>
        <v>776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0</v>
      </c>
      <c r="W117" s="262">
        <f ca="1">TblMili[[#This Row],[Draft]] * (1 + TblMili[[#This Row],[Mods_Def]])</f>
        <v>776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776</v>
      </c>
      <c r="AB117" s="157"/>
      <c r="AC117" s="183">
        <f ca="1">(TblConstr[[#This Row],[Tot Smi]]+TblConstr[[#This Row],[Dest Smi]])/(TblConstr[[#This Row],[Land]]-TblExplore[[#This Row],[Land Bonus]]*20)</f>
        <v>0</v>
      </c>
      <c r="AD117" s="140"/>
      <c r="AE117" s="261">
        <f>TblMili[[#This Row],[Hour]]</f>
        <v>114</v>
      </c>
      <c r="AF117" s="141">
        <f ca="1">TblExplore[[#This Row],[Time]]</f>
        <v>45288.708333333059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45288.708333333059</v>
      </c>
      <c r="AV117" s="97">
        <f ca="1">TblMili[[#This Row],[Draftees]]</f>
        <v>776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5700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8" s="262">
        <f ca="1">TblMili[[#This Row],[Non Draft]]+TblMili[[#This Row],[Draftees]]</f>
        <v>776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0</v>
      </c>
      <c r="W118" s="262">
        <f ca="1">TblMili[[#This Row],[Draft]] * (1 + TblMili[[#This Row],[Mods_Def]])</f>
        <v>776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776</v>
      </c>
      <c r="AB118" s="157"/>
      <c r="AC118" s="183">
        <f ca="1">(TblConstr[[#This Row],[Tot Smi]]+TblConstr[[#This Row],[Dest Smi]])/(TblConstr[[#This Row],[Land]]-TblExplore[[#This Row],[Land Bonus]]*20)</f>
        <v>0</v>
      </c>
      <c r="AD118" s="140"/>
      <c r="AE118" s="261">
        <f>TblMili[[#This Row],[Hour]]</f>
        <v>115</v>
      </c>
      <c r="AF118" s="141">
        <f ca="1">TblExplore[[#This Row],[Time]]</f>
        <v>45288.749999999724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45288.749999999724</v>
      </c>
      <c r="AV118" s="97">
        <f ca="1">TblMili[[#This Row],[Draftees]]</f>
        <v>776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5700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9" s="262">
        <f ca="1">TblMili[[#This Row],[Non Draft]]+TblMili[[#This Row],[Draftees]]</f>
        <v>776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0</v>
      </c>
      <c r="W119" s="262">
        <f ca="1">TblMili[[#This Row],[Draft]] * (1 + TblMili[[#This Row],[Mods_Def]])</f>
        <v>776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776</v>
      </c>
      <c r="AB119" s="157"/>
      <c r="AC119" s="183">
        <f ca="1">(TblConstr[[#This Row],[Tot Smi]]+TblConstr[[#This Row],[Dest Smi]])/(TblConstr[[#This Row],[Land]]-TblExplore[[#This Row],[Land Bonus]]*20)</f>
        <v>0</v>
      </c>
      <c r="AD119" s="140"/>
      <c r="AE119" s="261">
        <f>TblMili[[#This Row],[Hour]]</f>
        <v>116</v>
      </c>
      <c r="AF119" s="141">
        <f ca="1">TblExplore[[#This Row],[Time]]</f>
        <v>45288.791666666388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45288.791666666388</v>
      </c>
      <c r="AV119" s="97">
        <f ca="1">TblMili[[#This Row],[Draftees]]</f>
        <v>776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5700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0" s="262">
        <f ca="1">TblMili[[#This Row],[Non Draft]]+TblMili[[#This Row],[Draftees]]</f>
        <v>776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0</v>
      </c>
      <c r="W120" s="262">
        <f ca="1">TblMili[[#This Row],[Draft]] * (1 + TblMili[[#This Row],[Mods_Def]])</f>
        <v>776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776</v>
      </c>
      <c r="AB120" s="157"/>
      <c r="AC120" s="183">
        <f ca="1">(TblConstr[[#This Row],[Tot Smi]]+TblConstr[[#This Row],[Dest Smi]])/(TblConstr[[#This Row],[Land]]-TblExplore[[#This Row],[Land Bonus]]*20)</f>
        <v>0</v>
      </c>
      <c r="AD120" s="140"/>
      <c r="AE120" s="261">
        <f>TblMili[[#This Row],[Hour]]</f>
        <v>117</v>
      </c>
      <c r="AF120" s="141">
        <f ca="1">TblExplore[[#This Row],[Time]]</f>
        <v>45288.833333333052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45288.833333333052</v>
      </c>
      <c r="AV120" s="97">
        <f ca="1">TblMili[[#This Row],[Draftees]]</f>
        <v>776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5700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1" s="262">
        <f ca="1">TblMili[[#This Row],[Non Draft]]+TblMili[[#This Row],[Draftees]]</f>
        <v>776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0</v>
      </c>
      <c r="W121" s="262">
        <f ca="1">TblMili[[#This Row],[Draft]] * (1 + TblMili[[#This Row],[Mods_Def]])</f>
        <v>776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776</v>
      </c>
      <c r="AB121" s="157"/>
      <c r="AC121" s="183">
        <f ca="1">(TblConstr[[#This Row],[Tot Smi]]+TblConstr[[#This Row],[Dest Smi]])/(TblConstr[[#This Row],[Land]]-TblExplore[[#This Row],[Land Bonus]]*20)</f>
        <v>0</v>
      </c>
      <c r="AD121" s="140"/>
      <c r="AE121" s="261">
        <f>TblMili[[#This Row],[Hour]]</f>
        <v>118</v>
      </c>
      <c r="AF121" s="141">
        <f ca="1">TblExplore[[#This Row],[Time]]</f>
        <v>45288.874999999716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45288.874999999716</v>
      </c>
      <c r="AV121" s="97">
        <f ca="1">TblMili[[#This Row],[Draftees]]</f>
        <v>776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5700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2" s="262">
        <f ca="1">TblMili[[#This Row],[Non Draft]]+TblMili[[#This Row],[Draftees]]</f>
        <v>776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0</v>
      </c>
      <c r="W122" s="262">
        <f ca="1">TblMili[[#This Row],[Draft]] * (1 + TblMili[[#This Row],[Mods_Def]])</f>
        <v>776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776</v>
      </c>
      <c r="AB122" s="157"/>
      <c r="AC122" s="183">
        <f ca="1">(TblConstr[[#This Row],[Tot Smi]]+TblConstr[[#This Row],[Dest Smi]])/(TblConstr[[#This Row],[Land]]-TblExplore[[#This Row],[Land Bonus]]*20)</f>
        <v>0</v>
      </c>
      <c r="AD122" s="140"/>
      <c r="AE122" s="261">
        <f>TblMili[[#This Row],[Hour]]</f>
        <v>119</v>
      </c>
      <c r="AF122" s="141">
        <f ca="1">TblExplore[[#This Row],[Time]]</f>
        <v>45288.91666666638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45288.91666666638</v>
      </c>
      <c r="AV122" s="97">
        <f ca="1">TblMili[[#This Row],[Draftees]]</f>
        <v>776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5700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3" s="262">
        <f ca="1">TblMili[[#This Row],[Non Draft]]+TblMili[[#This Row],[Draftees]]</f>
        <v>776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0</v>
      </c>
      <c r="W123" s="262">
        <f ca="1">TblMili[[#This Row],[Draft]] * (1 + TblMili[[#This Row],[Mods_Def]])</f>
        <v>776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776</v>
      </c>
      <c r="AB123" s="157"/>
      <c r="AC123" s="183">
        <f ca="1">(TblConstr[[#This Row],[Tot Smi]]+TblConstr[[#This Row],[Dest Smi]])/(TblConstr[[#This Row],[Land]]-TblExplore[[#This Row],[Land Bonus]]*20)</f>
        <v>0</v>
      </c>
      <c r="AD123" s="140"/>
      <c r="AE123" s="261">
        <f>TblMili[[#This Row],[Hour]]</f>
        <v>120</v>
      </c>
      <c r="AF123" s="141">
        <f ca="1">TblExplore[[#This Row],[Time]]</f>
        <v>45288.958333333045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45288.958333333045</v>
      </c>
      <c r="AV123" s="97">
        <f ca="1">TblMili[[#This Row],[Draftees]]</f>
        <v>776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5700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4" s="262">
        <f ca="1">TblMili[[#This Row],[Non Draft]]+TblMili[[#This Row],[Draftees]]</f>
        <v>776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0</v>
      </c>
      <c r="W124" s="262">
        <f ca="1">TblMili[[#This Row],[Draft]] * (1 + TblMili[[#This Row],[Mods_Def]])</f>
        <v>776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776</v>
      </c>
      <c r="AB124" s="157"/>
      <c r="AC124" s="183">
        <f ca="1">(TblConstr[[#This Row],[Tot Smi]]+TblConstr[[#This Row],[Dest Smi]])/(TblConstr[[#This Row],[Land]]-TblExplore[[#This Row],[Land Bonus]]*20)</f>
        <v>0</v>
      </c>
      <c r="AD124" s="271"/>
      <c r="AE124" s="272">
        <f>TblMili[[#This Row],[Hour]]</f>
        <v>121</v>
      </c>
      <c r="AF124" s="141">
        <f ca="1">TblExplore[[#This Row],[Time]]</f>
        <v>45288.999999999709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45288.999999999709</v>
      </c>
      <c r="AV124" s="97">
        <f ca="1">TblMili[[#This Row],[Draftees]]</f>
        <v>776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5700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5" s="262">
        <f ca="1">TblMili[[#This Row],[Non Draft]]+TblMili[[#This Row],[Draftees]]</f>
        <v>776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0</v>
      </c>
      <c r="W125" s="262">
        <f ca="1">TblMili[[#This Row],[Draft]] * (1 + TblMili[[#This Row],[Mods_Def]])</f>
        <v>776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776</v>
      </c>
      <c r="AB125" s="157"/>
      <c r="AC125" s="183">
        <f ca="1">(TblConstr[[#This Row],[Tot Smi]]+TblConstr[[#This Row],[Dest Smi]])/(TblConstr[[#This Row],[Land]]-TblExplore[[#This Row],[Land Bonus]]*20)</f>
        <v>0</v>
      </c>
      <c r="AD125" s="140"/>
      <c r="AE125" s="261">
        <f>TblMili[[#This Row],[Hour]]</f>
        <v>122</v>
      </c>
      <c r="AF125" s="141">
        <f ca="1">TblExplore[[#This Row],[Time]]</f>
        <v>45289.041666666373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45289.041666666373</v>
      </c>
      <c r="AV125" s="97">
        <f ca="1">TblMili[[#This Row],[Draftees]]</f>
        <v>776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5700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6" s="262">
        <f ca="1">TblMili[[#This Row],[Non Draft]]+TblMili[[#This Row],[Draftees]]</f>
        <v>776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0</v>
      </c>
      <c r="W126" s="262">
        <f ca="1">TblMili[[#This Row],[Draft]] * (1 + TblMili[[#This Row],[Mods_Def]])</f>
        <v>776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776</v>
      </c>
      <c r="AB126" s="157"/>
      <c r="AC126" s="183">
        <f ca="1">(TblConstr[[#This Row],[Tot Smi]]+TblConstr[[#This Row],[Dest Smi]])/(TblConstr[[#This Row],[Land]]-TblExplore[[#This Row],[Land Bonus]]*20)</f>
        <v>0</v>
      </c>
      <c r="AD126" s="140"/>
      <c r="AE126" s="261">
        <f>TblMili[[#This Row],[Hour]]</f>
        <v>123</v>
      </c>
      <c r="AF126" s="141">
        <f ca="1">TblExplore[[#This Row],[Time]]</f>
        <v>45289.083333333037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45289.083333333037</v>
      </c>
      <c r="AV126" s="97">
        <f ca="1">TblMili[[#This Row],[Draftees]]</f>
        <v>776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5700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7" s="262">
        <f ca="1">TblMili[[#This Row],[Non Draft]]+TblMili[[#This Row],[Draftees]]</f>
        <v>776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0</v>
      </c>
      <c r="W127" s="262">
        <f ca="1">TblMili[[#This Row],[Draft]] * (1 + TblMili[[#This Row],[Mods_Def]])</f>
        <v>776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776</v>
      </c>
      <c r="AB127" s="157"/>
      <c r="AC127" s="183">
        <f ca="1">(TblConstr[[#This Row],[Tot Smi]]+TblConstr[[#This Row],[Dest Smi]])/(TblConstr[[#This Row],[Land]]-TblExplore[[#This Row],[Land Bonus]]*20)</f>
        <v>0</v>
      </c>
      <c r="AD127" s="140"/>
      <c r="AE127" s="261">
        <f>TblMili[[#This Row],[Hour]]</f>
        <v>124</v>
      </c>
      <c r="AF127" s="141">
        <f ca="1">TblExplore[[#This Row],[Time]]</f>
        <v>45289.124999999702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45289.124999999702</v>
      </c>
      <c r="AV127" s="97">
        <f ca="1">TblMili[[#This Row],[Draftees]]</f>
        <v>776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5700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8" s="262">
        <f ca="1">TblMili[[#This Row],[Non Draft]]+TblMili[[#This Row],[Draftees]]</f>
        <v>776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0</v>
      </c>
      <c r="W128" s="262">
        <f ca="1">TblMili[[#This Row],[Draft]] * (1 + TblMili[[#This Row],[Mods_Def]])</f>
        <v>776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776</v>
      </c>
      <c r="AB128" s="157"/>
      <c r="AC128" s="183">
        <f ca="1">(TblConstr[[#This Row],[Tot Smi]]+TblConstr[[#This Row],[Dest Smi]])/(TblConstr[[#This Row],[Land]]-TblExplore[[#This Row],[Land Bonus]]*20)</f>
        <v>0</v>
      </c>
      <c r="AD128" s="140"/>
      <c r="AE128" s="261">
        <f>TblMili[[#This Row],[Hour]]</f>
        <v>125</v>
      </c>
      <c r="AF128" s="141">
        <f ca="1">TblExplore[[#This Row],[Time]]</f>
        <v>45289.166666666366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45289.166666666366</v>
      </c>
      <c r="AV128" s="97">
        <f ca="1">TblMili[[#This Row],[Draftees]]</f>
        <v>776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5700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9" s="262">
        <f ca="1">TblMili[[#This Row],[Non Draft]]+TblMili[[#This Row],[Draftees]]</f>
        <v>776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0</v>
      </c>
      <c r="W129" s="262">
        <f ca="1">TblMili[[#This Row],[Draft]] * (1 + TblMili[[#This Row],[Mods_Def]])</f>
        <v>776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776</v>
      </c>
      <c r="AB129" s="157"/>
      <c r="AC129" s="183">
        <f ca="1">(TblConstr[[#This Row],[Tot Smi]]+TblConstr[[#This Row],[Dest Smi]])/(TblConstr[[#This Row],[Land]]-TblExplore[[#This Row],[Land Bonus]]*20)</f>
        <v>0</v>
      </c>
      <c r="AD129" s="140"/>
      <c r="AE129" s="261">
        <f>TblMili[[#This Row],[Hour]]</f>
        <v>126</v>
      </c>
      <c r="AF129" s="141">
        <f ca="1">TblExplore[[#This Row],[Time]]</f>
        <v>45289.20833333303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45289.20833333303</v>
      </c>
      <c r="AV129" s="97">
        <f ca="1">TblMili[[#This Row],[Draftees]]</f>
        <v>776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5700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0" s="262">
        <f ca="1">TblMili[[#This Row],[Non Draft]]+TblMili[[#This Row],[Draftees]]</f>
        <v>776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0</v>
      </c>
      <c r="W130" s="262">
        <f ca="1">TblMili[[#This Row],[Draft]] * (1 + TblMili[[#This Row],[Mods_Def]])</f>
        <v>776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776</v>
      </c>
      <c r="AB130" s="157"/>
      <c r="AC130" s="183">
        <f ca="1">(TblConstr[[#This Row],[Tot Smi]]+TblConstr[[#This Row],[Dest Smi]])/(TblConstr[[#This Row],[Land]]-TblExplore[[#This Row],[Land Bonus]]*20)</f>
        <v>0</v>
      </c>
      <c r="AD130" s="140"/>
      <c r="AE130" s="261">
        <f>TblMili[[#This Row],[Hour]]</f>
        <v>127</v>
      </c>
      <c r="AF130" s="141">
        <f ca="1">TblExplore[[#This Row],[Time]]</f>
        <v>45289.249999999694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45289.249999999694</v>
      </c>
      <c r="AV130" s="97">
        <f ca="1">TblMili[[#This Row],[Draftees]]</f>
        <v>776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5700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1" s="262">
        <f ca="1">TblMili[[#This Row],[Non Draft]]+TblMili[[#This Row],[Draftees]]</f>
        <v>776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0</v>
      </c>
      <c r="W131" s="262">
        <f ca="1">TblMili[[#This Row],[Draft]] * (1 + TblMili[[#This Row],[Mods_Def]])</f>
        <v>776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776</v>
      </c>
      <c r="AB131" s="157"/>
      <c r="AC131" s="183">
        <f ca="1">(TblConstr[[#This Row],[Tot Smi]]+TblConstr[[#This Row],[Dest Smi]])/(TblConstr[[#This Row],[Land]]-TblExplore[[#This Row],[Land Bonus]]*20)</f>
        <v>0</v>
      </c>
      <c r="AD131" s="140"/>
      <c r="AE131" s="261">
        <f>TblMili[[#This Row],[Hour]]</f>
        <v>128</v>
      </c>
      <c r="AF131" s="141">
        <f ca="1">TblExplore[[#This Row],[Time]]</f>
        <v>45289.291666666359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45289.291666666359</v>
      </c>
      <c r="AV131" s="97">
        <f ca="1">TblMili[[#This Row],[Draftees]]</f>
        <v>776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5700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2" s="262">
        <f ca="1">TblMili[[#This Row],[Non Draft]]+TblMili[[#This Row],[Draftees]]</f>
        <v>776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0</v>
      </c>
      <c r="W132" s="262">
        <f ca="1">TblMili[[#This Row],[Draft]] * (1 + TblMili[[#This Row],[Mods_Def]])</f>
        <v>776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776</v>
      </c>
      <c r="AB132" s="157"/>
      <c r="AC132" s="183">
        <f ca="1">(TblConstr[[#This Row],[Tot Smi]]+TblConstr[[#This Row],[Dest Smi]])/(TblConstr[[#This Row],[Land]]-TblExplore[[#This Row],[Land Bonus]]*20)</f>
        <v>0</v>
      </c>
      <c r="AD132" s="140"/>
      <c r="AE132" s="261">
        <f>TblMili[[#This Row],[Hour]]</f>
        <v>129</v>
      </c>
      <c r="AF132" s="141">
        <f ca="1">TblExplore[[#This Row],[Time]]</f>
        <v>45289.333333333023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45289.333333333023</v>
      </c>
      <c r="AV132" s="97">
        <f ca="1">TblMili[[#This Row],[Draftees]]</f>
        <v>776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5700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3" s="262">
        <f ca="1">TblMili[[#This Row],[Non Draft]]+TblMili[[#This Row],[Draftees]]</f>
        <v>776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0</v>
      </c>
      <c r="W133" s="262">
        <f ca="1">TblMili[[#This Row],[Draft]] * (1 + TblMili[[#This Row],[Mods_Def]])</f>
        <v>776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776</v>
      </c>
      <c r="AB133" s="157"/>
      <c r="AC133" s="183">
        <f ca="1">(TblConstr[[#This Row],[Tot Smi]]+TblConstr[[#This Row],[Dest Smi]])/(TblConstr[[#This Row],[Land]]-TblExplore[[#This Row],[Land Bonus]]*20)</f>
        <v>0</v>
      </c>
      <c r="AD133" s="140"/>
      <c r="AE133" s="261">
        <f>TblMili[[#This Row],[Hour]]</f>
        <v>130</v>
      </c>
      <c r="AF133" s="141">
        <f ca="1">TblExplore[[#This Row],[Time]]</f>
        <v>45289.374999999687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45289.374999999687</v>
      </c>
      <c r="AV133" s="97">
        <f ca="1">TblMili[[#This Row],[Draftees]]</f>
        <v>776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5700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4" s="262">
        <f ca="1">TblMili[[#This Row],[Non Draft]]+TblMili[[#This Row],[Draftees]]</f>
        <v>776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0</v>
      </c>
      <c r="W134" s="262">
        <f ca="1">TblMili[[#This Row],[Draft]] * (1 + TblMili[[#This Row],[Mods_Def]])</f>
        <v>776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776</v>
      </c>
      <c r="AB134" s="157"/>
      <c r="AC134" s="183">
        <f ca="1">(TblConstr[[#This Row],[Tot Smi]]+TblConstr[[#This Row],[Dest Smi]])/(TblConstr[[#This Row],[Land]]-TblExplore[[#This Row],[Land Bonus]]*20)</f>
        <v>0</v>
      </c>
      <c r="AD134" s="140"/>
      <c r="AE134" s="261">
        <f>TblMili[[#This Row],[Hour]]</f>
        <v>131</v>
      </c>
      <c r="AF134" s="141">
        <f ca="1">TblExplore[[#This Row],[Time]]</f>
        <v>45289.416666666351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45289.416666666351</v>
      </c>
      <c r="AV134" s="97">
        <f ca="1">TblMili[[#This Row],[Draftees]]</f>
        <v>776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5700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5" s="262">
        <f ca="1">TblMili[[#This Row],[Non Draft]]+TblMili[[#This Row],[Draftees]]</f>
        <v>776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0</v>
      </c>
      <c r="W135" s="262">
        <f ca="1">TblMili[[#This Row],[Draft]] * (1 + TblMili[[#This Row],[Mods_Def]])</f>
        <v>776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776</v>
      </c>
      <c r="AB135" s="157"/>
      <c r="AC135" s="183">
        <f ca="1">(TblConstr[[#This Row],[Tot Smi]]+TblConstr[[#This Row],[Dest Smi]])/(TblConstr[[#This Row],[Land]]-TblExplore[[#This Row],[Land Bonus]]*20)</f>
        <v>0</v>
      </c>
      <c r="AD135" s="140"/>
      <c r="AE135" s="261">
        <f>TblMili[[#This Row],[Hour]]</f>
        <v>132</v>
      </c>
      <c r="AF135" s="141">
        <f ca="1">TblExplore[[#This Row],[Time]]</f>
        <v>45289.458333333016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45289.458333333016</v>
      </c>
      <c r="AV135" s="97">
        <f ca="1">TblMili[[#This Row],[Draftees]]</f>
        <v>776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5700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6" s="262">
        <f ca="1">TblMili[[#This Row],[Non Draft]]+TblMili[[#This Row],[Draftees]]</f>
        <v>776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0</v>
      </c>
      <c r="W136" s="262">
        <f ca="1">TblMili[[#This Row],[Draft]] * (1 + TblMili[[#This Row],[Mods_Def]])</f>
        <v>776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776</v>
      </c>
      <c r="AB136" s="157"/>
      <c r="AC136" s="183">
        <f ca="1">(TblConstr[[#This Row],[Tot Smi]]+TblConstr[[#This Row],[Dest Smi]])/(TblConstr[[#This Row],[Land]]-TblExplore[[#This Row],[Land Bonus]]*20)</f>
        <v>0</v>
      </c>
      <c r="AD136" s="261"/>
      <c r="AE136" s="261">
        <f>TblMili[[#This Row],[Hour]]</f>
        <v>133</v>
      </c>
      <c r="AF136" s="141">
        <f ca="1">TblExplore[[#This Row],[Time]]</f>
        <v>45289.49999999968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45289.49999999968</v>
      </c>
      <c r="AV136" s="97">
        <f ca="1">TblMili[[#This Row],[Draftees]]</f>
        <v>776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50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90" priority="37" stopIfTrue="1">
      <formula>ROW()-2=#REF!</formula>
    </cfRule>
  </conditionalFormatting>
  <conditionalFormatting sqref="A1269:DF1270">
    <cfRule type="expression" dxfId="389" priority="38" stopIfTrue="1">
      <formula>$B$1270&gt;144</formula>
    </cfRule>
  </conditionalFormatting>
  <conditionalFormatting sqref="A4:DF136">
    <cfRule type="expression" dxfId="388" priority="1" stopIfTrue="1">
      <formula>ROW()-3=$B$1270</formula>
    </cfRule>
    <cfRule type="expression" dxfId="387" priority="2" stopIfTrue="1">
      <formula>OR(ROW()-3=$B$1270,A4&lt;0)</formula>
    </cfRule>
    <cfRule type="expression" dxfId="386" priority="35">
      <formula>$A4=73</formula>
    </cfRule>
  </conditionalFormatting>
  <conditionalFormatting sqref="A3:DF136">
    <cfRule type="expression" dxfId="385" priority="39">
      <formula>ROUND(($A3-1)/12,0)=INT($A3-1)/12</formula>
    </cfRule>
  </conditionalFormatting>
  <conditionalFormatting sqref="A1:XFD3">
    <cfRule type="expression" dxfId="384"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45284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45284.041666666664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45284.083333333328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45284.124999999993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45284.166666666657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45284.208333333321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45284.249999999985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45284.29166666665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45284.333333333314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45284.374999999978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45284.416666666642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45284.458333333307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45284.499999999971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45284.541666666635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45284.583333333299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45284.624999999964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45284.666666666628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45284.708333333292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45284.749999999956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45284.791666666621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45284.833333333285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45284.874999999949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45284.916666666613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45284.958333333278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45284.999999999942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45285.041666666606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45285.08333333327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45285.124999999935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45285.166666666599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45285.208333333263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45285.249999999927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45285.291666666591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45285.333333333256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45285.37499999992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45285.416666666584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45285.458333333248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45285.499999999913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45285.541666666577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45285.583333333241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45285.624999999905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45285.66666666657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45285.708333333234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45285.749999999898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45285.791666666562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45285.833333333227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45285.874999999891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45285.916666666555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45285.958333333219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45285.999999999884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45286.041666666548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45286.083333333212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45286.124999999876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45286.166666666541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45286.208333333205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45286.249999999869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45286.291666666533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45286.333333333198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45286.374999999862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45286.416666666526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45286.45833333319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45286.499999999854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45286.541666666519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45286.583333333183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45286.624999999847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45286.666666666511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45286.708333333176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45286.74999999984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45286.791666666504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45286.833333333168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45286.874999999833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45286.916666666497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45286.958333333161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45286.999999999825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45287.04166666649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45287.083333333154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45287.124999999818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45287.166666666482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45287.208333333147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45287.249999999811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45287.291666666475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45287.333333333139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45287.374999999804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45287.416666666468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45287.458333333132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45287.499999999796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45287.541666666461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45287.583333333125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45287.624999999789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45287.666666666453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45287.708333333117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45287.749999999782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45287.791666666446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45287.83333333311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45287.874999999774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45287.916666666439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45287.958333333103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45287.999999999767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45288.041666666431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45288.083333333096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45288.12499999976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45288.166666666424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45288.208333333088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45288.249999999753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45288.291666666417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45288.333333333081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45288.374999999745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45288.41666666641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45288.458333333074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45288.499999999738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45288.541666666402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45288.583333333067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45288.624999999731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45288.666666666395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45288.708333333059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45288.749999999724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45288.791666666388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45288.833333333052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45288.874999999716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45288.91666666638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45288.958333333045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45288.999999999709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45289.041666666373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45289.083333333037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45289.124999999702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45289.166666666366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45289.20833333303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45289.249999999694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45289.291666666359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45289.333333333023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45289.374999999687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45289.416666666351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45289.458333333016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45289.49999999968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O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V136">
    <cfRule type="expression" dxfId="263" priority="12">
      <formula>COUNTA(G5:G16)&gt;0</formula>
    </cfRule>
  </conditionalFormatting>
  <conditionalFormatting sqref="A3:XFD3 A2:N2 A1:S1 U1:XFD1 P2:XFD2">
    <cfRule type="expression" dxfId="262"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10"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722</v>
      </c>
      <c r="I54" s="296" t="s">
        <v>1141</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724</v>
      </c>
      <c r="I58" s="296" t="s">
        <v>564</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250</v>
      </c>
      <c r="I4" s="183">
        <f ca="1">TblPop[[#This Row],[Employment]]</f>
        <v>1</v>
      </c>
      <c r="J4" s="183">
        <f ca="1">TblPop[[#This Row],[Total]]/TblPop[[#This Row],[Net max]]</f>
        <v>0.67854113655640369</v>
      </c>
      <c r="K4" s="306">
        <f>TblRezone[[#This Row],[Hour]]</f>
        <v>1</v>
      </c>
      <c r="L4" s="307">
        <f>TblImps[[#This Row],[Real time]]</f>
        <v>45284</v>
      </c>
      <c r="M4" s="62">
        <f>IF(ISERROR(TblImps[[#This Row],[algorithm]]),0,TblImps[[#This Row],[algorithm]]*1)</f>
        <v>1</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62">
        <f>TblImps[[#This Row],[Login]]</f>
        <v>1</v>
      </c>
      <c r="BX4" s="140"/>
      <c r="BY4" s="312">
        <f>Overview!E15</f>
        <v>45284</v>
      </c>
      <c r="BZ4" s="313">
        <f>Overview!B15</f>
        <v>45284</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263</v>
      </c>
      <c r="I5" s="183">
        <f ca="1">TblPop[[#This Row],[Employment]]</f>
        <v>1</v>
      </c>
      <c r="J5" s="183">
        <f ca="1">TblPop[[#This Row],[Total]]/TblPop[[#This Row],[Net max]]</f>
        <v>0.69508057675996604</v>
      </c>
      <c r="K5" s="306">
        <f>TblRezone[[#This Row],[Hour]]</f>
        <v>2</v>
      </c>
      <c r="L5" s="307">
        <f ca="1">TblImps[[#This Row],[Real time]]</f>
        <v>45284.041666666664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45284.041666666664</v>
      </c>
      <c r="BZ5" s="317">
        <f ca="1">OFFSET(TblImps[[#This Row],[Servertime]],-1,0)+1/24</f>
        <v>45284.041666666664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276</v>
      </c>
      <c r="I6" s="183">
        <f ca="1">TblPop[[#This Row],[Employment]]</f>
        <v>1</v>
      </c>
      <c r="J6" s="183">
        <f ca="1">TblPop[[#This Row],[Total]]/TblPop[[#This Row],[Net max]]</f>
        <v>0.71162001696352839</v>
      </c>
      <c r="K6" s="306">
        <f>TblRezone[[#This Row],[Hour]]</f>
        <v>3</v>
      </c>
      <c r="L6" s="307">
        <f ca="1">TblImps[[#This Row],[Real time]]</f>
        <v>45284.083333333328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45284.083333333328</v>
      </c>
      <c r="BZ6" s="317">
        <f ca="1">OFFSET(TblImps[[#This Row],[Servertime]],-1,0)+1/24</f>
        <v>45284.083333333328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290</v>
      </c>
      <c r="I7" s="183">
        <f ca="1">TblPop[[#This Row],[Employment]]</f>
        <v>1</v>
      </c>
      <c r="J7" s="183">
        <f ca="1">TblPop[[#This Row],[Total]]/TblPop[[#This Row],[Net max]]</f>
        <v>0.72858354537743852</v>
      </c>
      <c r="K7" s="306">
        <f>TblRezone[[#This Row],[Hour]]</f>
        <v>4</v>
      </c>
      <c r="L7" s="307">
        <f ca="1">TblImps[[#This Row],[Real time]]</f>
        <v>45284.124999999993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45284.124999999993</v>
      </c>
      <c r="BZ7" s="317">
        <f ca="1">OFFSET(TblImps[[#This Row],[Servertime]],-1,0)+1/24</f>
        <v>45284.124999999993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304</v>
      </c>
      <c r="I8" s="183">
        <f ca="1">TblPop[[#This Row],[Employment]]</f>
        <v>1</v>
      </c>
      <c r="J8" s="183">
        <f ca="1">TblPop[[#This Row],[Total]]/TblPop[[#This Row],[Net max]]</f>
        <v>0.74597116200169633</v>
      </c>
      <c r="K8" s="306">
        <f>TblRezone[[#This Row],[Hour]]</f>
        <v>5</v>
      </c>
      <c r="L8" s="307">
        <f ca="1">TblImps[[#This Row],[Real time]]</f>
        <v>45284.166666666657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45284.166666666657</v>
      </c>
      <c r="BZ8" s="317">
        <f ca="1">OFFSET(TblImps[[#This Row],[Servertime]],-1,0)+1/24</f>
        <v>45284.166666666657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318</v>
      </c>
      <c r="I9" s="183">
        <f ca="1">TblPop[[#This Row],[Employment]]</f>
        <v>1</v>
      </c>
      <c r="J9" s="183">
        <f ca="1">TblPop[[#This Row],[Total]]/TblPop[[#This Row],[Net max]]</f>
        <v>0.76378286683630192</v>
      </c>
      <c r="K9" s="306">
        <f>TblRezone[[#This Row],[Hour]]</f>
        <v>6</v>
      </c>
      <c r="L9" s="307">
        <f ca="1">TblImps[[#This Row],[Real time]]</f>
        <v>45284.208333333321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45284.208333333321</v>
      </c>
      <c r="BZ9" s="317">
        <f ca="1">OFFSET(TblImps[[#This Row],[Servertime]],-1,0)+1/24</f>
        <v>45284.208333333321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332</v>
      </c>
      <c r="I10" s="183">
        <f ca="1">TblPop[[#This Row],[Employment]]</f>
        <v>1</v>
      </c>
      <c r="J10" s="183">
        <f ca="1">TblPop[[#This Row],[Total]]/TblPop[[#This Row],[Net max]]</f>
        <v>0.7820186598812553</v>
      </c>
      <c r="K10" s="306">
        <f>TblRezone[[#This Row],[Hour]]</f>
        <v>7</v>
      </c>
      <c r="L10" s="307">
        <f ca="1">TblImps[[#This Row],[Real time]]</f>
        <v>45284.249999999985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45284.249999999985</v>
      </c>
      <c r="BZ10" s="317">
        <f ca="1">OFFSET(TblImps[[#This Row],[Servertime]],-1,0)+1/24</f>
        <v>45284.249999999985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347</v>
      </c>
      <c r="I11" s="183">
        <f ca="1">TblPop[[#This Row],[Employment]]</f>
        <v>1</v>
      </c>
      <c r="J11" s="183">
        <f ca="1">TblPop[[#This Row],[Total]]/TblPop[[#This Row],[Net max]]</f>
        <v>0.80025445292620867</v>
      </c>
      <c r="K11" s="306">
        <f>TblRezone[[#This Row],[Hour]]</f>
        <v>8</v>
      </c>
      <c r="L11" s="307">
        <f ca="1">TblImps[[#This Row],[Real time]]</f>
        <v>45284.29166666665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45284.29166666665</v>
      </c>
      <c r="BZ11" s="317">
        <f ca="1">OFFSET(TblImps[[#This Row],[Servertime]],-1,0)+1/24</f>
        <v>45284.29166666665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362</v>
      </c>
      <c r="I12" s="183">
        <f ca="1">TblPop[[#This Row],[Employment]]</f>
        <v>1</v>
      </c>
      <c r="J12" s="183">
        <f ca="1">TblPop[[#This Row],[Total]]/TblPop[[#This Row],[Net max]]</f>
        <v>0.81891433418150972</v>
      </c>
      <c r="K12" s="306">
        <f>TblRezone[[#This Row],[Hour]]</f>
        <v>9</v>
      </c>
      <c r="L12" s="307">
        <f ca="1">TblImps[[#This Row],[Real time]]</f>
        <v>45284.333333333314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45284.333333333314</v>
      </c>
      <c r="BZ12" s="317">
        <f ca="1">OFFSET(TblImps[[#This Row],[Servertime]],-1,0)+1/24</f>
        <v>45284.333333333314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377</v>
      </c>
      <c r="I13" s="183">
        <f ca="1">TblPop[[#This Row],[Employment]]</f>
        <v>1</v>
      </c>
      <c r="J13" s="183">
        <f ca="1">TblPop[[#This Row],[Total]]/TblPop[[#This Row],[Net max]]</f>
        <v>0.83799830364715866</v>
      </c>
      <c r="K13" s="306">
        <f>TblRezone[[#This Row],[Hour]]</f>
        <v>10</v>
      </c>
      <c r="L13" s="307">
        <f ca="1">TblImps[[#This Row],[Real time]]</f>
        <v>45284.374999999978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45284.374999999978</v>
      </c>
      <c r="BZ13" s="317">
        <f ca="1">OFFSET(TblImps[[#This Row],[Servertime]],-1,0)+1/24</f>
        <v>45284.374999999978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392</v>
      </c>
      <c r="I14" s="183">
        <f ca="1">TblPop[[#This Row],[Employment]]</f>
        <v>1</v>
      </c>
      <c r="J14" s="183">
        <f ca="1">TblPop[[#This Row],[Total]]/TblPop[[#This Row],[Net max]]</f>
        <v>0.85750636132315516</v>
      </c>
      <c r="K14" s="306">
        <f>TblRezone[[#This Row],[Hour]]</f>
        <v>11</v>
      </c>
      <c r="L14" s="307">
        <f ca="1">TblImps[[#This Row],[Real time]]</f>
        <v>45284.416666666642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45284.416666666642</v>
      </c>
      <c r="BZ14" s="317">
        <f ca="1">OFFSET(TblImps[[#This Row],[Servertime]],-1,0)+1/24</f>
        <v>45284.416666666642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408</v>
      </c>
      <c r="I15" s="183">
        <f ca="1">TblPop[[#This Row],[Employment]]</f>
        <v>0.99317194289261324</v>
      </c>
      <c r="J15" s="183">
        <f ca="1">TblPop[[#This Row],[Total]]/TblPop[[#This Row],[Net max]]</f>
        <v>0.87743850720949956</v>
      </c>
      <c r="K15" s="306">
        <f>TblRezone[[#This Row],[Hour]]</f>
        <v>12</v>
      </c>
      <c r="L15" s="307">
        <f ca="1">TblImps[[#This Row],[Real time]]</f>
        <v>45284.458333333307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45284.458333333307</v>
      </c>
      <c r="BZ15" s="317">
        <f ca="1">OFFSET(TblImps[[#This Row],[Servertime]],-1,0)+1/24</f>
        <v>45284.458333333307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424</v>
      </c>
      <c r="I16" s="183">
        <f ca="1">TblPop[[#This Row],[Employment]]</f>
        <v>0.9738283627510651</v>
      </c>
      <c r="J16" s="183">
        <f ca="1">TblPop[[#This Row],[Total]]/TblPop[[#This Row],[Net max]]</f>
        <v>0.89779474130619163</v>
      </c>
      <c r="K16" s="306">
        <f>TblRezone[[#This Row],[Hour]]</f>
        <v>13</v>
      </c>
      <c r="L16" s="307">
        <f ca="1">TblImps[[#This Row],[Real time]]</f>
        <v>45284.499999999971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45284.499999999971</v>
      </c>
      <c r="BZ16" s="317">
        <f ca="1">OFFSET(TblImps[[#This Row],[Servertime]],-1,0)+1/24</f>
        <v>45284.499999999971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440</v>
      </c>
      <c r="I17" s="183">
        <f ca="1">TblPop[[#This Row],[Employment]]</f>
        <v>0.95465393794749398</v>
      </c>
      <c r="J17" s="183">
        <f ca="1">TblPop[[#This Row],[Total]]/TblPop[[#This Row],[Net max]]</f>
        <v>0.9185750636132316</v>
      </c>
      <c r="K17" s="306">
        <f>TblRezone[[#This Row],[Hour]]</f>
        <v>14</v>
      </c>
      <c r="L17" s="307">
        <f ca="1">TblImps[[#This Row],[Real time]]</f>
        <v>45284.541666666635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45284.541666666635</v>
      </c>
      <c r="BZ17" s="317">
        <f ca="1">OFFSET(TblImps[[#This Row],[Servertime]],-1,0)+1/24</f>
        <v>45284.541666666635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457</v>
      </c>
      <c r="I18" s="183">
        <f ca="1">TblPop[[#This Row],[Employment]]</f>
        <v>0.93622001170275015</v>
      </c>
      <c r="J18" s="183">
        <f ca="1">TblPop[[#This Row],[Total]]/TblPop[[#This Row],[Net max]]</f>
        <v>0.93977947413061913</v>
      </c>
      <c r="K18" s="306">
        <f>TblRezone[[#This Row],[Hour]]</f>
        <v>15</v>
      </c>
      <c r="L18" s="307">
        <f ca="1">TblImps[[#This Row],[Real time]]</f>
        <v>45284.583333333299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45284.583333333299</v>
      </c>
      <c r="BZ18" s="317">
        <f ca="1">OFFSET(TblImps[[#This Row],[Servertime]],-1,0)+1/24</f>
        <v>45284.583333333299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474</v>
      </c>
      <c r="I19" s="183">
        <f ca="1">TblPop[[#This Row],[Employment]]</f>
        <v>0.91795754446356859</v>
      </c>
      <c r="J19" s="183">
        <f ca="1">TblPop[[#This Row],[Total]]/TblPop[[#This Row],[Net max]]</f>
        <v>0.96140797285835455</v>
      </c>
      <c r="K19" s="306">
        <f>TblRezone[[#This Row],[Hour]]</f>
        <v>16</v>
      </c>
      <c r="L19" s="307">
        <f ca="1">TblImps[[#This Row],[Real time]]</f>
        <v>45284.624999999964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45284.624999999964</v>
      </c>
      <c r="BZ19" s="317">
        <f ca="1">OFFSET(TblImps[[#This Row],[Servertime]],-1,0)+1/24</f>
        <v>45284.624999999964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491</v>
      </c>
      <c r="I20" s="183">
        <f ca="1">TblPop[[#This Row],[Employment]]</f>
        <v>0.89988751406074241</v>
      </c>
      <c r="J20" s="183">
        <f ca="1">TblPop[[#This Row],[Total]]/TblPop[[#This Row],[Net max]]</f>
        <v>0.98346055979643765</v>
      </c>
      <c r="K20" s="306">
        <f>TblRezone[[#This Row],[Hour]]</f>
        <v>17</v>
      </c>
      <c r="L20" s="307">
        <f ca="1">TblImps[[#This Row],[Real time]]</f>
        <v>45284.666666666628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45284.666666666628</v>
      </c>
      <c r="BZ20" s="317">
        <f ca="1">OFFSET(TblImps[[#This Row],[Servertime]],-1,0)+1/24</f>
        <v>45284.666666666628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509</v>
      </c>
      <c r="I21" s="183">
        <f ca="1">TblPop[[#This Row],[Employment]]</f>
        <v>0.88938299055030567</v>
      </c>
      <c r="J21" s="183">
        <f ca="1">TblPop[[#This Row],[Total]]/TblPop[[#This Row],[Net max]]</f>
        <v>1</v>
      </c>
      <c r="K21" s="306">
        <f>TblRezone[[#This Row],[Hour]]</f>
        <v>18</v>
      </c>
      <c r="L21" s="307">
        <f ca="1">TblImps[[#This Row],[Real time]]</f>
        <v>45284.708333333292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45284.708333333292</v>
      </c>
      <c r="BZ21" s="317">
        <f ca="1">OFFSET(TblImps[[#This Row],[Servertime]],-1,0)+1/24</f>
        <v>45284.708333333292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527</v>
      </c>
      <c r="I22" s="183">
        <f ca="1">TblPop[[#This Row],[Employment]]</f>
        <v>0.89837170129140931</v>
      </c>
      <c r="J22" s="183">
        <f ca="1">TblPop[[#This Row],[Total]]/TblPop[[#This Row],[Net max]]</f>
        <v>1</v>
      </c>
      <c r="K22" s="306">
        <f>TblRezone[[#This Row],[Hour]]</f>
        <v>19</v>
      </c>
      <c r="L22" s="307">
        <f ca="1">TblImps[[#This Row],[Real time]]</f>
        <v>45284.749999999956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45284.749999999956</v>
      </c>
      <c r="BZ22" s="317">
        <f ca="1">OFFSET(TblImps[[#This Row],[Servertime]],-1,0)+1/24</f>
        <v>45284.749999999956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545</v>
      </c>
      <c r="I23" s="183">
        <f ca="1">TblPop[[#This Row],[Employment]]</f>
        <v>0.90754395916052188</v>
      </c>
      <c r="J23" s="183">
        <f ca="1">TblPop[[#This Row],[Total]]/TblPop[[#This Row],[Net max]]</f>
        <v>1</v>
      </c>
      <c r="K23" s="306">
        <f>TblRezone[[#This Row],[Hour]]</f>
        <v>20</v>
      </c>
      <c r="L23" s="307">
        <f ca="1">TblImps[[#This Row],[Real time]]</f>
        <v>45284.791666666621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45284.791666666621</v>
      </c>
      <c r="BZ23" s="317">
        <f ca="1">OFFSET(TblImps[[#This Row],[Servertime]],-1,0)+1/24</f>
        <v>45284.791666666621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563</v>
      </c>
      <c r="I24" s="183">
        <f ca="1">TblPop[[#This Row],[Employment]]</f>
        <v>0.91690544412607455</v>
      </c>
      <c r="J24" s="183">
        <f ca="1">TblPop[[#This Row],[Total]]/TblPop[[#This Row],[Net max]]</f>
        <v>1</v>
      </c>
      <c r="K24" s="306">
        <f>TblRezone[[#This Row],[Hour]]</f>
        <v>21</v>
      </c>
      <c r="L24" s="307">
        <f ca="1">TblImps[[#This Row],[Real time]]</f>
        <v>45284.833333333285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45284.833333333285</v>
      </c>
      <c r="BZ24" s="317">
        <f ca="1">OFFSET(TblImps[[#This Row],[Servertime]],-1,0)+1/24</f>
        <v>45284.833333333285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580</v>
      </c>
      <c r="I25" s="183">
        <f ca="1">TblPop[[#This Row],[Employment]]</f>
        <v>0.92592592592592593</v>
      </c>
      <c r="J25" s="183">
        <f ca="1">TblPop[[#This Row],[Total]]/TblPop[[#This Row],[Net max]]</f>
        <v>1</v>
      </c>
      <c r="K25" s="306">
        <f>TblRezone[[#This Row],[Hour]]</f>
        <v>22</v>
      </c>
      <c r="L25" s="307">
        <f ca="1">TblImps[[#This Row],[Real time]]</f>
        <v>45284.874999999949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45284.874999999949</v>
      </c>
      <c r="BZ25" s="317">
        <f ca="1">OFFSET(TblImps[[#This Row],[Servertime]],-1,0)+1/24</f>
        <v>45284.874999999949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597</v>
      </c>
      <c r="I26" s="183">
        <f ca="1">TblPop[[#This Row],[Employment]]</f>
        <v>0.93512565751022791</v>
      </c>
      <c r="J26" s="183">
        <f ca="1">TblPop[[#This Row],[Total]]/TblPop[[#This Row],[Net max]]</f>
        <v>1</v>
      </c>
      <c r="K26" s="306">
        <f>TblRezone[[#This Row],[Hour]]</f>
        <v>23</v>
      </c>
      <c r="L26" s="307">
        <f ca="1">TblImps[[#This Row],[Real time]]</f>
        <v>45284.916666666613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45284.916666666613</v>
      </c>
      <c r="BZ26" s="317">
        <f ca="1">OFFSET(TblImps[[#This Row],[Servertime]],-1,0)+1/24</f>
        <v>45284.916666666613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614</v>
      </c>
      <c r="I27" s="183">
        <f ca="1">TblPop[[#This Row],[Employment]]</f>
        <v>0.94451003541912637</v>
      </c>
      <c r="J27" s="183">
        <f ca="1">TblPop[[#This Row],[Total]]/TblPop[[#This Row],[Net max]]</f>
        <v>1</v>
      </c>
      <c r="K27" s="306">
        <f>TblRezone[[#This Row],[Hour]]</f>
        <v>24</v>
      </c>
      <c r="L27" s="307">
        <f ca="1">TblImps[[#This Row],[Real time]]</f>
        <v>45284.958333333278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45284.958333333278</v>
      </c>
      <c r="BZ27" s="317">
        <f ca="1">OFFSET(TblImps[[#This Row],[Servertime]],-1,0)+1/24</f>
        <v>45284.958333333278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631</v>
      </c>
      <c r="I28" s="183">
        <f ca="1">TblPop[[#This Row],[Employment]]</f>
        <v>0.95408467501490757</v>
      </c>
      <c r="J28" s="183">
        <f ca="1">TblPop[[#This Row],[Total]]/TblPop[[#This Row],[Net max]]</f>
        <v>1</v>
      </c>
      <c r="K28" s="306">
        <f>TblRezone[[#This Row],[Hour]]</f>
        <v>25</v>
      </c>
      <c r="L28" s="307">
        <f ca="1">TblImps[[#This Row],[Real time]]</f>
        <v>45284.999999999942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45284.999999999942</v>
      </c>
      <c r="BZ28" s="317">
        <f ca="1">OFFSET(TblImps[[#This Row],[Servertime]],-1,0)+1/24</f>
        <v>45284.999999999942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648</v>
      </c>
      <c r="I29" s="183">
        <f ca="1">TblPop[[#This Row],[Employment]]</f>
        <v>0.96385542168674698</v>
      </c>
      <c r="J29" s="183">
        <f ca="1">TblPop[[#This Row],[Total]]/TblPop[[#This Row],[Net max]]</f>
        <v>1</v>
      </c>
      <c r="K29" s="306">
        <f>TblRezone[[#This Row],[Hour]]</f>
        <v>26</v>
      </c>
      <c r="L29" s="307">
        <f ca="1">TblImps[[#This Row],[Real time]]</f>
        <v>45285.041666666606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45285.041666666606</v>
      </c>
      <c r="BZ29" s="317">
        <f ca="1">OFFSET(TblImps[[#This Row],[Servertime]],-1,0)+1/24</f>
        <v>45285.041666666606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665</v>
      </c>
      <c r="I30" s="183">
        <f ca="1">TblPop[[#This Row],[Employment]]</f>
        <v>0.9738283627510651</v>
      </c>
      <c r="J30" s="183">
        <f ca="1">TblPop[[#This Row],[Total]]/TblPop[[#This Row],[Net max]]</f>
        <v>1</v>
      </c>
      <c r="K30" s="306">
        <f>TblRezone[[#This Row],[Hour]]</f>
        <v>27</v>
      </c>
      <c r="L30" s="307">
        <f ca="1">TblImps[[#This Row],[Real time]]</f>
        <v>45285.08333333327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45285.08333333327</v>
      </c>
      <c r="BZ30" s="317">
        <f ca="1">OFFSET(TblImps[[#This Row],[Servertime]],-1,0)+1/24</f>
        <v>45285.08333333327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681</v>
      </c>
      <c r="I31" s="183">
        <f ca="1">TblPop[[#This Row],[Employment]]</f>
        <v>0.98340503995082973</v>
      </c>
      <c r="J31" s="183">
        <f ca="1">TblPop[[#This Row],[Total]]/TblPop[[#This Row],[Net max]]</f>
        <v>1</v>
      </c>
      <c r="K31" s="306">
        <f>TblRezone[[#This Row],[Hour]]</f>
        <v>28</v>
      </c>
      <c r="L31" s="307">
        <f ca="1">TblImps[[#This Row],[Real time]]</f>
        <v>45285.124999999935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45285.124999999935</v>
      </c>
      <c r="BZ31" s="317">
        <f ca="1">OFFSET(TblImps[[#This Row],[Servertime]],-1,0)+1/24</f>
        <v>45285.124999999935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697</v>
      </c>
      <c r="I32" s="183">
        <f ca="1">TblPop[[#This Row],[Employment]]</f>
        <v>0.99317194289261324</v>
      </c>
      <c r="J32" s="183">
        <f ca="1">TblPop[[#This Row],[Total]]/TblPop[[#This Row],[Net max]]</f>
        <v>1</v>
      </c>
      <c r="K32" s="306">
        <f>TblRezone[[#This Row],[Hour]]</f>
        <v>29</v>
      </c>
      <c r="L32" s="307">
        <f ca="1">TblImps[[#This Row],[Real time]]</f>
        <v>45285.166666666599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45285.166666666599</v>
      </c>
      <c r="BZ32" s="317">
        <f ca="1">OFFSET(TblImps[[#This Row],[Servertime]],-1,0)+1/24</f>
        <v>45285.166666666599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713</v>
      </c>
      <c r="I33" s="183">
        <f ca="1">TblPop[[#This Row],[Employment]]</f>
        <v>1</v>
      </c>
      <c r="J33" s="183">
        <f ca="1">TblPop[[#This Row],[Total]]/TblPop[[#This Row],[Net max]]</f>
        <v>1</v>
      </c>
      <c r="K33" s="306">
        <f>TblRezone[[#This Row],[Hour]]</f>
        <v>30</v>
      </c>
      <c r="L33" s="307">
        <f ca="1">TblImps[[#This Row],[Real time]]</f>
        <v>45285.208333333263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45285.208333333263</v>
      </c>
      <c r="BZ33" s="317">
        <f ca="1">OFFSET(TblImps[[#This Row],[Servertime]],-1,0)+1/24</f>
        <v>45285.208333333263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729</v>
      </c>
      <c r="I34" s="183">
        <f ca="1">TblPop[[#This Row],[Employment]]</f>
        <v>1</v>
      </c>
      <c r="J34" s="183">
        <f ca="1">TblPop[[#This Row],[Total]]/TblPop[[#This Row],[Net max]]</f>
        <v>1</v>
      </c>
      <c r="K34" s="306">
        <f>TblRezone[[#This Row],[Hour]]</f>
        <v>31</v>
      </c>
      <c r="L34" s="307">
        <f ca="1">TblImps[[#This Row],[Real time]]</f>
        <v>45285.249999999927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45285.249999999927</v>
      </c>
      <c r="BZ34" s="317">
        <f ca="1">OFFSET(TblImps[[#This Row],[Servertime]],-1,0)+1/24</f>
        <v>45285.249999999927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745</v>
      </c>
      <c r="I35" s="183">
        <f ca="1">TblPop[[#This Row],[Employment]]</f>
        <v>1</v>
      </c>
      <c r="J35" s="183">
        <f ca="1">TblPop[[#This Row],[Total]]/TblPop[[#This Row],[Net max]]</f>
        <v>1</v>
      </c>
      <c r="K35" s="306">
        <f>TblRezone[[#This Row],[Hour]]</f>
        <v>32</v>
      </c>
      <c r="L35" s="307">
        <f ca="1">TblImps[[#This Row],[Real time]]</f>
        <v>45285.291666666591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45285.291666666591</v>
      </c>
      <c r="BZ35" s="317">
        <f ca="1">OFFSET(TblImps[[#This Row],[Servertime]],-1,0)+1/24</f>
        <v>45285.291666666591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761</v>
      </c>
      <c r="I36" s="183">
        <f ca="1">TblPop[[#This Row],[Employment]]</f>
        <v>1</v>
      </c>
      <c r="J36" s="183">
        <f ca="1">TblPop[[#This Row],[Total]]/TblPop[[#This Row],[Net max]]</f>
        <v>1</v>
      </c>
      <c r="K36" s="306">
        <f>TblRezone[[#This Row],[Hour]]</f>
        <v>33</v>
      </c>
      <c r="L36" s="307">
        <f ca="1">TblImps[[#This Row],[Real time]]</f>
        <v>45285.333333333256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45285.333333333256</v>
      </c>
      <c r="BZ36" s="317">
        <f ca="1">OFFSET(TblImps[[#This Row],[Servertime]],-1,0)+1/24</f>
        <v>45285.333333333256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776</v>
      </c>
      <c r="I37" s="183">
        <f ca="1">TblPop[[#This Row],[Employment]]</f>
        <v>1</v>
      </c>
      <c r="J37" s="183">
        <f ca="1">TblPop[[#This Row],[Total]]/TblPop[[#This Row],[Net max]]</f>
        <v>1</v>
      </c>
      <c r="K37" s="306">
        <f>TblRezone[[#This Row],[Hour]]</f>
        <v>34</v>
      </c>
      <c r="L37" s="307">
        <f ca="1">TblImps[[#This Row],[Real time]]</f>
        <v>45285.37499999992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45285.37499999992</v>
      </c>
      <c r="BZ37" s="317">
        <f ca="1">OFFSET(TblImps[[#This Row],[Servertime]],-1,0)+1/24</f>
        <v>45285.37499999992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776</v>
      </c>
      <c r="I38" s="183">
        <f ca="1">TblPop[[#This Row],[Employment]]</f>
        <v>1</v>
      </c>
      <c r="J38" s="183">
        <f ca="1">TblPop[[#This Row],[Total]]/TblPop[[#This Row],[Net max]]</f>
        <v>1</v>
      </c>
      <c r="K38" s="306">
        <f>TblRezone[[#This Row],[Hour]]</f>
        <v>35</v>
      </c>
      <c r="L38" s="307">
        <f ca="1">TblImps[[#This Row],[Real time]]</f>
        <v>45285.416666666584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45285.416666666584</v>
      </c>
      <c r="BZ38" s="317">
        <f ca="1">OFFSET(TblImps[[#This Row],[Servertime]],-1,0)+1/24</f>
        <v>45285.416666666584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776</v>
      </c>
      <c r="I39" s="183">
        <f ca="1">TblPop[[#This Row],[Employment]]</f>
        <v>1</v>
      </c>
      <c r="J39" s="183">
        <f ca="1">TblPop[[#This Row],[Total]]/TblPop[[#This Row],[Net max]]</f>
        <v>1</v>
      </c>
      <c r="K39" s="306">
        <f>TblRezone[[#This Row],[Hour]]</f>
        <v>36</v>
      </c>
      <c r="L39" s="307">
        <f ca="1">TblImps[[#This Row],[Real time]]</f>
        <v>45285.458333333248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45285.458333333248</v>
      </c>
      <c r="BZ39" s="317">
        <f ca="1">OFFSET(TblImps[[#This Row],[Servertime]],-1,0)+1/24</f>
        <v>45285.458333333248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776</v>
      </c>
      <c r="I40" s="183">
        <f ca="1">TblPop[[#This Row],[Employment]]</f>
        <v>1</v>
      </c>
      <c r="J40" s="183">
        <f ca="1">TblPop[[#This Row],[Total]]/TblPop[[#This Row],[Net max]]</f>
        <v>1</v>
      </c>
      <c r="K40" s="306">
        <f>TblRezone[[#This Row],[Hour]]</f>
        <v>37</v>
      </c>
      <c r="L40" s="307">
        <f ca="1">TblImps[[#This Row],[Real time]]</f>
        <v>45285.499999999913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45285.499999999913</v>
      </c>
      <c r="BZ40" s="317">
        <f ca="1">OFFSET(TblImps[[#This Row],[Servertime]],-1,0)+1/24</f>
        <v>45285.499999999913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776</v>
      </c>
      <c r="I41" s="183">
        <f ca="1">TblPop[[#This Row],[Employment]]</f>
        <v>1</v>
      </c>
      <c r="J41" s="183">
        <f ca="1">TblPop[[#This Row],[Total]]/TblPop[[#This Row],[Net max]]</f>
        <v>1</v>
      </c>
      <c r="K41" s="306">
        <f>TblRezone[[#This Row],[Hour]]</f>
        <v>38</v>
      </c>
      <c r="L41" s="307">
        <f ca="1">TblImps[[#This Row],[Real time]]</f>
        <v>45285.541666666577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45285.541666666577</v>
      </c>
      <c r="BZ41" s="317">
        <f ca="1">OFFSET(TblImps[[#This Row],[Servertime]],-1,0)+1/24</f>
        <v>45285.541666666577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776</v>
      </c>
      <c r="I42" s="183">
        <f ca="1">TblPop[[#This Row],[Employment]]</f>
        <v>1</v>
      </c>
      <c r="J42" s="183">
        <f ca="1">TblPop[[#This Row],[Total]]/TblPop[[#This Row],[Net max]]</f>
        <v>1</v>
      </c>
      <c r="K42" s="306">
        <f>TblRezone[[#This Row],[Hour]]</f>
        <v>39</v>
      </c>
      <c r="L42" s="307">
        <f ca="1">TblImps[[#This Row],[Real time]]</f>
        <v>45285.583333333241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45285.583333333241</v>
      </c>
      <c r="BZ42" s="317">
        <f ca="1">OFFSET(TblImps[[#This Row],[Servertime]],-1,0)+1/24</f>
        <v>45285.583333333241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776</v>
      </c>
      <c r="I43" s="183">
        <f ca="1">TblPop[[#This Row],[Employment]]</f>
        <v>1</v>
      </c>
      <c r="J43" s="183">
        <f ca="1">TblPop[[#This Row],[Total]]/TblPop[[#This Row],[Net max]]</f>
        <v>1</v>
      </c>
      <c r="K43" s="306">
        <f>TblRezone[[#This Row],[Hour]]</f>
        <v>40</v>
      </c>
      <c r="L43" s="307">
        <f ca="1">TblImps[[#This Row],[Real time]]</f>
        <v>45285.624999999905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45285.624999999905</v>
      </c>
      <c r="BZ43" s="317">
        <f ca="1">OFFSET(TblImps[[#This Row],[Servertime]],-1,0)+1/24</f>
        <v>45285.624999999905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776</v>
      </c>
      <c r="I44" s="183">
        <f ca="1">TblPop[[#This Row],[Employment]]</f>
        <v>1</v>
      </c>
      <c r="J44" s="183">
        <f ca="1">TblPop[[#This Row],[Total]]/TblPop[[#This Row],[Net max]]</f>
        <v>1</v>
      </c>
      <c r="K44" s="306">
        <f>TblRezone[[#This Row],[Hour]]</f>
        <v>41</v>
      </c>
      <c r="L44" s="307">
        <f ca="1">TblImps[[#This Row],[Real time]]</f>
        <v>45285.66666666657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45285.66666666657</v>
      </c>
      <c r="BZ44" s="317">
        <f ca="1">OFFSET(TblImps[[#This Row],[Servertime]],-1,0)+1/24</f>
        <v>45285.66666666657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776</v>
      </c>
      <c r="I45" s="183">
        <f ca="1">TblPop[[#This Row],[Employment]]</f>
        <v>1</v>
      </c>
      <c r="J45" s="183">
        <f ca="1">TblPop[[#This Row],[Total]]/TblPop[[#This Row],[Net max]]</f>
        <v>1</v>
      </c>
      <c r="K45" s="306">
        <f>TblRezone[[#This Row],[Hour]]</f>
        <v>42</v>
      </c>
      <c r="L45" s="307">
        <f ca="1">TblImps[[#This Row],[Real time]]</f>
        <v>45285.708333333234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45285.708333333234</v>
      </c>
      <c r="BZ45" s="317">
        <f ca="1">OFFSET(TblImps[[#This Row],[Servertime]],-1,0)+1/24</f>
        <v>45285.708333333234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776</v>
      </c>
      <c r="I46" s="183">
        <f ca="1">TblPop[[#This Row],[Employment]]</f>
        <v>1</v>
      </c>
      <c r="J46" s="183">
        <f ca="1">TblPop[[#This Row],[Total]]/TblPop[[#This Row],[Net max]]</f>
        <v>1</v>
      </c>
      <c r="K46" s="306">
        <f>TblRezone[[#This Row],[Hour]]</f>
        <v>43</v>
      </c>
      <c r="L46" s="307">
        <f ca="1">TblImps[[#This Row],[Real time]]</f>
        <v>45285.749999999898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45285.749999999898</v>
      </c>
      <c r="BZ46" s="317">
        <f ca="1">OFFSET(TblImps[[#This Row],[Servertime]],-1,0)+1/24</f>
        <v>45285.749999999898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776</v>
      </c>
      <c r="I47" s="183">
        <f ca="1">TblPop[[#This Row],[Employment]]</f>
        <v>1</v>
      </c>
      <c r="J47" s="183">
        <f ca="1">TblPop[[#This Row],[Total]]/TblPop[[#This Row],[Net max]]</f>
        <v>1</v>
      </c>
      <c r="K47" s="306">
        <f>TblRezone[[#This Row],[Hour]]</f>
        <v>44</v>
      </c>
      <c r="L47" s="307">
        <f ca="1">TblImps[[#This Row],[Real time]]</f>
        <v>45285.791666666562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45285.791666666562</v>
      </c>
      <c r="BZ47" s="317">
        <f ca="1">OFFSET(TblImps[[#This Row],[Servertime]],-1,0)+1/24</f>
        <v>45285.791666666562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776</v>
      </c>
      <c r="I48" s="183">
        <f ca="1">TblPop[[#This Row],[Employment]]</f>
        <v>1</v>
      </c>
      <c r="J48" s="183">
        <f ca="1">TblPop[[#This Row],[Total]]/TblPop[[#This Row],[Net max]]</f>
        <v>1</v>
      </c>
      <c r="K48" s="306">
        <f>TblRezone[[#This Row],[Hour]]</f>
        <v>45</v>
      </c>
      <c r="L48" s="307">
        <f ca="1">TblImps[[#This Row],[Real time]]</f>
        <v>45285.833333333227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45285.833333333227</v>
      </c>
      <c r="BZ48" s="317">
        <f ca="1">OFFSET(TblImps[[#This Row],[Servertime]],-1,0)+1/24</f>
        <v>45285.833333333227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776</v>
      </c>
      <c r="I49" s="183">
        <f ca="1">TblPop[[#This Row],[Employment]]</f>
        <v>1</v>
      </c>
      <c r="J49" s="183">
        <f ca="1">TblPop[[#This Row],[Total]]/TblPop[[#This Row],[Net max]]</f>
        <v>1</v>
      </c>
      <c r="K49" s="306">
        <f>TblRezone[[#This Row],[Hour]]</f>
        <v>46</v>
      </c>
      <c r="L49" s="307">
        <f ca="1">TblImps[[#This Row],[Real time]]</f>
        <v>45285.874999999891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45285.874999999891</v>
      </c>
      <c r="BZ49" s="317">
        <f ca="1">OFFSET(TblImps[[#This Row],[Servertime]],-1,0)+1/24</f>
        <v>45285.874999999891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776</v>
      </c>
      <c r="I50" s="183">
        <f ca="1">TblPop[[#This Row],[Employment]]</f>
        <v>1</v>
      </c>
      <c r="J50" s="183">
        <f ca="1">TblPop[[#This Row],[Total]]/TblPop[[#This Row],[Net max]]</f>
        <v>1</v>
      </c>
      <c r="K50" s="306">
        <f>TblRezone[[#This Row],[Hour]]</f>
        <v>47</v>
      </c>
      <c r="L50" s="307">
        <f ca="1">TblImps[[#This Row],[Real time]]</f>
        <v>45285.916666666555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45285.916666666555</v>
      </c>
      <c r="BZ50" s="317">
        <f ca="1">OFFSET(TblImps[[#This Row],[Servertime]],-1,0)+1/24</f>
        <v>45285.916666666555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776</v>
      </c>
      <c r="I51" s="183">
        <f ca="1">TblPop[[#This Row],[Employment]]</f>
        <v>1</v>
      </c>
      <c r="J51" s="183">
        <f ca="1">TblPop[[#This Row],[Total]]/TblPop[[#This Row],[Net max]]</f>
        <v>1</v>
      </c>
      <c r="K51" s="306">
        <f>TblRezone[[#This Row],[Hour]]</f>
        <v>48</v>
      </c>
      <c r="L51" s="307">
        <f ca="1">TblImps[[#This Row],[Real time]]</f>
        <v>45285.958333333219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45285.958333333219</v>
      </c>
      <c r="BZ51" s="317">
        <f ca="1">OFFSET(TblImps[[#This Row],[Servertime]],-1,0)+1/24</f>
        <v>45285.958333333219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776</v>
      </c>
      <c r="I52" s="183">
        <f ca="1">TblPop[[#This Row],[Employment]]</f>
        <v>1</v>
      </c>
      <c r="J52" s="183">
        <f ca="1">TblPop[[#This Row],[Total]]/TblPop[[#This Row],[Net max]]</f>
        <v>1</v>
      </c>
      <c r="K52" s="306">
        <f>TblRezone[[#This Row],[Hour]]</f>
        <v>49</v>
      </c>
      <c r="L52" s="307">
        <f ca="1">TblImps[[#This Row],[Real time]]</f>
        <v>45285.999999999884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45285.999999999884</v>
      </c>
      <c r="BZ52" s="317">
        <f ca="1">OFFSET(TblImps[[#This Row],[Servertime]],-1,0)+1/24</f>
        <v>45285.999999999884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776</v>
      </c>
      <c r="I53" s="183">
        <f ca="1">TblPop[[#This Row],[Employment]]</f>
        <v>1</v>
      </c>
      <c r="J53" s="183">
        <f ca="1">TblPop[[#This Row],[Total]]/TblPop[[#This Row],[Net max]]</f>
        <v>1</v>
      </c>
      <c r="K53" s="306">
        <f>TblRezone[[#This Row],[Hour]]</f>
        <v>50</v>
      </c>
      <c r="L53" s="307">
        <f ca="1">TblImps[[#This Row],[Real time]]</f>
        <v>45286.041666666548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45286.041666666548</v>
      </c>
      <c r="BZ53" s="317">
        <f ca="1">OFFSET(TblImps[[#This Row],[Servertime]],-1,0)+1/24</f>
        <v>45286.041666666548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776</v>
      </c>
      <c r="I54" s="183">
        <f ca="1">TblPop[[#This Row],[Employment]]</f>
        <v>1</v>
      </c>
      <c r="J54" s="183">
        <f ca="1">TblPop[[#This Row],[Total]]/TblPop[[#This Row],[Net max]]</f>
        <v>1</v>
      </c>
      <c r="K54" s="306">
        <f>TblRezone[[#This Row],[Hour]]</f>
        <v>51</v>
      </c>
      <c r="L54" s="307">
        <f ca="1">TblImps[[#This Row],[Real time]]</f>
        <v>45286.083333333212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45286.083333333212</v>
      </c>
      <c r="BZ54" s="317">
        <f ca="1">OFFSET(TblImps[[#This Row],[Servertime]],-1,0)+1/24</f>
        <v>45286.083333333212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776</v>
      </c>
      <c r="I55" s="183">
        <f ca="1">TblPop[[#This Row],[Employment]]</f>
        <v>1</v>
      </c>
      <c r="J55" s="183">
        <f ca="1">TblPop[[#This Row],[Total]]/TblPop[[#This Row],[Net max]]</f>
        <v>1</v>
      </c>
      <c r="K55" s="306">
        <f>TblRezone[[#This Row],[Hour]]</f>
        <v>52</v>
      </c>
      <c r="L55" s="307">
        <f ca="1">TblImps[[#This Row],[Real time]]</f>
        <v>45286.124999999876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45286.124999999876</v>
      </c>
      <c r="BZ55" s="317">
        <f ca="1">OFFSET(TblImps[[#This Row],[Servertime]],-1,0)+1/24</f>
        <v>45286.124999999876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776</v>
      </c>
      <c r="I56" s="183">
        <f ca="1">TblPop[[#This Row],[Employment]]</f>
        <v>1</v>
      </c>
      <c r="J56" s="183">
        <f ca="1">TblPop[[#This Row],[Total]]/TblPop[[#This Row],[Net max]]</f>
        <v>1</v>
      </c>
      <c r="K56" s="306">
        <f>TblRezone[[#This Row],[Hour]]</f>
        <v>53</v>
      </c>
      <c r="L56" s="307">
        <f ca="1">TblImps[[#This Row],[Real time]]</f>
        <v>45286.166666666541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45286.166666666541</v>
      </c>
      <c r="BZ56" s="317">
        <f ca="1">OFFSET(TblImps[[#This Row],[Servertime]],-1,0)+1/24</f>
        <v>45286.166666666541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776</v>
      </c>
      <c r="I57" s="183">
        <f ca="1">TblPop[[#This Row],[Employment]]</f>
        <v>1</v>
      </c>
      <c r="J57" s="183">
        <f ca="1">TblPop[[#This Row],[Total]]/TblPop[[#This Row],[Net max]]</f>
        <v>1</v>
      </c>
      <c r="K57" s="306">
        <f>TblRezone[[#This Row],[Hour]]</f>
        <v>54</v>
      </c>
      <c r="L57" s="307">
        <f ca="1">TblImps[[#This Row],[Real time]]</f>
        <v>45286.208333333205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45286.208333333205</v>
      </c>
      <c r="BZ57" s="317">
        <f ca="1">OFFSET(TblImps[[#This Row],[Servertime]],-1,0)+1/24</f>
        <v>45286.208333333205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776</v>
      </c>
      <c r="I58" s="183">
        <f ca="1">TblPop[[#This Row],[Employment]]</f>
        <v>1</v>
      </c>
      <c r="J58" s="183">
        <f ca="1">TblPop[[#This Row],[Total]]/TblPop[[#This Row],[Net max]]</f>
        <v>1</v>
      </c>
      <c r="K58" s="306">
        <f>TblRezone[[#This Row],[Hour]]</f>
        <v>55</v>
      </c>
      <c r="L58" s="307">
        <f ca="1">TblImps[[#This Row],[Real time]]</f>
        <v>45286.249999999869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45286.249999999869</v>
      </c>
      <c r="BZ58" s="317">
        <f ca="1">OFFSET(TblImps[[#This Row],[Servertime]],-1,0)+1/24</f>
        <v>45286.249999999869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776</v>
      </c>
      <c r="I59" s="183">
        <f ca="1">TblPop[[#This Row],[Employment]]</f>
        <v>1</v>
      </c>
      <c r="J59" s="183">
        <f ca="1">TblPop[[#This Row],[Total]]/TblPop[[#This Row],[Net max]]</f>
        <v>1</v>
      </c>
      <c r="K59" s="306">
        <f>TblRezone[[#This Row],[Hour]]</f>
        <v>56</v>
      </c>
      <c r="L59" s="307">
        <f ca="1">TblImps[[#This Row],[Real time]]</f>
        <v>45286.291666666533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45286.291666666533</v>
      </c>
      <c r="BZ59" s="317">
        <f ca="1">OFFSET(TblImps[[#This Row],[Servertime]],-1,0)+1/24</f>
        <v>45286.291666666533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776</v>
      </c>
      <c r="I60" s="183">
        <f ca="1">TblPop[[#This Row],[Employment]]</f>
        <v>1</v>
      </c>
      <c r="J60" s="183">
        <f ca="1">TblPop[[#This Row],[Total]]/TblPop[[#This Row],[Net max]]</f>
        <v>1</v>
      </c>
      <c r="K60" s="306">
        <f>TblRezone[[#This Row],[Hour]]</f>
        <v>57</v>
      </c>
      <c r="L60" s="307">
        <f ca="1">TblImps[[#This Row],[Real time]]</f>
        <v>45286.333333333198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45286.333333333198</v>
      </c>
      <c r="BZ60" s="317">
        <f ca="1">OFFSET(TblImps[[#This Row],[Servertime]],-1,0)+1/24</f>
        <v>45286.333333333198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776</v>
      </c>
      <c r="I61" s="183">
        <f ca="1">TblPop[[#This Row],[Employment]]</f>
        <v>1</v>
      </c>
      <c r="J61" s="183">
        <f ca="1">TblPop[[#This Row],[Total]]/TblPop[[#This Row],[Net max]]</f>
        <v>1</v>
      </c>
      <c r="K61" s="306">
        <f>TblRezone[[#This Row],[Hour]]</f>
        <v>58</v>
      </c>
      <c r="L61" s="307">
        <f ca="1">TblImps[[#This Row],[Real time]]</f>
        <v>45286.374999999862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45286.374999999862</v>
      </c>
      <c r="BZ61" s="317">
        <f ca="1">OFFSET(TblImps[[#This Row],[Servertime]],-1,0)+1/24</f>
        <v>45286.374999999862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776</v>
      </c>
      <c r="I62" s="183">
        <f ca="1">TblPop[[#This Row],[Employment]]</f>
        <v>1</v>
      </c>
      <c r="J62" s="183">
        <f ca="1">TblPop[[#This Row],[Total]]/TblPop[[#This Row],[Net max]]</f>
        <v>1</v>
      </c>
      <c r="K62" s="306">
        <f>TblRezone[[#This Row],[Hour]]</f>
        <v>59</v>
      </c>
      <c r="L62" s="307">
        <f ca="1">TblImps[[#This Row],[Real time]]</f>
        <v>45286.416666666526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45286.416666666526</v>
      </c>
      <c r="BZ62" s="317">
        <f ca="1">OFFSET(TblImps[[#This Row],[Servertime]],-1,0)+1/24</f>
        <v>45286.416666666526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776</v>
      </c>
      <c r="I63" s="183">
        <f ca="1">TblPop[[#This Row],[Employment]]</f>
        <v>1</v>
      </c>
      <c r="J63" s="183">
        <f ca="1">TblPop[[#This Row],[Total]]/TblPop[[#This Row],[Net max]]</f>
        <v>1</v>
      </c>
      <c r="K63" s="306">
        <f>TblRezone[[#This Row],[Hour]]</f>
        <v>60</v>
      </c>
      <c r="L63" s="307">
        <f ca="1">TblImps[[#This Row],[Real time]]</f>
        <v>45286.45833333319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45286.45833333319</v>
      </c>
      <c r="BZ63" s="317">
        <f ca="1">OFFSET(TblImps[[#This Row],[Servertime]],-1,0)+1/24</f>
        <v>45286.45833333319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776</v>
      </c>
      <c r="I64" s="183">
        <f ca="1">TblPop[[#This Row],[Employment]]</f>
        <v>1</v>
      </c>
      <c r="J64" s="183">
        <f ca="1">TblPop[[#This Row],[Total]]/TblPop[[#This Row],[Net max]]</f>
        <v>1</v>
      </c>
      <c r="K64" s="306">
        <f>TblRezone[[#This Row],[Hour]]</f>
        <v>61</v>
      </c>
      <c r="L64" s="307">
        <f ca="1">TblImps[[#This Row],[Real time]]</f>
        <v>45286.499999999854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45286.499999999854</v>
      </c>
      <c r="BZ64" s="317">
        <f ca="1">OFFSET(TblImps[[#This Row],[Servertime]],-1,0)+1/24</f>
        <v>45286.499999999854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776</v>
      </c>
      <c r="I65" s="183">
        <f ca="1">TblPop[[#This Row],[Employment]]</f>
        <v>1</v>
      </c>
      <c r="J65" s="183">
        <f ca="1">TblPop[[#This Row],[Total]]/TblPop[[#This Row],[Net max]]</f>
        <v>1</v>
      </c>
      <c r="K65" s="306">
        <f>TblRezone[[#This Row],[Hour]]</f>
        <v>62</v>
      </c>
      <c r="L65" s="307">
        <f ca="1">TblImps[[#This Row],[Real time]]</f>
        <v>45286.541666666519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45286.541666666519</v>
      </c>
      <c r="BZ65" s="317">
        <f ca="1">OFFSET(TblImps[[#This Row],[Servertime]],-1,0)+1/24</f>
        <v>45286.541666666519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776</v>
      </c>
      <c r="I66" s="183">
        <f ca="1">TblPop[[#This Row],[Employment]]</f>
        <v>1</v>
      </c>
      <c r="J66" s="183">
        <f ca="1">TblPop[[#This Row],[Total]]/TblPop[[#This Row],[Net max]]</f>
        <v>1</v>
      </c>
      <c r="K66" s="306">
        <f>TblRezone[[#This Row],[Hour]]</f>
        <v>63</v>
      </c>
      <c r="L66" s="307">
        <f ca="1">TblImps[[#This Row],[Real time]]</f>
        <v>45286.583333333183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45286.583333333183</v>
      </c>
      <c r="BZ66" s="317">
        <f ca="1">OFFSET(TblImps[[#This Row],[Servertime]],-1,0)+1/24</f>
        <v>45286.583333333183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776</v>
      </c>
      <c r="I67" s="183">
        <f ca="1">TblPop[[#This Row],[Employment]]</f>
        <v>1</v>
      </c>
      <c r="J67" s="183">
        <f ca="1">TblPop[[#This Row],[Total]]/TblPop[[#This Row],[Net max]]</f>
        <v>1</v>
      </c>
      <c r="K67" s="306">
        <f>TblRezone[[#This Row],[Hour]]</f>
        <v>64</v>
      </c>
      <c r="L67" s="307">
        <f ca="1">TblImps[[#This Row],[Real time]]</f>
        <v>45286.624999999847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45286.624999999847</v>
      </c>
      <c r="BZ67" s="317">
        <f ca="1">OFFSET(TblImps[[#This Row],[Servertime]],-1,0)+1/24</f>
        <v>45286.624999999847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776</v>
      </c>
      <c r="I68" s="183">
        <f ca="1">TblPop[[#This Row],[Employment]]</f>
        <v>1</v>
      </c>
      <c r="J68" s="183">
        <f ca="1">TblPop[[#This Row],[Total]]/TblPop[[#This Row],[Net max]]</f>
        <v>1</v>
      </c>
      <c r="K68" s="306">
        <f>TblRezone[[#This Row],[Hour]]</f>
        <v>65</v>
      </c>
      <c r="L68" s="307">
        <f ca="1">TblImps[[#This Row],[Real time]]</f>
        <v>45286.666666666511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45286.666666666511</v>
      </c>
      <c r="BZ68" s="317">
        <f ca="1">OFFSET(TblImps[[#This Row],[Servertime]],-1,0)+1/24</f>
        <v>45286.666666666511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776</v>
      </c>
      <c r="I69" s="183">
        <f ca="1">TblPop[[#This Row],[Employment]]</f>
        <v>1</v>
      </c>
      <c r="J69" s="183">
        <f ca="1">TblPop[[#This Row],[Total]]/TblPop[[#This Row],[Net max]]</f>
        <v>1</v>
      </c>
      <c r="K69" s="306">
        <f>TblRezone[[#This Row],[Hour]]</f>
        <v>66</v>
      </c>
      <c r="L69" s="307">
        <f ca="1">TblImps[[#This Row],[Real time]]</f>
        <v>45286.708333333176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45286.708333333176</v>
      </c>
      <c r="BZ69" s="317">
        <f ca="1">OFFSET(TblImps[[#This Row],[Servertime]],-1,0)+1/24</f>
        <v>45286.708333333176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776</v>
      </c>
      <c r="I70" s="183">
        <f ca="1">TblPop[[#This Row],[Employment]]</f>
        <v>1</v>
      </c>
      <c r="J70" s="183">
        <f ca="1">TblPop[[#This Row],[Total]]/TblPop[[#This Row],[Net max]]</f>
        <v>1</v>
      </c>
      <c r="K70" s="306">
        <f>TblRezone[[#This Row],[Hour]]</f>
        <v>67</v>
      </c>
      <c r="L70" s="307">
        <f ca="1">TblImps[[#This Row],[Real time]]</f>
        <v>45286.74999999984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45286.74999999984</v>
      </c>
      <c r="BZ70" s="317">
        <f ca="1">OFFSET(TblImps[[#This Row],[Servertime]],-1,0)+1/24</f>
        <v>45286.74999999984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776</v>
      </c>
      <c r="I71" s="183">
        <f ca="1">TblPop[[#This Row],[Employment]]</f>
        <v>1</v>
      </c>
      <c r="J71" s="183">
        <f ca="1">TblPop[[#This Row],[Total]]/TblPop[[#This Row],[Net max]]</f>
        <v>1</v>
      </c>
      <c r="K71" s="306">
        <f>TblRezone[[#This Row],[Hour]]</f>
        <v>68</v>
      </c>
      <c r="L71" s="307">
        <f ca="1">TblImps[[#This Row],[Real time]]</f>
        <v>45286.791666666504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45286.791666666504</v>
      </c>
      <c r="BZ71" s="317">
        <f ca="1">OFFSET(TblImps[[#This Row],[Servertime]],-1,0)+1/24</f>
        <v>45286.791666666504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776</v>
      </c>
      <c r="I72" s="183">
        <f ca="1">TblPop[[#This Row],[Employment]]</f>
        <v>1</v>
      </c>
      <c r="J72" s="183">
        <f ca="1">TblPop[[#This Row],[Total]]/TblPop[[#This Row],[Net max]]</f>
        <v>1</v>
      </c>
      <c r="K72" s="306">
        <f>TblRezone[[#This Row],[Hour]]</f>
        <v>69</v>
      </c>
      <c r="L72" s="307">
        <f ca="1">TblImps[[#This Row],[Real time]]</f>
        <v>45286.833333333168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45286.833333333168</v>
      </c>
      <c r="BZ72" s="317">
        <f ca="1">OFFSET(TblImps[[#This Row],[Servertime]],-1,0)+1/24</f>
        <v>45286.833333333168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776</v>
      </c>
      <c r="I73" s="183">
        <f ca="1">TblPop[[#This Row],[Employment]]</f>
        <v>1</v>
      </c>
      <c r="J73" s="183">
        <f ca="1">TblPop[[#This Row],[Total]]/TblPop[[#This Row],[Net max]]</f>
        <v>1</v>
      </c>
      <c r="K73" s="306">
        <f>TblRezone[[#This Row],[Hour]]</f>
        <v>70</v>
      </c>
      <c r="L73" s="307">
        <f ca="1">TblImps[[#This Row],[Real time]]</f>
        <v>45286.874999999833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45286.874999999833</v>
      </c>
      <c r="BZ73" s="317">
        <f ca="1">OFFSET(TblImps[[#This Row],[Servertime]],-1,0)+1/24</f>
        <v>45286.874999999833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776</v>
      </c>
      <c r="I74" s="183">
        <f ca="1">TblPop[[#This Row],[Employment]]</f>
        <v>1</v>
      </c>
      <c r="J74" s="183">
        <f ca="1">TblPop[[#This Row],[Total]]/TblPop[[#This Row],[Net max]]</f>
        <v>1</v>
      </c>
      <c r="K74" s="306">
        <f>TblRezone[[#This Row],[Hour]]</f>
        <v>71</v>
      </c>
      <c r="L74" s="307">
        <f ca="1">TblImps[[#This Row],[Real time]]</f>
        <v>45286.916666666497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45286.916666666497</v>
      </c>
      <c r="BZ74" s="317">
        <f ca="1">OFFSET(TblImps[[#This Row],[Servertime]],-1,0)+1/24</f>
        <v>45286.916666666497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776</v>
      </c>
      <c r="I75" s="183">
        <f ca="1">TblPop[[#This Row],[Employment]]</f>
        <v>1</v>
      </c>
      <c r="J75" s="183">
        <f ca="1">TblPop[[#This Row],[Total]]/TblPop[[#This Row],[Net max]]</f>
        <v>1</v>
      </c>
      <c r="K75" s="306">
        <f>TblRezone[[#This Row],[Hour]]</f>
        <v>72</v>
      </c>
      <c r="L75" s="307">
        <f ca="1">TblImps[[#This Row],[Real time]]</f>
        <v>45286.958333333161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45286.958333333161</v>
      </c>
      <c r="BZ75" s="317">
        <f ca="1">OFFSET(TblImps[[#This Row],[Servertime]],-1,0)+1/24</f>
        <v>45286.958333333161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776</v>
      </c>
      <c r="I76" s="209">
        <f ca="1">TblPop[[#This Row],[Employment]]</f>
        <v>1</v>
      </c>
      <c r="J76" s="209">
        <f ca="1">TblPop[[#This Row],[Total]]/TblPop[[#This Row],[Net max]]</f>
        <v>1</v>
      </c>
      <c r="K76" s="321">
        <f>TblRezone[[#This Row],[Hour]]</f>
        <v>73</v>
      </c>
      <c r="L76" s="322">
        <f ca="1">TblImps[[#This Row],[Real time]]</f>
        <v>45286.999999999825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45286.999999999825</v>
      </c>
      <c r="BZ76" s="327">
        <f ca="1">OFFSET(TblImps[[#This Row],[Servertime]],-1,0)+1/24</f>
        <v>45286.999999999825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776</v>
      </c>
      <c r="I77" s="183">
        <f ca="1">TblPop[[#This Row],[Employment]]</f>
        <v>1</v>
      </c>
      <c r="J77" s="183">
        <f ca="1">TblPop[[#This Row],[Total]]/TblPop[[#This Row],[Net max]]</f>
        <v>1</v>
      </c>
      <c r="K77" s="306">
        <f>TblRezone[[#This Row],[Hour]]</f>
        <v>74</v>
      </c>
      <c r="L77" s="307">
        <f ca="1">TblImps[[#This Row],[Real time]]</f>
        <v>45287.04166666649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45287.04166666649</v>
      </c>
      <c r="BZ77" s="317">
        <f ca="1">OFFSET(TblImps[[#This Row],[Servertime]],-1,0)+1/24</f>
        <v>45287.04166666649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776</v>
      </c>
      <c r="I78" s="183">
        <f ca="1">TblPop[[#This Row],[Employment]]</f>
        <v>1</v>
      </c>
      <c r="J78" s="183">
        <f ca="1">TblPop[[#This Row],[Total]]/TblPop[[#This Row],[Net max]]</f>
        <v>1</v>
      </c>
      <c r="K78" s="306">
        <f>TblRezone[[#This Row],[Hour]]</f>
        <v>75</v>
      </c>
      <c r="L78" s="307">
        <f ca="1">TblImps[[#This Row],[Real time]]</f>
        <v>45287.083333333154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45287.083333333154</v>
      </c>
      <c r="BZ78" s="317">
        <f ca="1">OFFSET(TblImps[[#This Row],[Servertime]],-1,0)+1/24</f>
        <v>45287.083333333154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776</v>
      </c>
      <c r="I79" s="183">
        <f ca="1">TblPop[[#This Row],[Employment]]</f>
        <v>1</v>
      </c>
      <c r="J79" s="183">
        <f ca="1">TblPop[[#This Row],[Total]]/TblPop[[#This Row],[Net max]]</f>
        <v>1</v>
      </c>
      <c r="K79" s="306">
        <f>TblRezone[[#This Row],[Hour]]</f>
        <v>76</v>
      </c>
      <c r="L79" s="307">
        <f ca="1">TblImps[[#This Row],[Real time]]</f>
        <v>45287.124999999818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45287.124999999818</v>
      </c>
      <c r="BZ79" s="317">
        <f ca="1">OFFSET(TblImps[[#This Row],[Servertime]],-1,0)+1/24</f>
        <v>45287.124999999818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776</v>
      </c>
      <c r="I80" s="183">
        <f ca="1">TblPop[[#This Row],[Employment]]</f>
        <v>1</v>
      </c>
      <c r="J80" s="183">
        <f ca="1">TblPop[[#This Row],[Total]]/TblPop[[#This Row],[Net max]]</f>
        <v>1</v>
      </c>
      <c r="K80" s="306">
        <f>TblRezone[[#This Row],[Hour]]</f>
        <v>77</v>
      </c>
      <c r="L80" s="307">
        <f ca="1">TblImps[[#This Row],[Real time]]</f>
        <v>45287.166666666482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45287.166666666482</v>
      </c>
      <c r="BZ80" s="317">
        <f ca="1">OFFSET(TblImps[[#This Row],[Servertime]],-1,0)+1/24</f>
        <v>45287.166666666482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776</v>
      </c>
      <c r="I81" s="183">
        <f ca="1">TblPop[[#This Row],[Employment]]</f>
        <v>1</v>
      </c>
      <c r="J81" s="183">
        <f ca="1">TblPop[[#This Row],[Total]]/TblPop[[#This Row],[Net max]]</f>
        <v>1</v>
      </c>
      <c r="K81" s="306">
        <f>TblRezone[[#This Row],[Hour]]</f>
        <v>78</v>
      </c>
      <c r="L81" s="307">
        <f ca="1">TblImps[[#This Row],[Real time]]</f>
        <v>45287.208333333147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45287.208333333147</v>
      </c>
      <c r="BZ81" s="317">
        <f ca="1">OFFSET(TblImps[[#This Row],[Servertime]],-1,0)+1/24</f>
        <v>45287.208333333147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776</v>
      </c>
      <c r="I82" s="183">
        <f ca="1">TblPop[[#This Row],[Employment]]</f>
        <v>1</v>
      </c>
      <c r="J82" s="183">
        <f ca="1">TblPop[[#This Row],[Total]]/TblPop[[#This Row],[Net max]]</f>
        <v>1</v>
      </c>
      <c r="K82" s="306">
        <f>TblRezone[[#This Row],[Hour]]</f>
        <v>79</v>
      </c>
      <c r="L82" s="307">
        <f ca="1">TblImps[[#This Row],[Real time]]</f>
        <v>45287.249999999811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45287.249999999811</v>
      </c>
      <c r="BZ82" s="317">
        <f ca="1">OFFSET(TblImps[[#This Row],[Servertime]],-1,0)+1/24</f>
        <v>45287.249999999811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776</v>
      </c>
      <c r="I83" s="183">
        <f ca="1">TblPop[[#This Row],[Employment]]</f>
        <v>1</v>
      </c>
      <c r="J83" s="183">
        <f ca="1">TblPop[[#This Row],[Total]]/TblPop[[#This Row],[Net max]]</f>
        <v>1</v>
      </c>
      <c r="K83" s="306">
        <f>TblRezone[[#This Row],[Hour]]</f>
        <v>80</v>
      </c>
      <c r="L83" s="307">
        <f ca="1">TblImps[[#This Row],[Real time]]</f>
        <v>45287.291666666475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45287.291666666475</v>
      </c>
      <c r="BZ83" s="317">
        <f ca="1">OFFSET(TblImps[[#This Row],[Servertime]],-1,0)+1/24</f>
        <v>45287.291666666475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776</v>
      </c>
      <c r="I84" s="183">
        <f ca="1">TblPop[[#This Row],[Employment]]</f>
        <v>1</v>
      </c>
      <c r="J84" s="183">
        <f ca="1">TblPop[[#This Row],[Total]]/TblPop[[#This Row],[Net max]]</f>
        <v>1</v>
      </c>
      <c r="K84" s="306">
        <f>TblRezone[[#This Row],[Hour]]</f>
        <v>81</v>
      </c>
      <c r="L84" s="307">
        <f ca="1">TblImps[[#This Row],[Real time]]</f>
        <v>45287.333333333139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45287.333333333139</v>
      </c>
      <c r="BZ84" s="317">
        <f ca="1">OFFSET(TblImps[[#This Row],[Servertime]],-1,0)+1/24</f>
        <v>45287.333333333139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776</v>
      </c>
      <c r="I85" s="183">
        <f ca="1">TblPop[[#This Row],[Employment]]</f>
        <v>1</v>
      </c>
      <c r="J85" s="183">
        <f ca="1">TblPop[[#This Row],[Total]]/TblPop[[#This Row],[Net max]]</f>
        <v>1</v>
      </c>
      <c r="K85" s="306">
        <f>TblRezone[[#This Row],[Hour]]</f>
        <v>82</v>
      </c>
      <c r="L85" s="307">
        <f ca="1">TblImps[[#This Row],[Real time]]</f>
        <v>45287.374999999804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45287.374999999804</v>
      </c>
      <c r="BZ85" s="317">
        <f ca="1">OFFSET(TblImps[[#This Row],[Servertime]],-1,0)+1/24</f>
        <v>45287.374999999804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776</v>
      </c>
      <c r="I86" s="183">
        <f ca="1">TblPop[[#This Row],[Employment]]</f>
        <v>1</v>
      </c>
      <c r="J86" s="183">
        <f ca="1">TblPop[[#This Row],[Total]]/TblPop[[#This Row],[Net max]]</f>
        <v>1</v>
      </c>
      <c r="K86" s="306">
        <f>TblRezone[[#This Row],[Hour]]</f>
        <v>83</v>
      </c>
      <c r="L86" s="307">
        <f ca="1">TblImps[[#This Row],[Real time]]</f>
        <v>45287.416666666468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45287.416666666468</v>
      </c>
      <c r="BZ86" s="317">
        <f ca="1">OFFSET(TblImps[[#This Row],[Servertime]],-1,0)+1/24</f>
        <v>45287.416666666468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776</v>
      </c>
      <c r="I87" s="183">
        <f ca="1">TblPop[[#This Row],[Employment]]</f>
        <v>1</v>
      </c>
      <c r="J87" s="183">
        <f ca="1">TblPop[[#This Row],[Total]]/TblPop[[#This Row],[Net max]]</f>
        <v>1</v>
      </c>
      <c r="K87" s="306">
        <f>TblRezone[[#This Row],[Hour]]</f>
        <v>84</v>
      </c>
      <c r="L87" s="307">
        <f ca="1">TblImps[[#This Row],[Real time]]</f>
        <v>45287.458333333132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45287.458333333132</v>
      </c>
      <c r="BZ87" s="317">
        <f ca="1">OFFSET(TblImps[[#This Row],[Servertime]],-1,0)+1/24</f>
        <v>45287.458333333132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776</v>
      </c>
      <c r="I88" s="183">
        <f ca="1">TblPop[[#This Row],[Employment]]</f>
        <v>1</v>
      </c>
      <c r="J88" s="183">
        <f ca="1">TblPop[[#This Row],[Total]]/TblPop[[#This Row],[Net max]]</f>
        <v>1</v>
      </c>
      <c r="K88" s="306">
        <f>TblRezone[[#This Row],[Hour]]</f>
        <v>85</v>
      </c>
      <c r="L88" s="307">
        <f ca="1">TblImps[[#This Row],[Real time]]</f>
        <v>45287.499999999796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45287.499999999796</v>
      </c>
      <c r="BZ88" s="317">
        <f ca="1">OFFSET(TblImps[[#This Row],[Servertime]],-1,0)+1/24</f>
        <v>45287.499999999796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776</v>
      </c>
      <c r="I89" s="183">
        <f ca="1">TblPop[[#This Row],[Employment]]</f>
        <v>1</v>
      </c>
      <c r="J89" s="183">
        <f ca="1">TblPop[[#This Row],[Total]]/TblPop[[#This Row],[Net max]]</f>
        <v>1</v>
      </c>
      <c r="K89" s="306">
        <f>TblRezone[[#This Row],[Hour]]</f>
        <v>86</v>
      </c>
      <c r="L89" s="307">
        <f ca="1">TblImps[[#This Row],[Real time]]</f>
        <v>45287.541666666461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45287.541666666461</v>
      </c>
      <c r="BZ89" s="317">
        <f ca="1">OFFSET(TblImps[[#This Row],[Servertime]],-1,0)+1/24</f>
        <v>45287.541666666461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776</v>
      </c>
      <c r="I90" s="183">
        <f ca="1">TblPop[[#This Row],[Employment]]</f>
        <v>1</v>
      </c>
      <c r="J90" s="183">
        <f ca="1">TblPop[[#This Row],[Total]]/TblPop[[#This Row],[Net max]]</f>
        <v>1</v>
      </c>
      <c r="K90" s="306">
        <f>TblRezone[[#This Row],[Hour]]</f>
        <v>87</v>
      </c>
      <c r="L90" s="307">
        <f ca="1">TblImps[[#This Row],[Real time]]</f>
        <v>45287.583333333125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45287.583333333125</v>
      </c>
      <c r="BZ90" s="317">
        <f ca="1">OFFSET(TblImps[[#This Row],[Servertime]],-1,0)+1/24</f>
        <v>45287.583333333125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776</v>
      </c>
      <c r="I91" s="183">
        <f ca="1">TblPop[[#This Row],[Employment]]</f>
        <v>1</v>
      </c>
      <c r="J91" s="183">
        <f ca="1">TblPop[[#This Row],[Total]]/TblPop[[#This Row],[Net max]]</f>
        <v>1</v>
      </c>
      <c r="K91" s="306">
        <f>TblRezone[[#This Row],[Hour]]</f>
        <v>88</v>
      </c>
      <c r="L91" s="307">
        <f ca="1">TblImps[[#This Row],[Real time]]</f>
        <v>45287.624999999789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45287.624999999789</v>
      </c>
      <c r="BZ91" s="317">
        <f ca="1">OFFSET(TblImps[[#This Row],[Servertime]],-1,0)+1/24</f>
        <v>45287.624999999789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776</v>
      </c>
      <c r="I92" s="183">
        <f ca="1">TblPop[[#This Row],[Employment]]</f>
        <v>1</v>
      </c>
      <c r="J92" s="183">
        <f ca="1">TblPop[[#This Row],[Total]]/TblPop[[#This Row],[Net max]]</f>
        <v>1</v>
      </c>
      <c r="K92" s="306">
        <f>TblRezone[[#This Row],[Hour]]</f>
        <v>89</v>
      </c>
      <c r="L92" s="307">
        <f ca="1">TblImps[[#This Row],[Real time]]</f>
        <v>45287.666666666453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45287.666666666453</v>
      </c>
      <c r="BZ92" s="317">
        <f ca="1">OFFSET(TblImps[[#This Row],[Servertime]],-1,0)+1/24</f>
        <v>45287.666666666453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776</v>
      </c>
      <c r="I93" s="183">
        <f ca="1">TblPop[[#This Row],[Employment]]</f>
        <v>1</v>
      </c>
      <c r="J93" s="183">
        <f ca="1">TblPop[[#This Row],[Total]]/TblPop[[#This Row],[Net max]]</f>
        <v>1</v>
      </c>
      <c r="K93" s="306">
        <f>TblRezone[[#This Row],[Hour]]</f>
        <v>90</v>
      </c>
      <c r="L93" s="307">
        <f ca="1">TblImps[[#This Row],[Real time]]</f>
        <v>45287.708333333117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45287.708333333117</v>
      </c>
      <c r="BZ93" s="317">
        <f ca="1">OFFSET(TblImps[[#This Row],[Servertime]],-1,0)+1/24</f>
        <v>45287.708333333117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776</v>
      </c>
      <c r="I94" s="183">
        <f ca="1">TblPop[[#This Row],[Employment]]</f>
        <v>1</v>
      </c>
      <c r="J94" s="183">
        <f ca="1">TblPop[[#This Row],[Total]]/TblPop[[#This Row],[Net max]]</f>
        <v>1</v>
      </c>
      <c r="K94" s="306">
        <f>TblRezone[[#This Row],[Hour]]</f>
        <v>91</v>
      </c>
      <c r="L94" s="307">
        <f ca="1">TblImps[[#This Row],[Real time]]</f>
        <v>45287.749999999782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45287.749999999782</v>
      </c>
      <c r="BZ94" s="317">
        <f ca="1">OFFSET(TblImps[[#This Row],[Servertime]],-1,0)+1/24</f>
        <v>45287.749999999782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776</v>
      </c>
      <c r="I95" s="183">
        <f ca="1">TblPop[[#This Row],[Employment]]</f>
        <v>1</v>
      </c>
      <c r="J95" s="183">
        <f ca="1">TblPop[[#This Row],[Total]]/TblPop[[#This Row],[Net max]]</f>
        <v>1</v>
      </c>
      <c r="K95" s="306">
        <f>TblRezone[[#This Row],[Hour]]</f>
        <v>92</v>
      </c>
      <c r="L95" s="307">
        <f ca="1">TblImps[[#This Row],[Real time]]</f>
        <v>45287.791666666446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45287.791666666446</v>
      </c>
      <c r="BZ95" s="317">
        <f ca="1">OFFSET(TblImps[[#This Row],[Servertime]],-1,0)+1/24</f>
        <v>45287.791666666446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776</v>
      </c>
      <c r="I96" s="183">
        <f ca="1">TblPop[[#This Row],[Employment]]</f>
        <v>1</v>
      </c>
      <c r="J96" s="183">
        <f ca="1">TblPop[[#This Row],[Total]]/TblPop[[#This Row],[Net max]]</f>
        <v>1</v>
      </c>
      <c r="K96" s="306">
        <f>TblRezone[[#This Row],[Hour]]</f>
        <v>93</v>
      </c>
      <c r="L96" s="307">
        <f ca="1">TblImps[[#This Row],[Real time]]</f>
        <v>45287.83333333311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45287.83333333311</v>
      </c>
      <c r="BZ96" s="317">
        <f ca="1">OFFSET(TblImps[[#This Row],[Servertime]],-1,0)+1/24</f>
        <v>45287.83333333311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776</v>
      </c>
      <c r="I97" s="183">
        <f ca="1">TblPop[[#This Row],[Employment]]</f>
        <v>1</v>
      </c>
      <c r="J97" s="183">
        <f ca="1">TblPop[[#This Row],[Total]]/TblPop[[#This Row],[Net max]]</f>
        <v>1</v>
      </c>
      <c r="K97" s="306">
        <f>TblRezone[[#This Row],[Hour]]</f>
        <v>94</v>
      </c>
      <c r="L97" s="307">
        <f ca="1">TblImps[[#This Row],[Real time]]</f>
        <v>45287.874999999774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45287.874999999774</v>
      </c>
      <c r="BZ97" s="317">
        <f ca="1">OFFSET(TblImps[[#This Row],[Servertime]],-1,0)+1/24</f>
        <v>45287.874999999774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776</v>
      </c>
      <c r="I98" s="183">
        <f ca="1">TblPop[[#This Row],[Employment]]</f>
        <v>1</v>
      </c>
      <c r="J98" s="183">
        <f ca="1">TblPop[[#This Row],[Total]]/TblPop[[#This Row],[Net max]]</f>
        <v>1</v>
      </c>
      <c r="K98" s="306">
        <f>TblRezone[[#This Row],[Hour]]</f>
        <v>95</v>
      </c>
      <c r="L98" s="307">
        <f ca="1">TblImps[[#This Row],[Real time]]</f>
        <v>45287.916666666439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45287.916666666439</v>
      </c>
      <c r="BZ98" s="317">
        <f ca="1">OFFSET(TblImps[[#This Row],[Servertime]],-1,0)+1/24</f>
        <v>45287.916666666439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776</v>
      </c>
      <c r="I99" s="183">
        <f ca="1">TblPop[[#This Row],[Employment]]</f>
        <v>1</v>
      </c>
      <c r="J99" s="183">
        <f ca="1">TblPop[[#This Row],[Total]]/TblPop[[#This Row],[Net max]]</f>
        <v>1</v>
      </c>
      <c r="K99" s="306">
        <f>TblRezone[[#This Row],[Hour]]</f>
        <v>96</v>
      </c>
      <c r="L99" s="307">
        <f ca="1">TblImps[[#This Row],[Real time]]</f>
        <v>45287.958333333103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45287.958333333103</v>
      </c>
      <c r="BZ99" s="317">
        <f ca="1">OFFSET(TblImps[[#This Row],[Servertime]],-1,0)+1/24</f>
        <v>45287.958333333103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776</v>
      </c>
      <c r="I100" s="183">
        <f ca="1">TblPop[[#This Row],[Employment]]</f>
        <v>1</v>
      </c>
      <c r="J100" s="183">
        <f ca="1">TblPop[[#This Row],[Total]]/TblPop[[#This Row],[Net max]]</f>
        <v>1</v>
      </c>
      <c r="K100" s="306">
        <f>TblRezone[[#This Row],[Hour]]</f>
        <v>97</v>
      </c>
      <c r="L100" s="307">
        <f ca="1">TblImps[[#This Row],[Real time]]</f>
        <v>45287.999999999767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45287.999999999767</v>
      </c>
      <c r="BZ100" s="317">
        <f ca="1">OFFSET(TblImps[[#This Row],[Servertime]],-1,0)+1/24</f>
        <v>45287.999999999767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776</v>
      </c>
      <c r="I101" s="183">
        <f ca="1">TblPop[[#This Row],[Employment]]</f>
        <v>1</v>
      </c>
      <c r="J101" s="183">
        <f ca="1">TblPop[[#This Row],[Total]]/TblPop[[#This Row],[Net max]]</f>
        <v>1</v>
      </c>
      <c r="K101" s="306">
        <f>TblRezone[[#This Row],[Hour]]</f>
        <v>98</v>
      </c>
      <c r="L101" s="307">
        <f ca="1">TblImps[[#This Row],[Real time]]</f>
        <v>45288.041666666431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45288.041666666431</v>
      </c>
      <c r="BZ101" s="317">
        <f ca="1">OFFSET(TblImps[[#This Row],[Servertime]],-1,0)+1/24</f>
        <v>45288.041666666431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776</v>
      </c>
      <c r="I102" s="183">
        <f ca="1">TblPop[[#This Row],[Employment]]</f>
        <v>1</v>
      </c>
      <c r="J102" s="183">
        <f ca="1">TblPop[[#This Row],[Total]]/TblPop[[#This Row],[Net max]]</f>
        <v>1</v>
      </c>
      <c r="K102" s="306">
        <f>TblRezone[[#This Row],[Hour]]</f>
        <v>99</v>
      </c>
      <c r="L102" s="307">
        <f ca="1">TblImps[[#This Row],[Real time]]</f>
        <v>45288.083333333096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45288.083333333096</v>
      </c>
      <c r="BZ102" s="317">
        <f ca="1">OFFSET(TblImps[[#This Row],[Servertime]],-1,0)+1/24</f>
        <v>45288.083333333096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776</v>
      </c>
      <c r="I103" s="183">
        <f ca="1">TblPop[[#This Row],[Employment]]</f>
        <v>1</v>
      </c>
      <c r="J103" s="183">
        <f ca="1">TblPop[[#This Row],[Total]]/TblPop[[#This Row],[Net max]]</f>
        <v>1</v>
      </c>
      <c r="K103" s="306">
        <f>TblRezone[[#This Row],[Hour]]</f>
        <v>100</v>
      </c>
      <c r="L103" s="307">
        <f ca="1">TblImps[[#This Row],[Real time]]</f>
        <v>45288.12499999976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45288.12499999976</v>
      </c>
      <c r="BZ103" s="317">
        <f ca="1">OFFSET(TblImps[[#This Row],[Servertime]],-1,0)+1/24</f>
        <v>45288.12499999976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776</v>
      </c>
      <c r="I104" s="183">
        <f ca="1">TblPop[[#This Row],[Employment]]</f>
        <v>1</v>
      </c>
      <c r="J104" s="183">
        <f ca="1">TblPop[[#This Row],[Total]]/TblPop[[#This Row],[Net max]]</f>
        <v>1</v>
      </c>
      <c r="K104" s="306">
        <f>TblRezone[[#This Row],[Hour]]</f>
        <v>101</v>
      </c>
      <c r="L104" s="307">
        <f ca="1">TblImps[[#This Row],[Real time]]</f>
        <v>45288.166666666424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45288.166666666424</v>
      </c>
      <c r="BZ104" s="317">
        <f ca="1">OFFSET(TblImps[[#This Row],[Servertime]],-1,0)+1/24</f>
        <v>45288.166666666424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776</v>
      </c>
      <c r="I105" s="183">
        <f ca="1">TblPop[[#This Row],[Employment]]</f>
        <v>1</v>
      </c>
      <c r="J105" s="183">
        <f ca="1">TblPop[[#This Row],[Total]]/TblPop[[#This Row],[Net max]]</f>
        <v>1</v>
      </c>
      <c r="K105" s="306">
        <f>TblRezone[[#This Row],[Hour]]</f>
        <v>102</v>
      </c>
      <c r="L105" s="307">
        <f ca="1">TblImps[[#This Row],[Real time]]</f>
        <v>45288.208333333088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45288.208333333088</v>
      </c>
      <c r="BZ105" s="317">
        <f ca="1">OFFSET(TblImps[[#This Row],[Servertime]],-1,0)+1/24</f>
        <v>45288.208333333088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776</v>
      </c>
      <c r="I106" s="183">
        <f ca="1">TblPop[[#This Row],[Employment]]</f>
        <v>1</v>
      </c>
      <c r="J106" s="183">
        <f ca="1">TblPop[[#This Row],[Total]]/TblPop[[#This Row],[Net max]]</f>
        <v>1</v>
      </c>
      <c r="K106" s="306">
        <f>TblRezone[[#This Row],[Hour]]</f>
        <v>103</v>
      </c>
      <c r="L106" s="307">
        <f ca="1">TblImps[[#This Row],[Real time]]</f>
        <v>45288.249999999753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45288.249999999753</v>
      </c>
      <c r="BZ106" s="317">
        <f ca="1">OFFSET(TblImps[[#This Row],[Servertime]],-1,0)+1/24</f>
        <v>45288.249999999753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776</v>
      </c>
      <c r="I107" s="183">
        <f ca="1">TblPop[[#This Row],[Employment]]</f>
        <v>1</v>
      </c>
      <c r="J107" s="183">
        <f ca="1">TblPop[[#This Row],[Total]]/TblPop[[#This Row],[Net max]]</f>
        <v>1</v>
      </c>
      <c r="K107" s="306">
        <f>TblRezone[[#This Row],[Hour]]</f>
        <v>104</v>
      </c>
      <c r="L107" s="307">
        <f ca="1">TblImps[[#This Row],[Real time]]</f>
        <v>45288.291666666417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45288.291666666417</v>
      </c>
      <c r="BZ107" s="317">
        <f ca="1">OFFSET(TblImps[[#This Row],[Servertime]],-1,0)+1/24</f>
        <v>45288.291666666417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776</v>
      </c>
      <c r="I108" s="183">
        <f ca="1">TblPop[[#This Row],[Employment]]</f>
        <v>1</v>
      </c>
      <c r="J108" s="183">
        <f ca="1">TblPop[[#This Row],[Total]]/TblPop[[#This Row],[Net max]]</f>
        <v>1</v>
      </c>
      <c r="K108" s="306">
        <f>TblRezone[[#This Row],[Hour]]</f>
        <v>105</v>
      </c>
      <c r="L108" s="307">
        <f ca="1">TblImps[[#This Row],[Real time]]</f>
        <v>45288.333333333081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45288.333333333081</v>
      </c>
      <c r="BZ108" s="317">
        <f ca="1">OFFSET(TblImps[[#This Row],[Servertime]],-1,0)+1/24</f>
        <v>45288.333333333081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776</v>
      </c>
      <c r="I109" s="183">
        <f ca="1">TblPop[[#This Row],[Employment]]</f>
        <v>1</v>
      </c>
      <c r="J109" s="183">
        <f ca="1">TblPop[[#This Row],[Total]]/TblPop[[#This Row],[Net max]]</f>
        <v>1</v>
      </c>
      <c r="K109" s="306">
        <f>TblRezone[[#This Row],[Hour]]</f>
        <v>106</v>
      </c>
      <c r="L109" s="307">
        <f ca="1">TblImps[[#This Row],[Real time]]</f>
        <v>45288.374999999745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45288.374999999745</v>
      </c>
      <c r="BZ109" s="317">
        <f ca="1">OFFSET(TblImps[[#This Row],[Servertime]],-1,0)+1/24</f>
        <v>45288.374999999745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776</v>
      </c>
      <c r="I110" s="183">
        <f ca="1">TblPop[[#This Row],[Employment]]</f>
        <v>1</v>
      </c>
      <c r="J110" s="183">
        <f ca="1">TblPop[[#This Row],[Total]]/TblPop[[#This Row],[Net max]]</f>
        <v>1</v>
      </c>
      <c r="K110" s="306">
        <f>TblRezone[[#This Row],[Hour]]</f>
        <v>107</v>
      </c>
      <c r="L110" s="307">
        <f ca="1">TblImps[[#This Row],[Real time]]</f>
        <v>45288.41666666641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45288.41666666641</v>
      </c>
      <c r="BZ110" s="317">
        <f ca="1">OFFSET(TblImps[[#This Row],[Servertime]],-1,0)+1/24</f>
        <v>45288.41666666641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776</v>
      </c>
      <c r="I111" s="183">
        <f ca="1">TblPop[[#This Row],[Employment]]</f>
        <v>1</v>
      </c>
      <c r="J111" s="183">
        <f ca="1">TblPop[[#This Row],[Total]]/TblPop[[#This Row],[Net max]]</f>
        <v>1</v>
      </c>
      <c r="K111" s="306">
        <f>TblRezone[[#This Row],[Hour]]</f>
        <v>108</v>
      </c>
      <c r="L111" s="307">
        <f ca="1">TblImps[[#This Row],[Real time]]</f>
        <v>45288.458333333074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45288.458333333074</v>
      </c>
      <c r="BZ111" s="317">
        <f ca="1">OFFSET(TblImps[[#This Row],[Servertime]],-1,0)+1/24</f>
        <v>45288.458333333074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776</v>
      </c>
      <c r="I112" s="183">
        <f ca="1">TblPop[[#This Row],[Employment]]</f>
        <v>1</v>
      </c>
      <c r="J112" s="183">
        <f ca="1">TblPop[[#This Row],[Total]]/TblPop[[#This Row],[Net max]]</f>
        <v>1</v>
      </c>
      <c r="K112" s="306">
        <f>TblRezone[[#This Row],[Hour]]</f>
        <v>109</v>
      </c>
      <c r="L112" s="307">
        <f ca="1">TblImps[[#This Row],[Real time]]</f>
        <v>45288.499999999738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45288.499999999738</v>
      </c>
      <c r="BZ112" s="317">
        <f ca="1">OFFSET(TblImps[[#This Row],[Servertime]],-1,0)+1/24</f>
        <v>45288.499999999738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776</v>
      </c>
      <c r="I113" s="183">
        <f ca="1">TblPop[[#This Row],[Employment]]</f>
        <v>1</v>
      </c>
      <c r="J113" s="183">
        <f ca="1">TblPop[[#This Row],[Total]]/TblPop[[#This Row],[Net max]]</f>
        <v>1</v>
      </c>
      <c r="K113" s="306">
        <f>TblRezone[[#This Row],[Hour]]</f>
        <v>110</v>
      </c>
      <c r="L113" s="307">
        <f ca="1">TblImps[[#This Row],[Real time]]</f>
        <v>45288.541666666402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45288.541666666402</v>
      </c>
      <c r="BZ113" s="317">
        <f ca="1">OFFSET(TblImps[[#This Row],[Servertime]],-1,0)+1/24</f>
        <v>45288.541666666402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776</v>
      </c>
      <c r="I114" s="183">
        <f ca="1">TblPop[[#This Row],[Employment]]</f>
        <v>1</v>
      </c>
      <c r="J114" s="183">
        <f ca="1">TblPop[[#This Row],[Total]]/TblPop[[#This Row],[Net max]]</f>
        <v>1</v>
      </c>
      <c r="K114" s="306">
        <f>TblRezone[[#This Row],[Hour]]</f>
        <v>111</v>
      </c>
      <c r="L114" s="307">
        <f ca="1">TblImps[[#This Row],[Real time]]</f>
        <v>45288.583333333067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45288.583333333067</v>
      </c>
      <c r="BZ114" s="317">
        <f ca="1">OFFSET(TblImps[[#This Row],[Servertime]],-1,0)+1/24</f>
        <v>45288.583333333067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776</v>
      </c>
      <c r="I115" s="183">
        <f ca="1">TblPop[[#This Row],[Employment]]</f>
        <v>1</v>
      </c>
      <c r="J115" s="183">
        <f ca="1">TblPop[[#This Row],[Total]]/TblPop[[#This Row],[Net max]]</f>
        <v>1</v>
      </c>
      <c r="K115" s="306">
        <f>TblRezone[[#This Row],[Hour]]</f>
        <v>112</v>
      </c>
      <c r="L115" s="307">
        <f ca="1">TblImps[[#This Row],[Real time]]</f>
        <v>45288.624999999731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45288.624999999731</v>
      </c>
      <c r="BZ115" s="317">
        <f ca="1">OFFSET(TblImps[[#This Row],[Servertime]],-1,0)+1/24</f>
        <v>45288.624999999731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776</v>
      </c>
      <c r="I116" s="183">
        <f ca="1">TblPop[[#This Row],[Employment]]</f>
        <v>1</v>
      </c>
      <c r="J116" s="183">
        <f ca="1">TblPop[[#This Row],[Total]]/TblPop[[#This Row],[Net max]]</f>
        <v>1</v>
      </c>
      <c r="K116" s="306">
        <f>TblRezone[[#This Row],[Hour]]</f>
        <v>113</v>
      </c>
      <c r="L116" s="307">
        <f ca="1">TblImps[[#This Row],[Real time]]</f>
        <v>45288.666666666395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45288.666666666395</v>
      </c>
      <c r="BZ116" s="317">
        <f ca="1">OFFSET(TblImps[[#This Row],[Servertime]],-1,0)+1/24</f>
        <v>45288.666666666395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776</v>
      </c>
      <c r="I117" s="183">
        <f ca="1">TblPop[[#This Row],[Employment]]</f>
        <v>1</v>
      </c>
      <c r="J117" s="183">
        <f ca="1">TblPop[[#This Row],[Total]]/TblPop[[#This Row],[Net max]]</f>
        <v>1</v>
      </c>
      <c r="K117" s="306">
        <f>TblRezone[[#This Row],[Hour]]</f>
        <v>114</v>
      </c>
      <c r="L117" s="307">
        <f ca="1">TblImps[[#This Row],[Real time]]</f>
        <v>45288.708333333059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45288.708333333059</v>
      </c>
      <c r="BZ117" s="317">
        <f ca="1">OFFSET(TblImps[[#This Row],[Servertime]],-1,0)+1/24</f>
        <v>45288.708333333059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776</v>
      </c>
      <c r="I118" s="183">
        <f ca="1">TblPop[[#This Row],[Employment]]</f>
        <v>1</v>
      </c>
      <c r="J118" s="183">
        <f ca="1">TblPop[[#This Row],[Total]]/TblPop[[#This Row],[Net max]]</f>
        <v>1</v>
      </c>
      <c r="K118" s="306">
        <f>TblRezone[[#This Row],[Hour]]</f>
        <v>115</v>
      </c>
      <c r="L118" s="307">
        <f ca="1">TblImps[[#This Row],[Real time]]</f>
        <v>45288.749999999724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45288.749999999724</v>
      </c>
      <c r="BZ118" s="317">
        <f ca="1">OFFSET(TblImps[[#This Row],[Servertime]],-1,0)+1/24</f>
        <v>45288.749999999724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776</v>
      </c>
      <c r="I119" s="183">
        <f ca="1">TblPop[[#This Row],[Employment]]</f>
        <v>1</v>
      </c>
      <c r="J119" s="183">
        <f ca="1">TblPop[[#This Row],[Total]]/TblPop[[#This Row],[Net max]]</f>
        <v>1</v>
      </c>
      <c r="K119" s="306">
        <f>TblRezone[[#This Row],[Hour]]</f>
        <v>116</v>
      </c>
      <c r="L119" s="307">
        <f ca="1">TblImps[[#This Row],[Real time]]</f>
        <v>45288.791666666388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45288.791666666388</v>
      </c>
      <c r="BZ119" s="317">
        <f ca="1">OFFSET(TblImps[[#This Row],[Servertime]],-1,0)+1/24</f>
        <v>45288.791666666388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776</v>
      </c>
      <c r="I120" s="183">
        <f ca="1">TblPop[[#This Row],[Employment]]</f>
        <v>1</v>
      </c>
      <c r="J120" s="183">
        <f ca="1">TblPop[[#This Row],[Total]]/TblPop[[#This Row],[Net max]]</f>
        <v>1</v>
      </c>
      <c r="K120" s="306">
        <f>TblRezone[[#This Row],[Hour]]</f>
        <v>117</v>
      </c>
      <c r="L120" s="307">
        <f ca="1">TblImps[[#This Row],[Real time]]</f>
        <v>45288.833333333052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45288.833333333052</v>
      </c>
      <c r="BZ120" s="317">
        <f ca="1">OFFSET(TblImps[[#This Row],[Servertime]],-1,0)+1/24</f>
        <v>45288.833333333052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776</v>
      </c>
      <c r="I121" s="183">
        <f ca="1">TblPop[[#This Row],[Employment]]</f>
        <v>1</v>
      </c>
      <c r="J121" s="183">
        <f ca="1">TblPop[[#This Row],[Total]]/TblPop[[#This Row],[Net max]]</f>
        <v>1</v>
      </c>
      <c r="K121" s="306">
        <f>TblRezone[[#This Row],[Hour]]</f>
        <v>118</v>
      </c>
      <c r="L121" s="307">
        <f ca="1">TblImps[[#This Row],[Real time]]</f>
        <v>45288.874999999716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45288.874999999716</v>
      </c>
      <c r="BZ121" s="317">
        <f ca="1">OFFSET(TblImps[[#This Row],[Servertime]],-1,0)+1/24</f>
        <v>45288.874999999716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776</v>
      </c>
      <c r="I122" s="183">
        <f ca="1">TblPop[[#This Row],[Employment]]</f>
        <v>1</v>
      </c>
      <c r="J122" s="183">
        <f ca="1">TblPop[[#This Row],[Total]]/TblPop[[#This Row],[Net max]]</f>
        <v>1</v>
      </c>
      <c r="K122" s="306">
        <f>TblRezone[[#This Row],[Hour]]</f>
        <v>119</v>
      </c>
      <c r="L122" s="307">
        <f ca="1">TblImps[[#This Row],[Real time]]</f>
        <v>45288.91666666638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45288.91666666638</v>
      </c>
      <c r="BZ122" s="317">
        <f ca="1">OFFSET(TblImps[[#This Row],[Servertime]],-1,0)+1/24</f>
        <v>45288.91666666638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776</v>
      </c>
      <c r="I123" s="183">
        <f ca="1">TblPop[[#This Row],[Employment]]</f>
        <v>1</v>
      </c>
      <c r="J123" s="183">
        <f ca="1">TblPop[[#This Row],[Total]]/TblPop[[#This Row],[Net max]]</f>
        <v>1</v>
      </c>
      <c r="K123" s="306">
        <f>TblRezone[[#This Row],[Hour]]</f>
        <v>120</v>
      </c>
      <c r="L123" s="307">
        <f ca="1">TblImps[[#This Row],[Real time]]</f>
        <v>45288.958333333045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45288.958333333045</v>
      </c>
      <c r="BZ123" s="317">
        <f ca="1">OFFSET(TblImps[[#This Row],[Servertime]],-1,0)+1/24</f>
        <v>45288.958333333045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776</v>
      </c>
      <c r="I124" s="183">
        <f ca="1">TblPop[[#This Row],[Employment]]</f>
        <v>1</v>
      </c>
      <c r="J124" s="183">
        <f ca="1">TblPop[[#This Row],[Total]]/TblPop[[#This Row],[Net max]]</f>
        <v>1</v>
      </c>
      <c r="K124" s="306">
        <f>TblRezone[[#This Row],[Hour]]</f>
        <v>121</v>
      </c>
      <c r="L124" s="307">
        <f ca="1">TblImps[[#This Row],[Real time]]</f>
        <v>45288.999999999709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45288.999999999709</v>
      </c>
      <c r="BZ124" s="317">
        <f ca="1">OFFSET(TblImps[[#This Row],[Servertime]],-1,0)+1/24</f>
        <v>45288.999999999709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776</v>
      </c>
      <c r="I125" s="183">
        <f ca="1">TblPop[[#This Row],[Employment]]</f>
        <v>1</v>
      </c>
      <c r="J125" s="183">
        <f ca="1">TblPop[[#This Row],[Total]]/TblPop[[#This Row],[Net max]]</f>
        <v>1</v>
      </c>
      <c r="K125" s="306">
        <f>TblRezone[[#This Row],[Hour]]</f>
        <v>122</v>
      </c>
      <c r="L125" s="307">
        <f ca="1">TblImps[[#This Row],[Real time]]</f>
        <v>45289.041666666373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45289.041666666373</v>
      </c>
      <c r="BZ125" s="317">
        <f ca="1">OFFSET(TblImps[[#This Row],[Servertime]],-1,0)+1/24</f>
        <v>45289.041666666373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776</v>
      </c>
      <c r="I126" s="183">
        <f ca="1">TblPop[[#This Row],[Employment]]</f>
        <v>1</v>
      </c>
      <c r="J126" s="183">
        <f ca="1">TblPop[[#This Row],[Total]]/TblPop[[#This Row],[Net max]]</f>
        <v>1</v>
      </c>
      <c r="K126" s="306">
        <f>TblRezone[[#This Row],[Hour]]</f>
        <v>123</v>
      </c>
      <c r="L126" s="307">
        <f ca="1">TblImps[[#This Row],[Real time]]</f>
        <v>45289.083333333037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45289.083333333037</v>
      </c>
      <c r="BZ126" s="317">
        <f ca="1">OFFSET(TblImps[[#This Row],[Servertime]],-1,0)+1/24</f>
        <v>45289.083333333037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776</v>
      </c>
      <c r="I127" s="183">
        <f ca="1">TblPop[[#This Row],[Employment]]</f>
        <v>1</v>
      </c>
      <c r="J127" s="183">
        <f ca="1">TblPop[[#This Row],[Total]]/TblPop[[#This Row],[Net max]]</f>
        <v>1</v>
      </c>
      <c r="K127" s="306">
        <f>TblRezone[[#This Row],[Hour]]</f>
        <v>124</v>
      </c>
      <c r="L127" s="307">
        <f ca="1">TblImps[[#This Row],[Real time]]</f>
        <v>45289.124999999702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45289.124999999702</v>
      </c>
      <c r="BZ127" s="317">
        <f ca="1">OFFSET(TblImps[[#This Row],[Servertime]],-1,0)+1/24</f>
        <v>45289.124999999702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776</v>
      </c>
      <c r="I128" s="183">
        <f ca="1">TblPop[[#This Row],[Employment]]</f>
        <v>1</v>
      </c>
      <c r="J128" s="183">
        <f ca="1">TblPop[[#This Row],[Total]]/TblPop[[#This Row],[Net max]]</f>
        <v>1</v>
      </c>
      <c r="K128" s="306">
        <f>TblRezone[[#This Row],[Hour]]</f>
        <v>125</v>
      </c>
      <c r="L128" s="307">
        <f ca="1">TblImps[[#This Row],[Real time]]</f>
        <v>45289.166666666366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45289.166666666366</v>
      </c>
      <c r="BZ128" s="317">
        <f ca="1">OFFSET(TblImps[[#This Row],[Servertime]],-1,0)+1/24</f>
        <v>45289.166666666366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776</v>
      </c>
      <c r="I129" s="183">
        <f ca="1">TblPop[[#This Row],[Employment]]</f>
        <v>1</v>
      </c>
      <c r="J129" s="183">
        <f ca="1">TblPop[[#This Row],[Total]]/TblPop[[#This Row],[Net max]]</f>
        <v>1</v>
      </c>
      <c r="K129" s="306">
        <f>TblRezone[[#This Row],[Hour]]</f>
        <v>126</v>
      </c>
      <c r="L129" s="307">
        <f ca="1">TblImps[[#This Row],[Real time]]</f>
        <v>45289.20833333303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45289.20833333303</v>
      </c>
      <c r="BZ129" s="317">
        <f ca="1">OFFSET(TblImps[[#This Row],[Servertime]],-1,0)+1/24</f>
        <v>45289.20833333303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776</v>
      </c>
      <c r="I130" s="183">
        <f ca="1">TblPop[[#This Row],[Employment]]</f>
        <v>1</v>
      </c>
      <c r="J130" s="183">
        <f ca="1">TblPop[[#This Row],[Total]]/TblPop[[#This Row],[Net max]]</f>
        <v>1</v>
      </c>
      <c r="K130" s="306">
        <f>TblRezone[[#This Row],[Hour]]</f>
        <v>127</v>
      </c>
      <c r="L130" s="307">
        <f ca="1">TblImps[[#This Row],[Real time]]</f>
        <v>45289.249999999694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45289.249999999694</v>
      </c>
      <c r="BZ130" s="317">
        <f ca="1">OFFSET(TblImps[[#This Row],[Servertime]],-1,0)+1/24</f>
        <v>45289.249999999694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776</v>
      </c>
      <c r="I131" s="183">
        <f ca="1">TblPop[[#This Row],[Employment]]</f>
        <v>1</v>
      </c>
      <c r="J131" s="183">
        <f ca="1">TblPop[[#This Row],[Total]]/TblPop[[#This Row],[Net max]]</f>
        <v>1</v>
      </c>
      <c r="K131" s="306">
        <f>TblRezone[[#This Row],[Hour]]</f>
        <v>128</v>
      </c>
      <c r="L131" s="307">
        <f ca="1">TblImps[[#This Row],[Real time]]</f>
        <v>45289.291666666359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45289.291666666359</v>
      </c>
      <c r="BZ131" s="317">
        <f ca="1">OFFSET(TblImps[[#This Row],[Servertime]],-1,0)+1/24</f>
        <v>45289.291666666359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776</v>
      </c>
      <c r="I132" s="183">
        <f ca="1">TblPop[[#This Row],[Employment]]</f>
        <v>1</v>
      </c>
      <c r="J132" s="183">
        <f ca="1">TblPop[[#This Row],[Total]]/TblPop[[#This Row],[Net max]]</f>
        <v>1</v>
      </c>
      <c r="K132" s="306">
        <f>TblRezone[[#This Row],[Hour]]</f>
        <v>129</v>
      </c>
      <c r="L132" s="307">
        <f ca="1">TblImps[[#This Row],[Real time]]</f>
        <v>45289.333333333023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45289.333333333023</v>
      </c>
      <c r="BZ132" s="317">
        <f ca="1">OFFSET(TblImps[[#This Row],[Servertime]],-1,0)+1/24</f>
        <v>45289.333333333023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776</v>
      </c>
      <c r="I133" s="183">
        <f ca="1">TblPop[[#This Row],[Employment]]</f>
        <v>1</v>
      </c>
      <c r="J133" s="183">
        <f ca="1">TblPop[[#This Row],[Total]]/TblPop[[#This Row],[Net max]]</f>
        <v>1</v>
      </c>
      <c r="K133" s="306">
        <f>TblRezone[[#This Row],[Hour]]</f>
        <v>130</v>
      </c>
      <c r="L133" s="307">
        <f ca="1">TblImps[[#This Row],[Real time]]</f>
        <v>45289.374999999687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45289.374999999687</v>
      </c>
      <c r="BZ133" s="317">
        <f ca="1">OFFSET(TblImps[[#This Row],[Servertime]],-1,0)+1/24</f>
        <v>45289.374999999687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776</v>
      </c>
      <c r="I134" s="183">
        <f ca="1">TblPop[[#This Row],[Employment]]</f>
        <v>1</v>
      </c>
      <c r="J134" s="183">
        <f ca="1">TblPop[[#This Row],[Total]]/TblPop[[#This Row],[Net max]]</f>
        <v>1</v>
      </c>
      <c r="K134" s="306">
        <f>TblRezone[[#This Row],[Hour]]</f>
        <v>131</v>
      </c>
      <c r="L134" s="307">
        <f ca="1">TblImps[[#This Row],[Real time]]</f>
        <v>45289.416666666351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45289.416666666351</v>
      </c>
      <c r="BZ134" s="317">
        <f ca="1">OFFSET(TblImps[[#This Row],[Servertime]],-1,0)+1/24</f>
        <v>45289.416666666351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776</v>
      </c>
      <c r="I135" s="183">
        <f ca="1">TblPop[[#This Row],[Employment]]</f>
        <v>1</v>
      </c>
      <c r="J135" s="183">
        <f ca="1">TblPop[[#This Row],[Total]]/TblPop[[#This Row],[Net max]]</f>
        <v>1</v>
      </c>
      <c r="K135" s="306">
        <f>TblRezone[[#This Row],[Hour]]</f>
        <v>132</v>
      </c>
      <c r="L135" s="307">
        <f ca="1">TblImps[[#This Row],[Real time]]</f>
        <v>45289.458333333016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45289.458333333016</v>
      </c>
      <c r="BZ135" s="317">
        <f ca="1">OFFSET(TblImps[[#This Row],[Servertime]],-1,0)+1/24</f>
        <v>45289.458333333016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776</v>
      </c>
      <c r="I136" s="183">
        <f ca="1">TblPop[[#This Row],[Employment]]</f>
        <v>0</v>
      </c>
      <c r="J136" s="183">
        <f ca="1">TblPop[[#This Row],[Total]]/TblPop[[#This Row],[Net max]]</f>
        <v>1</v>
      </c>
      <c r="K136" s="306">
        <f>TblRezone[[#This Row],[Hour]]</f>
        <v>133</v>
      </c>
      <c r="L136" s="307">
        <f ca="1">TblImps[[#This Row],[Real time]]</f>
        <v>45289.49999999968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45289.49999999968</v>
      </c>
      <c r="BZ136" s="317">
        <f ca="1">OFFSET(TblImps[[#This Row],[Servertime]],-1,0)+1/24</f>
        <v>45289.49999999968</v>
      </c>
      <c r="CA136" s="57"/>
      <c r="CB136" s="315"/>
      <c r="CC136" s="315"/>
    </row>
    <row r="1269" spans="2:23" x14ac:dyDescent="0.2">
      <c r="B1269" s="496" t="s">
        <v>317</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5" priority="8" stopIfTrue="1">
      <formula>ROW()-2=#REF!</formula>
    </cfRule>
  </conditionalFormatting>
  <conditionalFormatting sqref="A1269:CC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V76">
    <cfRule type="expression" dxfId="132" priority="20" stopIfTrue="1">
      <formula>ISERROR(BV76)</formula>
    </cfRule>
  </conditionalFormatting>
  <conditionalFormatting sqref="A4:BZ136">
    <cfRule type="expression" dxfId="131" priority="1" stopIfTrue="1">
      <formula>ROW()-3=$B$1270</formula>
    </cfRule>
    <cfRule type="expression" dxfId="130" priority="2" stopIfTrue="1">
      <formula>OR(ROW()-3=$B$1270,A4&lt;0)</formula>
    </cfRule>
    <cfRule type="expression" dxfId="129" priority="7">
      <formula>$K4=73</formula>
    </cfRule>
    <cfRule type="expression" dxfId="128" priority="12">
      <formula>ROUND(($K4-1)/12,0)=INT($K4-1)/12</formula>
    </cfRule>
  </conditionalFormatting>
  <conditionalFormatting sqref="BV4:BV136">
    <cfRule type="expression" dxfId="127" priority="15" stopIfTrue="1">
      <formula>AND(ROW()-3=$B$1270,ISERROR(BV4))</formula>
    </cfRule>
    <cfRule type="expression" dxfId="126" priority="17" stopIfTrue="1">
      <formula>ISERROR(BV4)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4"/>
  <sheetViews>
    <sheetView topLeftCell="A73" zoomScale="70" zoomScaleNormal="70" workbookViewId="0">
      <selection activeCell="D154" sqref="D154"/>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Human</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T116" s="111"/>
    </row>
    <row r="117" spans="1:23" x14ac:dyDescent="0.2">
      <c r="B117" s="45" t="s">
        <v>294</v>
      </c>
      <c r="C117" s="121">
        <v>0.2</v>
      </c>
      <c r="D117" s="45" t="s">
        <v>469</v>
      </c>
      <c r="F117" s="180">
        <v>4.5</v>
      </c>
      <c r="L117" s="45" t="s">
        <v>598</v>
      </c>
      <c r="M117" s="2">
        <v>0.01</v>
      </c>
      <c r="N117" s="45" t="s">
        <v>649</v>
      </c>
      <c r="O117" s="5">
        <v>1</v>
      </c>
      <c r="P117" s="5" t="s">
        <v>679</v>
      </c>
      <c r="S117" s="111" t="s">
        <v>722</v>
      </c>
      <c r="T117" s="111"/>
      <c r="U117" s="160"/>
      <c r="V117" s="45">
        <v>1</v>
      </c>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434">
        <v>1.4999999999999999E-2</v>
      </c>
      <c r="N121" s="45" t="s">
        <v>649</v>
      </c>
      <c r="S121" s="111" t="s">
        <v>724</v>
      </c>
      <c r="T121" s="111"/>
      <c r="U121" s="159"/>
      <c r="V121" s="45">
        <v>1</v>
      </c>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250</v>
      </c>
      <c r="D125" s="45" t="s">
        <v>467</v>
      </c>
      <c r="F125" s="180">
        <v>4</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1124</v>
      </c>
      <c r="B152" s="45" t="s">
        <v>7</v>
      </c>
    </row>
    <row r="153" spans="1:13" x14ac:dyDescent="0.2">
      <c r="A153" s="329" t="s">
        <v>501</v>
      </c>
      <c r="B153" s="45" t="s">
        <v>12</v>
      </c>
    </row>
    <row r="155" spans="1:13" x14ac:dyDescent="0.2">
      <c r="A155" s="329" t="s">
        <v>1055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1056</v>
      </c>
    </row>
    <row r="162" spans="1:2" x14ac:dyDescent="0.2">
      <c r="A162" s="329" t="s">
        <v>280</v>
      </c>
      <c r="B162" s="159">
        <v>0.75</v>
      </c>
    </row>
    <row r="164" spans="1:2" x14ac:dyDescent="0.2">
      <c r="A164" s="328" t="s">
        <v>1132</v>
      </c>
    </row>
    <row r="165" spans="1:2" x14ac:dyDescent="0.2">
      <c r="A165" s="329" t="s">
        <v>455</v>
      </c>
      <c r="B165" s="45">
        <v>5</v>
      </c>
    </row>
    <row r="167" spans="1:2" x14ac:dyDescent="0.2">
      <c r="A167" s="328" t="s">
        <v>1133</v>
      </c>
      <c r="B167" s="159">
        <v>0.2</v>
      </c>
    </row>
    <row r="168" spans="1:2" x14ac:dyDescent="0.2">
      <c r="A168" s="329" t="s">
        <v>1134</v>
      </c>
      <c r="B168" s="45">
        <f>alch_plat*fact_xtra_prod</f>
        <v>9</v>
      </c>
    </row>
    <row r="169" spans="1:2" x14ac:dyDescent="0.2">
      <c r="A169" s="329" t="s">
        <v>1135</v>
      </c>
      <c r="B169" s="45">
        <f>ly_lumber*fact_xtra_prod</f>
        <v>10</v>
      </c>
    </row>
    <row r="170" spans="1:2" x14ac:dyDescent="0.2">
      <c r="A170" s="329" t="s">
        <v>1136</v>
      </c>
      <c r="B170" s="45">
        <f>om_ore*fact_xtra_prod</f>
        <v>12</v>
      </c>
    </row>
    <row r="171" spans="1:2" x14ac:dyDescent="0.2">
      <c r="A171" s="329" t="s">
        <v>1139</v>
      </c>
      <c r="B171" s="45">
        <f>dm_gems*fact_xtra_prod</f>
        <v>3</v>
      </c>
    </row>
    <row r="172" spans="1:2" x14ac:dyDescent="0.2">
      <c r="A172" s="329" t="s">
        <v>1140</v>
      </c>
      <c r="B172" s="45">
        <f>tower_mana*fact_xtra_prod</f>
        <v>5</v>
      </c>
    </row>
    <row r="173" spans="1:2" x14ac:dyDescent="0.2">
      <c r="A173" s="329" t="s">
        <v>1137</v>
      </c>
      <c r="B173" s="45">
        <f>farm_food*fact_xtra_prod</f>
        <v>16</v>
      </c>
    </row>
    <row r="174" spans="1:2" x14ac:dyDescent="0.2">
      <c r="A174" s="329" t="s">
        <v>1138</v>
      </c>
      <c r="B174" s="45">
        <f>dock_boats_hr*fact_xtra_prod</f>
        <v>1.0000000000000002E-2</v>
      </c>
    </row>
  </sheetData>
  <phoneticPr fontId="0" type="noConversion"/>
  <conditionalFormatting sqref="J25:L25">
    <cfRule type="expression" dxfId="36"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B139"/>
  <sheetViews>
    <sheetView zoomScale="85" zoomScaleNormal="85" workbookViewId="0">
      <pane ySplit="4" topLeftCell="A65" activePane="bottomLeft" state="frozenSplit"/>
      <selection pane="bottomLeft" activeCell="D82" sqref="D82"/>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8" s="347" customFormat="1" ht="19.5" customHeight="1" x14ac:dyDescent="0.2">
      <c r="A1" s="347" t="s">
        <v>284</v>
      </c>
      <c r="E1" s="348"/>
      <c r="F1" s="348"/>
      <c r="G1" s="348"/>
      <c r="X1" s="349"/>
    </row>
    <row r="2" spans="1:28" ht="19.5" customHeight="1" x14ac:dyDescent="0.2">
      <c r="A2" s="298"/>
      <c r="X2" s="350"/>
    </row>
    <row r="3" spans="1:28" s="347" customFormat="1" ht="19.5" customHeight="1" x14ac:dyDescent="0.2">
      <c r="A3" s="347" t="s">
        <v>36</v>
      </c>
      <c r="D3" s="347" t="s">
        <v>38</v>
      </c>
      <c r="E3" s="348"/>
      <c r="F3" s="348"/>
      <c r="G3" s="348"/>
      <c r="J3" s="347" t="s">
        <v>37</v>
      </c>
      <c r="X3" s="349"/>
    </row>
    <row r="4" spans="1:28"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c r="AB4" s="436" t="s">
        <v>1125</v>
      </c>
    </row>
    <row r="5" spans="1:28"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8"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8"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8"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8"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8"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8"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8"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8"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8"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8"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8"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8" ht="19.5" customHeight="1" x14ac:dyDescent="0.2">
      <c r="A81" s="298" t="s">
        <v>1124</v>
      </c>
      <c r="B81" s="352" t="s">
        <v>98</v>
      </c>
      <c r="C81" s="373" t="s">
        <v>58</v>
      </c>
      <c r="D81" s="298" t="s">
        <v>1126</v>
      </c>
      <c r="E81" s="96">
        <v>3</v>
      </c>
      <c r="F81" s="96">
        <v>0</v>
      </c>
      <c r="G81" s="96">
        <v>300</v>
      </c>
      <c r="H81" s="298">
        <v>50</v>
      </c>
      <c r="I81" s="352">
        <v>5</v>
      </c>
      <c r="J81" s="354">
        <v>-0.05</v>
      </c>
      <c r="K81" s="355"/>
      <c r="L81" s="355"/>
      <c r="M81" s="355"/>
      <c r="N81" s="355"/>
      <c r="O81" s="355"/>
      <c r="P81" s="355"/>
      <c r="Q81" s="355"/>
      <c r="R81" s="355"/>
      <c r="S81" s="355"/>
      <c r="T81" s="355">
        <v>0.05</v>
      </c>
      <c r="U81" s="355">
        <v>0.1</v>
      </c>
      <c r="V81" s="355">
        <v>0.1</v>
      </c>
      <c r="W81" s="96"/>
      <c r="X81" s="356"/>
      <c r="Y81" s="96"/>
      <c r="Z81" s="357"/>
      <c r="AA81" s="357"/>
      <c r="AB81" s="379">
        <v>-0.5</v>
      </c>
    </row>
    <row r="82" spans="1:28" ht="19.5" customHeight="1" x14ac:dyDescent="0.2">
      <c r="A82" s="298" t="s">
        <v>1124</v>
      </c>
      <c r="B82" s="352" t="s">
        <v>98</v>
      </c>
      <c r="C82" s="373" t="s">
        <v>58</v>
      </c>
      <c r="D82" s="298" t="s">
        <v>1143</v>
      </c>
      <c r="E82" s="96">
        <v>0</v>
      </c>
      <c r="F82" s="96">
        <v>4</v>
      </c>
      <c r="G82" s="96">
        <v>360</v>
      </c>
      <c r="H82" s="298">
        <v>10</v>
      </c>
      <c r="I82" s="352">
        <v>5</v>
      </c>
      <c r="J82" s="354"/>
      <c r="K82" s="355"/>
      <c r="L82" s="355"/>
      <c r="M82" s="355"/>
      <c r="N82" s="355"/>
      <c r="O82" s="355"/>
      <c r="P82" s="355"/>
      <c r="Q82" s="355"/>
      <c r="R82" s="355"/>
      <c r="S82" s="355"/>
      <c r="T82" s="355"/>
      <c r="U82" s="355"/>
      <c r="V82" s="355"/>
      <c r="W82" s="96"/>
      <c r="X82" s="356"/>
      <c r="Y82" s="96"/>
      <c r="Z82" s="357"/>
      <c r="AA82" s="357"/>
    </row>
    <row r="83" spans="1:28" ht="19.5" customHeight="1" x14ac:dyDescent="0.2">
      <c r="A83" s="298" t="s">
        <v>1124</v>
      </c>
      <c r="B83" s="352" t="s">
        <v>98</v>
      </c>
      <c r="C83" s="373" t="s">
        <v>58</v>
      </c>
      <c r="D83" s="298" t="s">
        <v>1127</v>
      </c>
      <c r="E83" s="96">
        <v>0</v>
      </c>
      <c r="F83" s="96">
        <v>7</v>
      </c>
      <c r="G83" s="96">
        <v>725</v>
      </c>
      <c r="H83" s="298">
        <v>500</v>
      </c>
      <c r="I83" s="352">
        <v>11</v>
      </c>
      <c r="J83" s="354"/>
      <c r="K83" s="355"/>
      <c r="L83" s="355"/>
      <c r="M83" s="355"/>
      <c r="N83" s="355"/>
      <c r="O83" s="355"/>
      <c r="P83" s="355"/>
      <c r="Q83" s="355"/>
      <c r="R83" s="355"/>
      <c r="S83" s="355"/>
      <c r="T83" s="355"/>
      <c r="U83" s="355"/>
      <c r="V83" s="355"/>
      <c r="W83" s="96"/>
      <c r="X83" s="356"/>
      <c r="Y83" s="96"/>
      <c r="Z83" s="357"/>
      <c r="AA83" s="357"/>
    </row>
    <row r="84" spans="1:28" ht="19.5" customHeight="1" x14ac:dyDescent="0.2">
      <c r="A84" s="298" t="s">
        <v>1124</v>
      </c>
      <c r="B84" s="352" t="s">
        <v>98</v>
      </c>
      <c r="C84" s="373" t="s">
        <v>58</v>
      </c>
      <c r="D84" s="298" t="s">
        <v>1128</v>
      </c>
      <c r="E84" s="96">
        <v>6</v>
      </c>
      <c r="F84" s="96">
        <v>4</v>
      </c>
      <c r="G84" s="96">
        <v>800</v>
      </c>
      <c r="H84" s="298">
        <v>400</v>
      </c>
      <c r="I84" s="352">
        <v>12.600000000000001</v>
      </c>
      <c r="J84" s="354"/>
      <c r="K84" s="355"/>
      <c r="L84" s="355"/>
      <c r="M84" s="355"/>
      <c r="N84" s="355"/>
      <c r="O84" s="355"/>
      <c r="P84" s="355"/>
      <c r="Q84" s="355"/>
      <c r="R84" s="355"/>
      <c r="S84" s="355"/>
      <c r="T84" s="355"/>
      <c r="U84" s="355"/>
      <c r="V84" s="355"/>
      <c r="W84" s="96"/>
      <c r="X84" s="356"/>
      <c r="Y84" s="96"/>
      <c r="Z84" s="357"/>
      <c r="AA84" s="357"/>
    </row>
    <row r="85" spans="1:28" ht="19.5" customHeight="1" x14ac:dyDescent="0.2">
      <c r="A85" s="358" t="s">
        <v>501</v>
      </c>
      <c r="B85" s="366" t="s">
        <v>30</v>
      </c>
      <c r="C85" s="372" t="s">
        <v>60</v>
      </c>
      <c r="D85" s="358" t="s">
        <v>423</v>
      </c>
      <c r="E85" s="368">
        <v>3</v>
      </c>
      <c r="F85" s="368"/>
      <c r="G85" s="368">
        <v>300</v>
      </c>
      <c r="H85" s="358">
        <v>0</v>
      </c>
      <c r="I85" s="366">
        <v>5</v>
      </c>
      <c r="J85" s="369"/>
      <c r="K85" s="370"/>
      <c r="L85" s="370"/>
      <c r="M85" s="370"/>
      <c r="N85" s="370"/>
      <c r="O85" s="370">
        <v>0.1</v>
      </c>
      <c r="P85" s="370"/>
      <c r="Q85" s="370"/>
      <c r="R85" s="370">
        <v>-0.2</v>
      </c>
      <c r="S85" s="370"/>
      <c r="T85" s="370"/>
      <c r="U85" s="370"/>
      <c r="V85" s="370"/>
      <c r="W85" s="96"/>
      <c r="X85" s="356"/>
      <c r="Y85" s="96"/>
      <c r="Z85" s="355">
        <v>0.15</v>
      </c>
      <c r="AA85" s="375"/>
    </row>
    <row r="86" spans="1:28" ht="19.5" customHeight="1" x14ac:dyDescent="0.2">
      <c r="A86" s="298" t="s">
        <v>501</v>
      </c>
      <c r="B86" s="352" t="s">
        <v>30</v>
      </c>
      <c r="C86" s="373" t="s">
        <v>60</v>
      </c>
      <c r="D86" s="298" t="s">
        <v>424</v>
      </c>
      <c r="F86" s="96">
        <v>3</v>
      </c>
      <c r="G86" s="96">
        <v>325</v>
      </c>
      <c r="H86" s="298">
        <v>8</v>
      </c>
      <c r="I86" s="352">
        <v>5</v>
      </c>
      <c r="J86" s="354"/>
      <c r="K86" s="355"/>
      <c r="L86" s="355"/>
      <c r="M86" s="355"/>
      <c r="N86" s="355"/>
      <c r="O86" s="355"/>
      <c r="P86" s="355"/>
      <c r="Q86" s="355"/>
      <c r="R86" s="355"/>
      <c r="S86" s="355"/>
      <c r="T86" s="355"/>
      <c r="U86" s="355"/>
      <c r="V86" s="355"/>
      <c r="W86" s="96"/>
      <c r="X86" s="356"/>
      <c r="Y86" s="96"/>
      <c r="Z86" s="96"/>
      <c r="AA86" s="357"/>
    </row>
    <row r="87" spans="1:28" ht="19.5" customHeight="1" x14ac:dyDescent="0.2">
      <c r="A87" s="298" t="s">
        <v>501</v>
      </c>
      <c r="B87" s="352" t="s">
        <v>30</v>
      </c>
      <c r="C87" s="373" t="s">
        <v>60</v>
      </c>
      <c r="D87" s="298" t="s">
        <v>425</v>
      </c>
      <c r="E87" s="96">
        <v>0</v>
      </c>
      <c r="F87" s="96">
        <v>2</v>
      </c>
      <c r="G87" s="96">
        <v>975</v>
      </c>
      <c r="H87" s="298">
        <v>25</v>
      </c>
      <c r="I87" s="352">
        <f>1.8 * MIN(6, MAX(E87,F87)) + 0.45 * MIN(6, MIN(E87,F87)) + IF(E87&gt;6, (E87-6)*0.2) + IF(F87&gt;6, (F87-6)*0.2)</f>
        <v>3.6</v>
      </c>
      <c r="J87" s="354"/>
      <c r="K87" s="355"/>
      <c r="L87" s="355"/>
      <c r="M87" s="355"/>
      <c r="N87" s="355"/>
      <c r="O87" s="355"/>
      <c r="P87" s="355"/>
      <c r="Q87" s="355"/>
      <c r="R87" s="355"/>
      <c r="S87" s="355"/>
      <c r="T87" s="355"/>
      <c r="U87" s="355"/>
      <c r="V87" s="355"/>
      <c r="W87" s="96"/>
      <c r="X87" s="356"/>
      <c r="Y87" s="96"/>
      <c r="Z87" s="96"/>
      <c r="AA87" s="357"/>
    </row>
    <row r="88" spans="1:28" ht="19.5" customHeight="1" x14ac:dyDescent="0.2">
      <c r="A88" s="298" t="s">
        <v>501</v>
      </c>
      <c r="B88" s="352" t="s">
        <v>30</v>
      </c>
      <c r="C88" s="373" t="s">
        <v>60</v>
      </c>
      <c r="D88" s="298" t="s">
        <v>426</v>
      </c>
      <c r="E88" s="96">
        <v>5</v>
      </c>
      <c r="F88" s="96">
        <v>2</v>
      </c>
      <c r="G88" s="96">
        <v>970</v>
      </c>
      <c r="H88" s="298">
        <v>0</v>
      </c>
      <c r="I88" s="352">
        <f>1.8 * MIN(6, MAX(E88,F88)) + 0.45 * MIN(6, MIN(E88,F88)) + IF(E88&gt;6, (E88-6)*0.2) + IF(F88&gt;6, (F88-6)*0.2)</f>
        <v>9.9</v>
      </c>
      <c r="J88" s="354"/>
      <c r="K88" s="355"/>
      <c r="L88" s="355"/>
      <c r="M88" s="355"/>
      <c r="N88" s="355"/>
      <c r="O88" s="355"/>
      <c r="P88" s="355"/>
      <c r="Q88" s="355"/>
      <c r="R88" s="355"/>
      <c r="S88" s="355"/>
      <c r="T88" s="355"/>
      <c r="U88" s="355"/>
      <c r="V88" s="355"/>
      <c r="W88" s="96"/>
      <c r="X88" s="356"/>
      <c r="Y88" s="96"/>
      <c r="Z88" s="96"/>
      <c r="AA88" s="357"/>
    </row>
    <row r="89" spans="1:28" ht="19.5" customHeight="1" x14ac:dyDescent="0.2">
      <c r="A89" s="376" t="s">
        <v>770</v>
      </c>
      <c r="B89" s="352" t="s">
        <v>770</v>
      </c>
      <c r="C89" s="373" t="s">
        <v>770</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8" ht="19.5" customHeight="1" x14ac:dyDescent="0.2">
      <c r="A90" s="376" t="s">
        <v>770</v>
      </c>
      <c r="B90" s="352" t="s">
        <v>770</v>
      </c>
      <c r="C90" s="373" t="s">
        <v>770</v>
      </c>
      <c r="D90" s="63" t="s">
        <v>1099</v>
      </c>
      <c r="G90" s="96">
        <v>1000</v>
      </c>
      <c r="H90" s="96" t="s">
        <v>1100</v>
      </c>
      <c r="I90" s="352"/>
      <c r="J90" s="354"/>
      <c r="K90" s="355"/>
      <c r="L90" s="355"/>
      <c r="M90" s="355"/>
      <c r="N90" s="355"/>
      <c r="O90" s="355"/>
      <c r="P90" s="355"/>
      <c r="Q90" s="355"/>
      <c r="R90" s="355"/>
      <c r="S90" s="355"/>
      <c r="T90" s="355"/>
      <c r="U90" s="355"/>
      <c r="V90" s="355"/>
      <c r="W90" s="96"/>
      <c r="X90" s="377"/>
      <c r="Y90" s="96"/>
      <c r="Z90" s="357"/>
      <c r="AA90" s="357"/>
    </row>
    <row r="91" spans="1:28" ht="19.5" customHeight="1" x14ac:dyDescent="0.2">
      <c r="A91" s="376" t="s">
        <v>770</v>
      </c>
      <c r="B91" s="352" t="s">
        <v>770</v>
      </c>
      <c r="C91" s="373" t="s">
        <v>770</v>
      </c>
      <c r="D91" s="63" t="s">
        <v>183</v>
      </c>
      <c r="G91" s="96">
        <v>500</v>
      </c>
      <c r="I91" s="352"/>
      <c r="J91" s="354"/>
      <c r="K91" s="355"/>
      <c r="L91" s="355"/>
      <c r="M91" s="355"/>
      <c r="N91" s="355"/>
      <c r="O91" s="355"/>
      <c r="P91" s="355"/>
      <c r="Q91" s="355"/>
      <c r="R91" s="355"/>
      <c r="S91" s="355"/>
      <c r="T91" s="355"/>
      <c r="U91" s="355"/>
      <c r="V91" s="355"/>
      <c r="W91" s="96"/>
      <c r="X91" s="377"/>
      <c r="Y91" s="96"/>
      <c r="Z91" s="96"/>
      <c r="AA91" s="357"/>
    </row>
    <row r="92" spans="1:28" ht="19.5" customHeight="1" x14ac:dyDescent="0.2">
      <c r="A92" s="376" t="s">
        <v>770</v>
      </c>
      <c r="B92" s="352" t="s">
        <v>770</v>
      </c>
      <c r="C92" s="373" t="s">
        <v>770</v>
      </c>
      <c r="D92" s="63" t="s">
        <v>184</v>
      </c>
      <c r="G92" s="96">
        <v>1000</v>
      </c>
      <c r="H92" s="96" t="s">
        <v>250</v>
      </c>
      <c r="I92" s="352"/>
      <c r="J92" s="354"/>
      <c r="K92" s="355"/>
      <c r="L92" s="355"/>
      <c r="M92" s="355"/>
      <c r="N92" s="355"/>
      <c r="O92" s="355"/>
      <c r="P92" s="355"/>
      <c r="Q92" s="355"/>
      <c r="R92" s="355"/>
      <c r="S92" s="355"/>
      <c r="T92" s="355"/>
      <c r="U92" s="355"/>
      <c r="V92" s="355"/>
      <c r="W92" s="96"/>
      <c r="X92" s="377"/>
      <c r="Y92" s="96"/>
      <c r="Z92" s="96"/>
      <c r="AA92" s="357"/>
    </row>
    <row r="93" spans="1:28" ht="19.5" customHeight="1" x14ac:dyDescent="0.2">
      <c r="C93" s="378"/>
      <c r="J93" s="379"/>
      <c r="K93" s="379"/>
      <c r="L93" s="379"/>
      <c r="M93" s="379"/>
      <c r="N93" s="379"/>
      <c r="O93" s="379"/>
      <c r="P93" s="379"/>
      <c r="Q93" s="379"/>
      <c r="R93" s="379"/>
      <c r="S93" s="379"/>
      <c r="T93" s="379"/>
      <c r="U93" s="379"/>
      <c r="V93" s="379"/>
    </row>
    <row r="94" spans="1:28" ht="19.5" customHeight="1" x14ac:dyDescent="0.2">
      <c r="A94" s="376" t="s">
        <v>89</v>
      </c>
      <c r="B94" s="298">
        <v>5</v>
      </c>
      <c r="C94" s="378"/>
      <c r="D94" s="298" t="s">
        <v>362</v>
      </c>
      <c r="J94" s="379"/>
      <c r="K94" s="379"/>
      <c r="L94" s="379"/>
      <c r="M94" s="379"/>
      <c r="N94" s="379"/>
      <c r="O94" s="379"/>
      <c r="P94" s="379"/>
      <c r="Q94" s="379"/>
      <c r="R94" s="379"/>
      <c r="S94" s="379"/>
      <c r="T94" s="379"/>
      <c r="U94" s="379"/>
      <c r="V94" s="379"/>
    </row>
    <row r="95" spans="1:28"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8"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331</v>
      </c>
      <c r="B110" s="298">
        <v>69</v>
      </c>
      <c r="J110" s="379"/>
      <c r="K110" s="379"/>
      <c r="L110" s="379"/>
      <c r="M110" s="379"/>
      <c r="N110" s="379"/>
      <c r="O110" s="379"/>
      <c r="P110" s="379"/>
      <c r="Q110" s="379"/>
      <c r="R110" s="379"/>
      <c r="S110" s="379"/>
      <c r="T110" s="379"/>
      <c r="U110" s="379"/>
      <c r="V110" s="379"/>
    </row>
    <row r="111" spans="1:22" ht="19.5" customHeight="1" x14ac:dyDescent="0.2">
      <c r="A111" s="376" t="s">
        <v>345</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1124</v>
      </c>
      <c r="B113" s="298">
        <v>81</v>
      </c>
      <c r="J113" s="379"/>
      <c r="K113" s="379"/>
      <c r="L113" s="379"/>
      <c r="M113" s="379"/>
      <c r="N113" s="379"/>
      <c r="O113" s="379"/>
      <c r="P113" s="379"/>
      <c r="Q113" s="379"/>
      <c r="R113" s="379"/>
      <c r="S113" s="379"/>
      <c r="T113" s="379"/>
      <c r="U113" s="379"/>
      <c r="V113" s="379"/>
    </row>
    <row r="114" spans="1:22" ht="19.5" customHeight="1" x14ac:dyDescent="0.2">
      <c r="A114" s="376" t="s">
        <v>501</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row r="139" spans="10:22" ht="19.5" customHeight="1" x14ac:dyDescent="0.2">
      <c r="J139" s="379"/>
      <c r="K139" s="379"/>
      <c r="L139" s="379"/>
      <c r="M139" s="379"/>
      <c r="N139" s="379"/>
      <c r="O139" s="379"/>
      <c r="P139" s="379"/>
      <c r="Q139" s="379"/>
      <c r="R139" s="379"/>
      <c r="S139" s="379"/>
      <c r="T139" s="379"/>
      <c r="U139" s="379"/>
      <c r="V139"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fact_xtra_prod</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2023-12-11T20:16:50Z</dcterms:modified>
</cp:coreProperties>
</file>