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1C8386D-5B56-4101-B324-F7330E74A61E}"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25" i="6"/>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Y10" i="5" l="1" a="1"/>
  <c r="AY10" i="5" s="1"/>
  <c r="BL10" i="5"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Y11" i="5" l="1" a="1"/>
  <c r="AY11" i="5" s="1"/>
  <c r="BL11" i="5" a="1"/>
  <c r="BL11" i="5" s="1"/>
  <c r="AF7" i="9"/>
  <c r="AE7" i="9"/>
  <c r="AI7" i="9"/>
  <c r="AC7" i="9"/>
  <c r="AY12" i="5" l="1" a="1"/>
  <c r="AY12" i="5" s="1"/>
  <c r="BL12" i="5"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F9" i="9"/>
  <c r="J4" i="2"/>
  <c r="AE9" i="9"/>
  <c r="AI9" i="9"/>
  <c r="AC9" i="9"/>
  <c r="AC4" i="1"/>
  <c r="AB4" i="1"/>
  <c r="AY14" i="5" l="1" a="1"/>
  <c r="AY14" i="5" s="1"/>
  <c r="O7" i="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N7" i="2" l="1"/>
  <c r="V4"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AV4" i="5" l="1"/>
  <c r="BP7" i="5" a="1"/>
  <c r="BP7" i="5" s="1"/>
  <c r="V6" i="2"/>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P4" i="5" s="1"/>
  <c r="A4" i="11"/>
  <c r="N4" i="11" s="1"/>
  <c r="BE4" i="8"/>
  <c r="BN4" i="8" s="1"/>
  <c r="AI4" i="5"/>
  <c r="B4" i="9"/>
  <c r="W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AO4" i="5" l="1"/>
  <c r="AV5" i="5"/>
  <c r="AY20" i="5" a="1"/>
  <c r="AY20" i="5" s="1"/>
  <c r="BP8" i="5" a="1"/>
  <c r="BP8" i="5" s="1"/>
  <c r="V7" i="2"/>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AI5" i="5"/>
  <c r="B5" i="9"/>
  <c r="W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AW6" i="5" s="1"/>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O4" i="8" l="1"/>
  <c r="R4" i="8"/>
  <c r="CJ4" i="8"/>
  <c r="CN4" i="8" s="1"/>
  <c r="AO5" i="5"/>
  <c r="AV6" i="5"/>
  <c r="BP9" i="5" a="1"/>
  <c r="BP9" i="5" s="1"/>
  <c r="V8" i="2"/>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F17" i="9"/>
  <c r="A6" i="10"/>
  <c r="AA6" i="10" s="1"/>
  <c r="BT6" i="5"/>
  <c r="B6" i="7"/>
  <c r="Q6" i="7" s="1"/>
  <c r="AI6" i="5"/>
  <c r="AJ6" i="5"/>
  <c r="AP6" i="5" s="1"/>
  <c r="B6" i="9"/>
  <c r="W6" i="9" s="1"/>
  <c r="J7" i="2"/>
  <c r="AB6" i="8"/>
  <c r="BM6" i="8" s="1"/>
  <c r="A6" i="11"/>
  <c r="N6" i="11" s="1"/>
  <c r="CZ8" i="5"/>
  <c r="E6" i="1"/>
  <c r="W6" i="8"/>
  <c r="C7" i="5"/>
  <c r="F7" i="5" s="1"/>
  <c r="AW7" i="5" s="1"/>
  <c r="AC7" i="1"/>
  <c r="DI8" i="5"/>
  <c r="AB8" i="1"/>
  <c r="AE17" i="9"/>
  <c r="AI17" i="9"/>
  <c r="AC17" i="9"/>
  <c r="B8" i="5"/>
  <c r="BY5" i="8"/>
  <c r="BZ5" i="8"/>
  <c r="S10" i="2"/>
  <c r="P11" i="2"/>
  <c r="N11" i="2"/>
  <c r="R11" i="2"/>
  <c r="Q10" i="2"/>
  <c r="D10" i="12"/>
  <c r="F9" i="12"/>
  <c r="E9" i="12" s="1"/>
  <c r="J12" i="10"/>
  <c r="M11" i="2"/>
  <c r="O12" i="2"/>
  <c r="I13" i="12"/>
  <c r="J12" i="12"/>
  <c r="O5" i="8" l="1"/>
  <c r="F13" i="8"/>
  <c r="CJ5" i="8"/>
  <c r="CN5" i="8" s="1"/>
  <c r="AO6" i="5"/>
  <c r="AV7" i="5"/>
  <c r="AY22" i="5" a="1"/>
  <c r="AY22" i="5" s="1"/>
  <c r="BP10" i="5" a="1"/>
  <c r="BP10" i="5" s="1"/>
  <c r="V9" i="2"/>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W7" i="9" s="1"/>
  <c r="W7" i="8"/>
  <c r="AJ7" i="5"/>
  <c r="AP7" i="5" s="1"/>
  <c r="AI7" i="5"/>
  <c r="AB7" i="8"/>
  <c r="BM7" i="8" s="1"/>
  <c r="A7" i="10"/>
  <c r="AA7" i="10" s="1"/>
  <c r="C8" i="5"/>
  <c r="F8" i="5" s="1"/>
  <c r="AW8" i="5" s="1"/>
  <c r="J8" i="2"/>
  <c r="AA5" i="11"/>
  <c r="AK5" i="1" s="1"/>
  <c r="CZ9" i="5"/>
  <c r="AB9" i="1"/>
  <c r="DI9" i="5"/>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O6" i="8" l="1"/>
  <c r="F14" i="8"/>
  <c r="AO7" i="5"/>
  <c r="AV8" i="5"/>
  <c r="BP11" i="5" a="1"/>
  <c r="BP11" i="5" s="1"/>
  <c r="V10" i="2"/>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W8" i="9" s="1"/>
  <c r="W8" i="8"/>
  <c r="E8" i="1"/>
  <c r="AB8" i="8"/>
  <c r="BM8" i="8" s="1"/>
  <c r="BT8" i="5"/>
  <c r="J9" i="2"/>
  <c r="C9" i="5"/>
  <c r="F9" i="5" s="1"/>
  <c r="AW9" i="5" s="1"/>
  <c r="AE7" i="7"/>
  <c r="AF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F15" i="8" l="1"/>
  <c r="AO8" i="5"/>
  <c r="AV9" i="5"/>
  <c r="AY24" i="5" a="1"/>
  <c r="AY24" i="5" s="1"/>
  <c r="BP12" i="5" a="1"/>
  <c r="BP12" i="5" s="1"/>
  <c r="V11" i="2"/>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R7" i="5"/>
  <c r="CC8" i="8"/>
  <c r="CS8" i="8" s="1"/>
  <c r="CK7" i="8"/>
  <c r="BV8" i="8"/>
  <c r="AC7" i="11"/>
  <c r="T7" i="8" s="1"/>
  <c r="AE8" i="7"/>
  <c r="AF8" i="7" s="1"/>
  <c r="BT8" i="8"/>
  <c r="AA7" i="11"/>
  <c r="AK7" i="1" s="1"/>
  <c r="Z7" i="11"/>
  <c r="AQ7" i="5"/>
  <c r="BU8" i="8"/>
  <c r="BW8" i="8"/>
  <c r="CM8" i="8" s="1"/>
  <c r="AB7" i="11"/>
  <c r="P7" i="8" s="1"/>
  <c r="J10" i="2"/>
  <c r="W9" i="8"/>
  <c r="B9" i="7"/>
  <c r="AJ9" i="5"/>
  <c r="AP9" i="5" s="1"/>
  <c r="AI9" i="5"/>
  <c r="B9" i="9"/>
  <c r="W9" i="9" s="1"/>
  <c r="AB9" i="8"/>
  <c r="BM9" i="8" s="1"/>
  <c r="A9" i="10"/>
  <c r="AA9" i="10" s="1"/>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E16" i="8" l="1"/>
  <c r="CQ7" i="8"/>
  <c r="CR7" i="8" s="1"/>
  <c r="O7" i="8"/>
  <c r="F17" i="8"/>
  <c r="AO9" i="5"/>
  <c r="AV10" i="5"/>
  <c r="BP13" i="5" a="1"/>
  <c r="BP13" i="5" s="1"/>
  <c r="V12" i="2"/>
  <c r="AY25" i="5" a="1"/>
  <c r="AY25" i="5" s="1"/>
  <c r="W10" i="8"/>
  <c r="AG8" i="7"/>
  <c r="AI8" i="7" s="1"/>
  <c r="O18" i="1"/>
  <c r="BL25" i="5" a="1"/>
  <c r="BL25" i="5" s="1"/>
  <c r="BO9" i="8"/>
  <c r="BK9" i="8"/>
  <c r="BL9" i="8"/>
  <c r="BI9" i="8"/>
  <c r="BJ9" i="8"/>
  <c r="BG9" i="8"/>
  <c r="BH9" i="8"/>
  <c r="BF9" i="8"/>
  <c r="AC9" i="10"/>
  <c r="X9" i="10" s="1"/>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W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F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CY7" i="8" l="1"/>
  <c r="G7" i="1" s="1"/>
  <c r="M7" i="8" s="1"/>
  <c r="O9" i="8"/>
  <c r="F18" i="8"/>
  <c r="AO10" i="5"/>
  <c r="AV11" i="5"/>
  <c r="AY26" i="5" a="1"/>
  <c r="AY26" i="5" s="1"/>
  <c r="BP14" i="5" a="1"/>
  <c r="BP14" i="5" s="1"/>
  <c r="V13" i="2"/>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W11" i="9" s="1"/>
  <c r="AB11" i="8"/>
  <c r="BM11" i="8" s="1"/>
  <c r="B11" i="7"/>
  <c r="AE11" i="7" s="1"/>
  <c r="AF11" i="7" s="1"/>
  <c r="BE11" i="8"/>
  <c r="BN11" i="8" s="1"/>
  <c r="W11" i="8"/>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BZ9" i="8"/>
  <c r="CQ9" i="8" s="1"/>
  <c r="CR9" i="8" s="1"/>
  <c r="AF22" i="9"/>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CJ11" i="8" l="1"/>
  <c r="CN11" i="8" s="1"/>
  <c r="F19" i="8"/>
  <c r="CJ10" i="8"/>
  <c r="CN10" i="8" s="1"/>
  <c r="AO11" i="5"/>
  <c r="AV12" i="5"/>
  <c r="BP15" i="5" a="1"/>
  <c r="BP15" i="5" s="1"/>
  <c r="V14" i="2"/>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P12" i="5" s="1"/>
  <c r="B12" i="9"/>
  <c r="W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D12" i="8"/>
  <c r="CT12" i="8" s="1"/>
  <c r="CB17" i="8"/>
  <c r="AF23" i="9"/>
  <c r="J13" i="2"/>
  <c r="CZ14" i="5"/>
  <c r="AC13" i="1"/>
  <c r="DA13" i="5"/>
  <c r="DG13" i="5" s="1" a="1"/>
  <c r="DG13" i="5" s="1"/>
  <c r="AB14" i="1"/>
  <c r="DI14" i="5"/>
  <c r="AE23" i="9"/>
  <c r="AI23" i="9"/>
  <c r="AC85" i="9"/>
  <c r="B7" i="14"/>
  <c r="S16" i="2"/>
  <c r="P17" i="2"/>
  <c r="N17" i="2"/>
  <c r="R17" i="2"/>
  <c r="Q16" i="2"/>
  <c r="M17" i="2"/>
  <c r="F15" i="12"/>
  <c r="E15" i="12" s="1"/>
  <c r="D16" i="12"/>
  <c r="O18" i="2"/>
  <c r="J18" i="10"/>
  <c r="CL10" i="8" l="1"/>
  <c r="CQ10" i="8"/>
  <c r="CR10" i="8" s="1"/>
  <c r="CY10" i="8" s="1"/>
  <c r="G10" i="1" s="1"/>
  <c r="M10" i="8" s="1"/>
  <c r="O10" i="8"/>
  <c r="F20" i="8"/>
  <c r="AO12" i="5"/>
  <c r="AV13" i="5"/>
  <c r="AY28" i="5" a="1"/>
  <c r="AY28" i="5" s="1"/>
  <c r="BP16" i="5" a="1"/>
  <c r="BP16" i="5" s="1"/>
  <c r="V15" i="2"/>
  <c r="B13" i="9"/>
  <c r="W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AW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O12" i="8" l="1"/>
  <c r="CJ12" i="8"/>
  <c r="CN12" i="8" s="1"/>
  <c r="F21" i="8"/>
  <c r="AO13" i="5"/>
  <c r="AV14" i="5"/>
  <c r="BP17" i="5" a="1"/>
  <c r="BP17" i="5" s="1"/>
  <c r="V16" i="2"/>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F25" i="9"/>
  <c r="AI14" i="5"/>
  <c r="B14" i="9"/>
  <c r="W14" i="9" s="1"/>
  <c r="AB14" i="8"/>
  <c r="BM14" i="8" s="1"/>
  <c r="E14" i="1"/>
  <c r="A14" i="10"/>
  <c r="AA14" i="10" s="1"/>
  <c r="J15" i="2"/>
  <c r="BT14" i="5"/>
  <c r="A14" i="11"/>
  <c r="B14" i="7"/>
  <c r="W14" i="8"/>
  <c r="CZ16" i="5"/>
  <c r="J16" i="2"/>
  <c r="AC15" i="1"/>
  <c r="DA15" i="5"/>
  <c r="DG15" i="5" s="1" a="1"/>
  <c r="DG15" i="5" s="1"/>
  <c r="DI16" i="5"/>
  <c r="AB16" i="1"/>
  <c r="AE25" i="9"/>
  <c r="AI25" i="9"/>
  <c r="AC87" i="9"/>
  <c r="B9" i="14"/>
  <c r="S18" i="2"/>
  <c r="P19" i="2"/>
  <c r="N19" i="2"/>
  <c r="R19" i="2"/>
  <c r="Q18" i="2"/>
  <c r="M19" i="2"/>
  <c r="J20" i="10"/>
  <c r="O20" i="2"/>
  <c r="CJ13" i="8" l="1"/>
  <c r="CN13" i="8" s="1"/>
  <c r="F22" i="8"/>
  <c r="AO14" i="5"/>
  <c r="AV15" i="5"/>
  <c r="AY30" i="5" a="1"/>
  <c r="AY30" i="5" s="1"/>
  <c r="BP18" i="5" a="1"/>
  <c r="BP18" i="5" s="1"/>
  <c r="V17" i="2"/>
  <c r="BD15" i="8"/>
  <c r="BP15" i="8" s="1"/>
  <c r="AG13" i="7"/>
  <c r="AI13" i="7" s="1"/>
  <c r="O23" i="1"/>
  <c r="BL30" i="5" a="1"/>
  <c r="BL30" i="5" s="1"/>
  <c r="CY12" i="8"/>
  <c r="G12" i="1" s="1"/>
  <c r="M12" i="8"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E26" i="9"/>
  <c r="AI26" i="9"/>
  <c r="AC88" i="9"/>
  <c r="B10" i="14"/>
  <c r="S19" i="2"/>
  <c r="P20" i="2"/>
  <c r="N20" i="2"/>
  <c r="R20" i="2"/>
  <c r="Q19" i="2"/>
  <c r="M20" i="2"/>
  <c r="J21" i="10"/>
  <c r="O21" i="2"/>
  <c r="O14" i="8" l="1"/>
  <c r="BO15" i="8"/>
  <c r="F23" i="8"/>
  <c r="BS15" i="8"/>
  <c r="BY15" i="8" s="1"/>
  <c r="AO15" i="5"/>
  <c r="AV16" i="5"/>
  <c r="BP19" i="5" a="1"/>
  <c r="BP19" i="5" s="1"/>
  <c r="V18" i="2"/>
  <c r="AY31" i="5" a="1"/>
  <c r="AY31" i="5" s="1"/>
  <c r="AG14" i="7"/>
  <c r="O24" i="1"/>
  <c r="BL31" i="5" a="1"/>
  <c r="BL31" i="5" s="1"/>
  <c r="BZ15" i="8"/>
  <c r="CQ15" i="8" s="1"/>
  <c r="CR15" i="8"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B14" i="14"/>
  <c r="AI14" i="7"/>
  <c r="AI16" i="5"/>
  <c r="W16" i="8"/>
  <c r="B16" i="9"/>
  <c r="W16" i="9" s="1"/>
  <c r="A16" i="11"/>
  <c r="AJ16" i="5"/>
  <c r="AP16" i="5" s="1"/>
  <c r="AB16" i="8"/>
  <c r="BM16" i="8" s="1"/>
  <c r="BT16" i="5"/>
  <c r="A16" i="10"/>
  <c r="AA16" i="10" s="1"/>
  <c r="B16" i="7"/>
  <c r="E16" i="1"/>
  <c r="J17" i="2"/>
  <c r="C17" i="5"/>
  <c r="F17" i="5" s="1"/>
  <c r="AW17" i="5" s="1"/>
  <c r="CZ18" i="5"/>
  <c r="C18" i="5"/>
  <c r="AC17" i="1"/>
  <c r="DA17" i="5"/>
  <c r="DG17" i="5" s="1" a="1"/>
  <c r="DG17" i="5" s="1"/>
  <c r="AB18" i="1"/>
  <c r="DI18" i="5"/>
  <c r="AE27" i="9"/>
  <c r="AI27" i="9"/>
  <c r="AC89" i="9"/>
  <c r="B11" i="14"/>
  <c r="S20" i="2"/>
  <c r="P21" i="2"/>
  <c r="N21" i="2"/>
  <c r="R21" i="2"/>
  <c r="Q20" i="2"/>
  <c r="O22" i="2"/>
  <c r="J22" i="10"/>
  <c r="M21" i="2"/>
  <c r="O15" i="8" l="1"/>
  <c r="CJ15" i="8"/>
  <c r="CN15" i="8" s="1"/>
  <c r="F24" i="8"/>
  <c r="AO16" i="5"/>
  <c r="AV17" i="5"/>
  <c r="AY32" i="5" a="1"/>
  <c r="AY32" i="5" s="1"/>
  <c r="BP20" i="5" a="1"/>
  <c r="BP20" i="5" s="1"/>
  <c r="V19" i="2"/>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W17" i="9" s="1"/>
  <c r="AI17" i="5"/>
  <c r="A17" i="11"/>
  <c r="AB17" i="8"/>
  <c r="BM17" i="8" s="1"/>
  <c r="BT17" i="5"/>
  <c r="AJ17" i="5"/>
  <c r="AP17" i="5" s="1"/>
  <c r="W17" i="8"/>
  <c r="A17" i="10"/>
  <c r="AA17" i="10" s="1"/>
  <c r="B17" i="7"/>
  <c r="E17" i="1"/>
  <c r="CZ19" i="5"/>
  <c r="AE16" i="7"/>
  <c r="AF16" i="7" s="1"/>
  <c r="Q16" i="7"/>
  <c r="AC18" i="1"/>
  <c r="DA18" i="5"/>
  <c r="DG18" i="5" s="1" a="1"/>
  <c r="DG18" i="5" s="1"/>
  <c r="DI19" i="5"/>
  <c r="AB19" i="1"/>
  <c r="AE28" i="9"/>
  <c r="AI28" i="9"/>
  <c r="AC90" i="9"/>
  <c r="B12" i="14"/>
  <c r="S21" i="2"/>
  <c r="P22" i="2"/>
  <c r="N22" i="2"/>
  <c r="R22" i="2"/>
  <c r="Q21" i="2"/>
  <c r="P23" i="2"/>
  <c r="J23" i="10"/>
  <c r="M22" i="2"/>
  <c r="O23" i="2"/>
  <c r="F25" i="8" l="1"/>
  <c r="AO17" i="5"/>
  <c r="AV18" i="5"/>
  <c r="BP21" i="5" a="1"/>
  <c r="BP21" i="5" s="1"/>
  <c r="V20" i="2"/>
  <c r="AY33" i="5" a="1"/>
  <c r="AY33" i="5" s="1"/>
  <c r="AI18" i="5"/>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AP18" i="5" s="1"/>
  <c r="B18" i="9"/>
  <c r="W18" i="9" s="1"/>
  <c r="A18" i="10"/>
  <c r="BU20" i="5"/>
  <c r="B20" i="1"/>
  <c r="BG20" i="1" s="1"/>
  <c r="AH20" i="5"/>
  <c r="B20" i="2"/>
  <c r="E18" i="1"/>
  <c r="BT18" i="5"/>
  <c r="AN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F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E29" i="9"/>
  <c r="AI29" i="9"/>
  <c r="AC91" i="9"/>
  <c r="B16" i="14"/>
  <c r="N5" i="1"/>
  <c r="S22" i="2"/>
  <c r="N23" i="2"/>
  <c r="R23" i="2"/>
  <c r="Q22" i="2"/>
  <c r="M23" i="2"/>
  <c r="P24" i="2"/>
  <c r="O24" i="2"/>
  <c r="J24" i="10"/>
  <c r="O17" i="8" l="1"/>
  <c r="CQ16" i="8"/>
  <c r="CR16" i="8" s="1"/>
  <c r="O16" i="8"/>
  <c r="F26" i="8"/>
  <c r="AO18" i="5"/>
  <c r="AV19" i="5"/>
  <c r="AM18" i="5"/>
  <c r="AY34" i="5" a="1"/>
  <c r="AY34" i="5" s="1"/>
  <c r="BP22" i="5" a="1"/>
  <c r="BP22" i="5" s="1"/>
  <c r="V21" i="2"/>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CF19" i="8"/>
  <c r="CB24" i="8"/>
  <c r="BR19" i="8"/>
  <c r="BD19" i="8"/>
  <c r="BE19" i="8"/>
  <c r="BN19" i="8" s="1"/>
  <c r="AF30" i="9"/>
  <c r="J20" i="2"/>
  <c r="E19" i="1"/>
  <c r="AI19" i="5"/>
  <c r="W19" i="8"/>
  <c r="B19" i="9"/>
  <c r="W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E30" i="9"/>
  <c r="AI30" i="9"/>
  <c r="AC92" i="9"/>
  <c r="N6" i="1"/>
  <c r="S23" i="2"/>
  <c r="N24" i="2"/>
  <c r="R24" i="2"/>
  <c r="Q23" i="2"/>
  <c r="J25" i="10"/>
  <c r="O25" i="2"/>
  <c r="P25" i="2"/>
  <c r="M24" i="2"/>
  <c r="O18" i="8" l="1"/>
  <c r="CJ18" i="8"/>
  <c r="CN18" i="8" s="1"/>
  <c r="F27" i="8"/>
  <c r="AQ18" i="5"/>
  <c r="AO19" i="5"/>
  <c r="AV20" i="5"/>
  <c r="BP23" i="5" a="1"/>
  <c r="BP23" i="5" s="1"/>
  <c r="V22" i="2"/>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J20" i="5"/>
  <c r="AP20" i="5" s="1"/>
  <c r="W20" i="8"/>
  <c r="B20" i="9"/>
  <c r="W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F28" i="8" l="1"/>
  <c r="AO20" i="5"/>
  <c r="AV21" i="5"/>
  <c r="AY36" i="5" a="1"/>
  <c r="AY36" i="5" s="1"/>
  <c r="BP24" i="5" a="1"/>
  <c r="BP24" i="5" s="1"/>
  <c r="V23" i="2"/>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F21" i="7" s="1"/>
  <c r="BD21" i="8"/>
  <c r="BP21" i="8" s="1"/>
  <c r="A21" i="10"/>
  <c r="AA21" i="10" s="1"/>
  <c r="B21" i="9"/>
  <c r="W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F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CD21" i="8" l="1"/>
  <c r="CT21" i="8" s="1"/>
  <c r="O20" i="8"/>
  <c r="CQ19" i="8"/>
  <c r="CR19" i="8" s="1"/>
  <c r="O19" i="8"/>
  <c r="F29" i="8"/>
  <c r="AO21" i="5"/>
  <c r="AV22" i="5"/>
  <c r="BP25" i="5" a="1"/>
  <c r="BP25" i="5" s="1"/>
  <c r="V24" i="2"/>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BR22" i="8"/>
  <c r="BD22" i="8"/>
  <c r="BP22" i="8" s="1"/>
  <c r="BE22" i="8"/>
  <c r="BN22" i="8" s="1"/>
  <c r="AF33" i="9"/>
  <c r="AR20" i="5"/>
  <c r="AQ20" i="5"/>
  <c r="J23" i="2"/>
  <c r="CK20" i="8"/>
  <c r="AJ22" i="5"/>
  <c r="AP22" i="5" s="1"/>
  <c r="W22" i="8"/>
  <c r="E22" i="1"/>
  <c r="B22" i="9"/>
  <c r="W22" i="9" s="1"/>
  <c r="AI22" i="5"/>
  <c r="A22" i="11"/>
  <c r="AB22" i="8"/>
  <c r="BM22" i="8" s="1"/>
  <c r="BT22" i="5"/>
  <c r="A22" i="10"/>
  <c r="AA22" i="10" s="1"/>
  <c r="B22" i="7"/>
  <c r="CZ24" i="5"/>
  <c r="AB24" i="1"/>
  <c r="DI24" i="5"/>
  <c r="AC23" i="1"/>
  <c r="DA23" i="5"/>
  <c r="DG23" i="5" s="1" a="1"/>
  <c r="DG23" i="5" s="1"/>
  <c r="AE33" i="9"/>
  <c r="AI33" i="9"/>
  <c r="AC95" i="9"/>
  <c r="B19" i="14"/>
  <c r="N9" i="1"/>
  <c r="S26" i="2"/>
  <c r="N27" i="2"/>
  <c r="R27" i="2"/>
  <c r="Q26" i="2"/>
  <c r="M27" i="2"/>
  <c r="O28" i="2"/>
  <c r="J28" i="10"/>
  <c r="P28" i="2"/>
  <c r="CJ21" i="8" l="1"/>
  <c r="CN21" i="8" s="1"/>
  <c r="F30" i="8"/>
  <c r="AO22" i="5"/>
  <c r="AV23" i="5"/>
  <c r="AY38" i="5" a="1"/>
  <c r="AY38" i="5" s="1"/>
  <c r="BP26" i="5" a="1"/>
  <c r="BP26" i="5" s="1"/>
  <c r="V25" i="2"/>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BE23" i="8"/>
  <c r="BN23" i="8" s="1"/>
  <c r="AJ23" i="5"/>
  <c r="AP23" i="5" s="1"/>
  <c r="BR23" i="8"/>
  <c r="BX23" i="8" s="1"/>
  <c r="CO23" i="8" s="1"/>
  <c r="CP23" i="8" s="1"/>
  <c r="AI23" i="5"/>
  <c r="AB23" i="8"/>
  <c r="BM23" i="8" s="1"/>
  <c r="A23" i="11"/>
  <c r="N23" i="11" s="1"/>
  <c r="E23" i="1"/>
  <c r="B23" i="9"/>
  <c r="W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E34" i="9"/>
  <c r="AI34" i="9"/>
  <c r="AC96" i="9"/>
  <c r="B20" i="14"/>
  <c r="N10" i="1"/>
  <c r="S27" i="2"/>
  <c r="N28" i="2"/>
  <c r="R28" i="2"/>
  <c r="Q27" i="2"/>
  <c r="P29" i="2"/>
  <c r="J29" i="10"/>
  <c r="O29" i="2"/>
  <c r="M28" i="2"/>
  <c r="O22" i="8" l="1"/>
  <c r="F31" i="8"/>
  <c r="AO23" i="5"/>
  <c r="AV24" i="5"/>
  <c r="BP27" i="5" a="1"/>
  <c r="BP27" i="5" s="1"/>
  <c r="V26" i="2"/>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F35" i="9"/>
  <c r="AR22" i="5"/>
  <c r="AI24" i="5"/>
  <c r="A24" i="11"/>
  <c r="E24" i="1"/>
  <c r="AB24" i="8"/>
  <c r="BM24" i="8" s="1"/>
  <c r="BT24" i="5"/>
  <c r="A24" i="10"/>
  <c r="AA24" i="10" s="1"/>
  <c r="B24" i="7"/>
  <c r="B24" i="9"/>
  <c r="W24" i="9" s="1"/>
  <c r="AJ24" i="5"/>
  <c r="AP24" i="5" s="1"/>
  <c r="W24" i="8"/>
  <c r="CZ26" i="5"/>
  <c r="J25" i="2"/>
  <c r="AQ22" i="5"/>
  <c r="CK22" i="8"/>
  <c r="AB26" i="1"/>
  <c r="DI26" i="5"/>
  <c r="AC25" i="1"/>
  <c r="DA25" i="5"/>
  <c r="DG25" i="5" s="1" a="1"/>
  <c r="DG25" i="5" s="1"/>
  <c r="AE35" i="9"/>
  <c r="AI35" i="9"/>
  <c r="AC97" i="9"/>
  <c r="B21" i="14"/>
  <c r="N11" i="1"/>
  <c r="S28" i="2"/>
  <c r="N29" i="2"/>
  <c r="R29" i="2"/>
  <c r="Q28" i="2"/>
  <c r="O30" i="2"/>
  <c r="J30" i="10"/>
  <c r="M29" i="2"/>
  <c r="P30" i="2"/>
  <c r="CJ23" i="8" l="1"/>
  <c r="CN23" i="8" s="1"/>
  <c r="F32" i="8"/>
  <c r="AO24" i="5"/>
  <c r="AV25" i="5"/>
  <c r="AY40" i="5" a="1"/>
  <c r="AY40" i="5" s="1"/>
  <c r="BP28" i="5" a="1"/>
  <c r="BP28" i="5" s="1"/>
  <c r="V27" i="2"/>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AP25" i="5" s="1"/>
  <c r="BD25" i="8"/>
  <c r="BP25" i="8" s="1"/>
  <c r="BR25" i="8"/>
  <c r="BW25" i="8" s="1"/>
  <c r="CM25" i="8" s="1"/>
  <c r="D25" i="9"/>
  <c r="BT25" i="5"/>
  <c r="AB25" i="8"/>
  <c r="BM25" i="8" s="1"/>
  <c r="B25" i="7"/>
  <c r="Q25" i="7" s="1"/>
  <c r="W25" i="8"/>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E36" i="9"/>
  <c r="AI36" i="9"/>
  <c r="AC98" i="9"/>
  <c r="B22" i="14"/>
  <c r="N12" i="1"/>
  <c r="S29" i="2"/>
  <c r="N30" i="2"/>
  <c r="R30" i="2"/>
  <c r="Q29" i="2"/>
  <c r="J31" i="10"/>
  <c r="M30" i="2"/>
  <c r="O31" i="2"/>
  <c r="P31" i="2"/>
  <c r="O24" i="8" l="1"/>
  <c r="F33" i="8"/>
  <c r="AO25" i="5"/>
  <c r="AV26" i="5"/>
  <c r="BP29" i="5" a="1"/>
  <c r="BP29" i="5" s="1"/>
  <c r="V28" i="2"/>
  <c r="AY41" i="5" a="1"/>
  <c r="AY41" i="5" s="1"/>
  <c r="AG24" i="7"/>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F37" i="9"/>
  <c r="AI24" i="7"/>
  <c r="AR24" i="5"/>
  <c r="C27" i="5"/>
  <c r="F27" i="5" s="1"/>
  <c r="AW27" i="5" s="1"/>
  <c r="CZ28" i="5"/>
  <c r="CK24" i="8"/>
  <c r="AQ24" i="5"/>
  <c r="AJ26" i="5"/>
  <c r="AP26" i="5" s="1"/>
  <c r="AB26" i="8"/>
  <c r="BM26" i="8" s="1"/>
  <c r="BT26" i="5"/>
  <c r="A26" i="10"/>
  <c r="AA26" i="10" s="1"/>
  <c r="B26" i="7"/>
  <c r="W26" i="8"/>
  <c r="E26" i="1"/>
  <c r="AI26" i="5"/>
  <c r="A26" i="11"/>
  <c r="B26" i="9"/>
  <c r="W26" i="9" s="1"/>
  <c r="J27" i="2"/>
  <c r="AB28" i="1"/>
  <c r="DI28" i="5"/>
  <c r="AC27" i="1"/>
  <c r="DA27" i="5"/>
  <c r="DG27" i="5" s="1" a="1"/>
  <c r="DG27" i="5" s="1"/>
  <c r="AE37" i="9"/>
  <c r="AI37" i="9"/>
  <c r="AC99" i="9"/>
  <c r="B23" i="14"/>
  <c r="N13" i="1"/>
  <c r="S30" i="2"/>
  <c r="N31" i="2"/>
  <c r="R31" i="2"/>
  <c r="Q30" i="2"/>
  <c r="P32" i="2"/>
  <c r="J32" i="10"/>
  <c r="O32" i="2"/>
  <c r="M31" i="2"/>
  <c r="CJ25" i="8" l="1"/>
  <c r="CN25" i="8" s="1"/>
  <c r="F34" i="8"/>
  <c r="AO26" i="5"/>
  <c r="AV27" i="5"/>
  <c r="AY42" i="5" a="1"/>
  <c r="AY42" i="5" s="1"/>
  <c r="BP30" i="5" a="1"/>
  <c r="BP30" i="5" s="1"/>
  <c r="V29" i="2"/>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W27" i="9" s="1"/>
  <c r="B27" i="7"/>
  <c r="AJ27" i="5"/>
  <c r="AP27" i="5" s="1"/>
  <c r="AB27" i="8"/>
  <c r="BM27" i="8" s="1"/>
  <c r="BT27" i="5"/>
  <c r="AI27" i="5"/>
  <c r="W27" i="8"/>
  <c r="E27" i="1"/>
  <c r="A27" i="10"/>
  <c r="AA27" i="10" s="1"/>
  <c r="Q26" i="7"/>
  <c r="AE26" i="7"/>
  <c r="AF26" i="7" s="1"/>
  <c r="C29" i="5"/>
  <c r="AC28" i="1"/>
  <c r="DA28" i="5"/>
  <c r="DG28" i="5" s="1" a="1"/>
  <c r="DG28" i="5" s="1"/>
  <c r="DI29" i="5"/>
  <c r="AB29" i="1"/>
  <c r="AE38" i="9"/>
  <c r="AI38" i="9"/>
  <c r="AC100" i="9"/>
  <c r="B24" i="14"/>
  <c r="N14" i="1"/>
  <c r="S31" i="2"/>
  <c r="N32" i="2"/>
  <c r="R32" i="2"/>
  <c r="Q31" i="2"/>
  <c r="O33" i="2"/>
  <c r="J33" i="10"/>
  <c r="P33" i="2"/>
  <c r="M32" i="2"/>
  <c r="O26" i="8" l="1"/>
  <c r="F35" i="8"/>
  <c r="AO27" i="5"/>
  <c r="AV28" i="5"/>
  <c r="BP31" i="5" a="1"/>
  <c r="BP31" i="5" s="1"/>
  <c r="V30" i="2"/>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AI28" i="5"/>
  <c r="B28" i="9"/>
  <c r="W28" i="9" s="1"/>
  <c r="A28" i="11"/>
  <c r="AE27" i="7"/>
  <c r="AF27" i="7" s="1"/>
  <c r="Q27" i="7"/>
  <c r="C30" i="5"/>
  <c r="AC29" i="1"/>
  <c r="DA29" i="5"/>
  <c r="DG29" i="5" s="1" a="1"/>
  <c r="DG29" i="5" s="1"/>
  <c r="AB30" i="1"/>
  <c r="DI30" i="5"/>
  <c r="AE39" i="9"/>
  <c r="AI39" i="9"/>
  <c r="AC101" i="9"/>
  <c r="N15" i="1"/>
  <c r="S32" i="2"/>
  <c r="N33" i="2"/>
  <c r="R33" i="2"/>
  <c r="Q32" i="2"/>
  <c r="J34" i="10"/>
  <c r="P34" i="2"/>
  <c r="O34" i="2"/>
  <c r="M33" i="2"/>
  <c r="O27" i="8" l="1"/>
  <c r="F36" i="8"/>
  <c r="AO28" i="5"/>
  <c r="AV29" i="5"/>
  <c r="AY44" i="5" a="1"/>
  <c r="AY44" i="5" s="1"/>
  <c r="BP32" i="5" a="1"/>
  <c r="BP32" i="5" s="1"/>
  <c r="V31" i="2"/>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W29" i="9" s="1"/>
  <c r="A29" i="10"/>
  <c r="AA29" i="10" s="1"/>
  <c r="BR29" i="8"/>
  <c r="CC29" i="8" s="1"/>
  <c r="CS29" i="8" s="1"/>
  <c r="BT29" i="5"/>
  <c r="AB29" i="8"/>
  <c r="BM29" i="8" s="1"/>
  <c r="CF29" i="8"/>
  <c r="A29" i="11"/>
  <c r="N29" i="11" s="1"/>
  <c r="AJ29" i="5"/>
  <c r="AP29" i="5" s="1"/>
  <c r="BE29" i="8"/>
  <c r="BN29" i="8" s="1"/>
  <c r="AI29" i="5"/>
  <c r="BD29" i="8"/>
  <c r="BP29" i="8" s="1"/>
  <c r="W29" i="8"/>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CD28" i="8"/>
  <c r="CT28" i="8" s="1"/>
  <c r="CB34" i="8"/>
  <c r="N28" i="7"/>
  <c r="AF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E40" i="9"/>
  <c r="AI40" i="9"/>
  <c r="AC102" i="9"/>
  <c r="N16" i="1"/>
  <c r="S33" i="2"/>
  <c r="N34" i="2"/>
  <c r="R34" i="2"/>
  <c r="Q33" i="2"/>
  <c r="M34" i="2"/>
  <c r="J35" i="10"/>
  <c r="O35" i="2"/>
  <c r="P35" i="2"/>
  <c r="O28" i="8" l="1"/>
  <c r="F37" i="8"/>
  <c r="AO29" i="5"/>
  <c r="AV30" i="5"/>
  <c r="BP33" i="5" a="1"/>
  <c r="BP33" i="5" s="1"/>
  <c r="V32" i="2"/>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AA28" i="11"/>
  <c r="AK28" i="1" s="1"/>
  <c r="N29" i="7"/>
  <c r="Y28" i="11"/>
  <c r="AH28" i="1" s="1"/>
  <c r="Z28" i="11"/>
  <c r="AD28" i="11"/>
  <c r="AI28" i="1" s="1"/>
  <c r="AC28" i="11"/>
  <c r="T28" i="8" s="1"/>
  <c r="AB28" i="11"/>
  <c r="P28" i="8" s="1"/>
  <c r="Q29" i="7"/>
  <c r="BS29" i="8"/>
  <c r="BY29" i="8" s="1"/>
  <c r="D30" i="9"/>
  <c r="W30" i="8"/>
  <c r="A30" i="10"/>
  <c r="AA30" i="10" s="1"/>
  <c r="BD30" i="8"/>
  <c r="BP30" i="8" s="1"/>
  <c r="AJ30" i="5"/>
  <c r="AP30" i="5" s="1"/>
  <c r="B30" i="7"/>
  <c r="Q30" i="7" s="1"/>
  <c r="A30" i="11"/>
  <c r="AA29" i="11" s="1"/>
  <c r="AK29" i="1" s="1"/>
  <c r="BT30" i="5"/>
  <c r="CF30" i="8"/>
  <c r="B30" i="9"/>
  <c r="W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B28" i="14"/>
  <c r="CK28" i="8"/>
  <c r="J31" i="2"/>
  <c r="AR28" i="5"/>
  <c r="AQ28" i="5"/>
  <c r="CZ32" i="5"/>
  <c r="C32" i="5"/>
  <c r="AC31" i="1"/>
  <c r="DA31" i="5"/>
  <c r="DG31" i="5" s="1" a="1"/>
  <c r="DG31" i="5" s="1"/>
  <c r="AB32" i="1"/>
  <c r="DI32" i="5"/>
  <c r="AE41" i="9"/>
  <c r="AI41" i="9"/>
  <c r="AC103" i="9"/>
  <c r="B29" i="14"/>
  <c r="N17" i="1"/>
  <c r="S34" i="2"/>
  <c r="N35" i="2"/>
  <c r="R35" i="2"/>
  <c r="Q34" i="2"/>
  <c r="P36" i="2"/>
  <c r="J36" i="10"/>
  <c r="M35" i="2"/>
  <c r="O36" i="2"/>
  <c r="O29" i="8" l="1"/>
  <c r="CJ29" i="8"/>
  <c r="CN29" i="8" s="1"/>
  <c r="F38" i="8"/>
  <c r="AO30" i="5"/>
  <c r="AV31" i="5"/>
  <c r="AY46" i="5" a="1"/>
  <c r="AY46" i="5" s="1"/>
  <c r="BP34" i="5" a="1"/>
  <c r="BP34" i="5" s="1"/>
  <c r="V33" i="2"/>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W31" i="9" s="1"/>
  <c r="A31" i="11"/>
  <c r="AC30" i="11" s="1"/>
  <c r="T30" i="8" s="1"/>
  <c r="BW30" i="8"/>
  <c r="CM30" i="8" s="1"/>
  <c r="CU30" i="8"/>
  <c r="AI31" i="5"/>
  <c r="AJ31" i="5"/>
  <c r="AP31" i="5" s="1"/>
  <c r="BT31" i="5"/>
  <c r="AB31" i="8"/>
  <c r="BM31" i="8" s="1"/>
  <c r="W31" i="8"/>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CZ33" i="5"/>
  <c r="AB33" i="1"/>
  <c r="DI33" i="5"/>
  <c r="AC32" i="1"/>
  <c r="DA32" i="5"/>
  <c r="DG32" i="5" s="1" a="1"/>
  <c r="DG32" i="5" s="1"/>
  <c r="AE42" i="9"/>
  <c r="AI42" i="9"/>
  <c r="AC104" i="9"/>
  <c r="N18" i="1"/>
  <c r="S35" i="2"/>
  <c r="N36" i="2"/>
  <c r="R36" i="2"/>
  <c r="Q35" i="2"/>
  <c r="M36" i="2"/>
  <c r="O37" i="2"/>
  <c r="J37" i="10"/>
  <c r="P37" i="2"/>
  <c r="O30" i="8" l="1"/>
  <c r="CJ30" i="8"/>
  <c r="CN30" i="8" s="1"/>
  <c r="F39" i="8"/>
  <c r="AO31" i="5"/>
  <c r="AV32" i="5"/>
  <c r="BP35" i="5" a="1"/>
  <c r="BP35" i="5" s="1"/>
  <c r="V34" i="2"/>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CK30" i="8"/>
  <c r="CL30" i="8" s="1"/>
  <c r="W32" i="8"/>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F43" i="9"/>
  <c r="C33" i="5"/>
  <c r="F33" i="5" s="1"/>
  <c r="AW33" i="5" s="1"/>
  <c r="J33" i="2"/>
  <c r="CZ34" i="5"/>
  <c r="AC33" i="1"/>
  <c r="DA33" i="5"/>
  <c r="DG33" i="5" s="1" a="1"/>
  <c r="DG33" i="5" s="1"/>
  <c r="AB34" i="1"/>
  <c r="DI34" i="5"/>
  <c r="AE43" i="9"/>
  <c r="AI43" i="9"/>
  <c r="AC105" i="9"/>
  <c r="B31" i="14"/>
  <c r="N19" i="1"/>
  <c r="S36" i="2"/>
  <c r="N37" i="2"/>
  <c r="R37" i="2"/>
  <c r="Q36" i="2"/>
  <c r="J38" i="10"/>
  <c r="O38" i="2"/>
  <c r="P38" i="2"/>
  <c r="M37" i="2"/>
  <c r="O31" i="8" l="1"/>
  <c r="CJ31" i="8"/>
  <c r="CN31" i="8" s="1"/>
  <c r="F40" i="8"/>
  <c r="AO32" i="5"/>
  <c r="AV33" i="5"/>
  <c r="AY48" i="5" a="1"/>
  <c r="AY48" i="5" s="1"/>
  <c r="BP36" i="5" a="1"/>
  <c r="BP36" i="5" s="1"/>
  <c r="V35" i="2"/>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F44" i="9"/>
  <c r="B33" i="9"/>
  <c r="W33" i="9" s="1"/>
  <c r="B33" i="7"/>
  <c r="A33" i="10"/>
  <c r="AA33" i="10" s="1"/>
  <c r="AB33" i="8"/>
  <c r="BM33" i="8" s="1"/>
  <c r="E33" i="1"/>
  <c r="BT33" i="5"/>
  <c r="A33" i="11"/>
  <c r="W33" i="8"/>
  <c r="AI33" i="5"/>
  <c r="J34" i="2"/>
  <c r="CZ35" i="5"/>
  <c r="C34" i="5"/>
  <c r="F34" i="5" s="1"/>
  <c r="AW34" i="5" s="1"/>
  <c r="DI35" i="5"/>
  <c r="AB35" i="1"/>
  <c r="C35" i="5"/>
  <c r="AC34" i="1"/>
  <c r="DA34" i="5"/>
  <c r="DG34" i="5" s="1" a="1"/>
  <c r="DG34" i="5" s="1"/>
  <c r="AE44" i="9"/>
  <c r="AI44" i="9"/>
  <c r="AC106" i="9"/>
  <c r="B32" i="14"/>
  <c r="N20" i="1"/>
  <c r="S37" i="2"/>
  <c r="N38" i="2"/>
  <c r="R38" i="2"/>
  <c r="Q37" i="2"/>
  <c r="P39" i="2"/>
  <c r="M38" i="2"/>
  <c r="J39" i="10"/>
  <c r="O39" i="2"/>
  <c r="BZ32" i="8" l="1"/>
  <c r="CQ32" i="8" s="1"/>
  <c r="CR32" i="8" s="1"/>
  <c r="O32" i="8"/>
  <c r="CJ32" i="8"/>
  <c r="CN32" i="8" s="1"/>
  <c r="F41" i="8"/>
  <c r="AO33" i="5"/>
  <c r="AV34" i="5"/>
  <c r="BP37" i="5" a="1"/>
  <c r="BP37" i="5" s="1"/>
  <c r="V36" i="2"/>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CU32" i="8"/>
  <c r="CY31" i="8"/>
  <c r="G31" i="1" s="1"/>
  <c r="M31" i="8" s="1"/>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B34" i="9"/>
  <c r="W34" i="9" s="1"/>
  <c r="AJ34" i="5"/>
  <c r="AP34" i="5" s="1"/>
  <c r="AI34" i="5"/>
  <c r="A34" i="11"/>
  <c r="AB34" i="8"/>
  <c r="BM34" i="8" s="1"/>
  <c r="BT34" i="5"/>
  <c r="J35" i="2"/>
  <c r="AC35" i="1"/>
  <c r="DA35" i="5"/>
  <c r="DG35" i="5" s="1" a="1"/>
  <c r="DG35" i="5" s="1"/>
  <c r="AB36" i="1"/>
  <c r="DI36" i="5"/>
  <c r="AE45" i="9"/>
  <c r="AI45" i="9"/>
  <c r="AC107" i="9"/>
  <c r="N21" i="1"/>
  <c r="S38" i="2"/>
  <c r="N39" i="2"/>
  <c r="R39" i="2"/>
  <c r="Q38" i="2"/>
  <c r="J40" i="10"/>
  <c r="P40" i="2"/>
  <c r="O40" i="2"/>
  <c r="M39" i="2"/>
  <c r="F42" i="8" l="1"/>
  <c r="AO34" i="5"/>
  <c r="AV35" i="5"/>
  <c r="AY50" i="5" a="1"/>
  <c r="AY50" i="5" s="1"/>
  <c r="BP38" i="5" a="1"/>
  <c r="BP38" i="5" s="1"/>
  <c r="V37" i="2"/>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CY32" i="8"/>
  <c r="G32" i="1" s="1"/>
  <c r="M32" i="8" s="1"/>
  <c r="A35" i="11"/>
  <c r="N35" i="11" s="1"/>
  <c r="AI35" i="5"/>
  <c r="B35" i="9"/>
  <c r="W35" i="9" s="1"/>
  <c r="E35" i="1"/>
  <c r="W35" i="8"/>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N34" i="7"/>
  <c r="AF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E46" i="9"/>
  <c r="AI46" i="9"/>
  <c r="AC108" i="9"/>
  <c r="N22" i="1"/>
  <c r="S39" i="2"/>
  <c r="N40" i="2"/>
  <c r="R40" i="2"/>
  <c r="Q39" i="2"/>
  <c r="O41" i="2"/>
  <c r="P41" i="2"/>
  <c r="J41" i="10"/>
  <c r="M40" i="2"/>
  <c r="O34" i="8" l="1"/>
  <c r="CQ33" i="8"/>
  <c r="CR33" i="8" s="1"/>
  <c r="O33" i="8"/>
  <c r="F43" i="8"/>
  <c r="AO35" i="5"/>
  <c r="AV36" i="5"/>
  <c r="BP39" i="5" a="1"/>
  <c r="BP39" i="5" s="1"/>
  <c r="V38" i="2"/>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CU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BR36" i="8"/>
  <c r="BD36" i="8"/>
  <c r="BP36" i="8" s="1"/>
  <c r="BE36" i="8"/>
  <c r="BN36" i="8" s="1"/>
  <c r="AF47" i="9"/>
  <c r="B34" i="14"/>
  <c r="CK34" i="8"/>
  <c r="AQ34" i="5"/>
  <c r="AR34" i="5"/>
  <c r="J37" i="2"/>
  <c r="CZ38" i="5"/>
  <c r="AI36" i="5"/>
  <c r="BT36" i="5"/>
  <c r="AB36" i="8"/>
  <c r="BM36" i="8" s="1"/>
  <c r="A36" i="11"/>
  <c r="A36" i="10"/>
  <c r="AA36" i="10" s="1"/>
  <c r="B36" i="7"/>
  <c r="W36" i="8"/>
  <c r="E36" i="1"/>
  <c r="B36" i="9"/>
  <c r="W36" i="9" s="1"/>
  <c r="AJ36" i="5"/>
  <c r="AP36" i="5" s="1"/>
  <c r="J38" i="2"/>
  <c r="AC37" i="1"/>
  <c r="DA37" i="5"/>
  <c r="DG37" i="5" s="1" a="1"/>
  <c r="DG37" i="5" s="1"/>
  <c r="AB38" i="1"/>
  <c r="DI38" i="5"/>
  <c r="AE47" i="9"/>
  <c r="AI47" i="9"/>
  <c r="AC109" i="9"/>
  <c r="B35" i="14"/>
  <c r="N23" i="1"/>
  <c r="S40" i="2"/>
  <c r="N41" i="2"/>
  <c r="R41" i="2"/>
  <c r="Q40" i="2"/>
  <c r="J42" i="10"/>
  <c r="O42" i="2"/>
  <c r="M41" i="2"/>
  <c r="P42" i="2"/>
  <c r="CJ35" i="8" l="1"/>
  <c r="CN35" i="8" s="1"/>
  <c r="F44" i="8"/>
  <c r="AO36" i="5"/>
  <c r="AV37" i="5"/>
  <c r="AY52" i="5" a="1"/>
  <c r="AY52" i="5" s="1"/>
  <c r="BP40" i="5" a="1"/>
  <c r="BP40" i="5" s="1"/>
  <c r="V39" i="2"/>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F37" i="7" s="1"/>
  <c r="AB37" i="8"/>
  <c r="BM37" i="8" s="1"/>
  <c r="W37" i="8"/>
  <c r="E37" i="1"/>
  <c r="BE37" i="8"/>
  <c r="BN37" i="8" s="1"/>
  <c r="BR37" i="8"/>
  <c r="CC37" i="8" s="1"/>
  <c r="CS37" i="8" s="1"/>
  <c r="BT37" i="5"/>
  <c r="AJ37" i="5"/>
  <c r="AP37" i="5" s="1"/>
  <c r="BD37" i="8"/>
  <c r="BP37" i="8" s="1"/>
  <c r="A37" i="10"/>
  <c r="AA37" i="10" s="1"/>
  <c r="B37" i="9"/>
  <c r="W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Y36" i="11"/>
  <c r="AH36" i="1" s="1"/>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E48" i="9"/>
  <c r="AI48" i="9"/>
  <c r="AC110" i="9"/>
  <c r="N24" i="1"/>
  <c r="S41" i="2"/>
  <c r="N42" i="2"/>
  <c r="R42" i="2"/>
  <c r="Q41" i="2"/>
  <c r="O43" i="2"/>
  <c r="J43" i="10"/>
  <c r="P43" i="2"/>
  <c r="M42" i="2"/>
  <c r="AB36" i="11" l="1"/>
  <c r="P36" i="8" s="1"/>
  <c r="AC36" i="11"/>
  <c r="T36" i="8" s="1"/>
  <c r="AA36" i="11"/>
  <c r="AK36" i="1" s="1"/>
  <c r="Z36" i="11"/>
  <c r="N37" i="11"/>
  <c r="O36" i="8"/>
  <c r="F45" i="8"/>
  <c r="AO37" i="5"/>
  <c r="AV38" i="5"/>
  <c r="BP41" i="5" a="1"/>
  <c r="BP41" i="5" s="1"/>
  <c r="V40" i="2"/>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CK36" i="8"/>
  <c r="AQ36" i="5"/>
  <c r="CZ40" i="5"/>
  <c r="W38" i="8"/>
  <c r="E38" i="1"/>
  <c r="AI38" i="5"/>
  <c r="B38" i="9"/>
  <c r="W38" i="9" s="1"/>
  <c r="A38" i="11"/>
  <c r="AB38" i="8"/>
  <c r="BM38" i="8" s="1"/>
  <c r="BT38" i="5"/>
  <c r="AJ38" i="5"/>
  <c r="AP38" i="5" s="1"/>
  <c r="A38" i="10"/>
  <c r="AA38" i="10" s="1"/>
  <c r="B38" i="7"/>
  <c r="J39" i="2"/>
  <c r="AR36" i="5"/>
  <c r="C40" i="5"/>
  <c r="AC39" i="1"/>
  <c r="DA39" i="5"/>
  <c r="DG39" i="5" s="1" a="1"/>
  <c r="DG39" i="5" s="1"/>
  <c r="AB40" i="1"/>
  <c r="DI40" i="5"/>
  <c r="AE49" i="9"/>
  <c r="AI49" i="9"/>
  <c r="AC111" i="9"/>
  <c r="N25" i="1"/>
  <c r="S42" i="2"/>
  <c r="N43" i="2"/>
  <c r="R43" i="2"/>
  <c r="Q42" i="2"/>
  <c r="M43" i="2"/>
  <c r="P44" i="2"/>
  <c r="J44" i="10"/>
  <c r="O44" i="2"/>
  <c r="O37" i="8" l="1"/>
  <c r="CJ37" i="8"/>
  <c r="CN37" i="8" s="1"/>
  <c r="F46" i="8"/>
  <c r="AO38" i="5"/>
  <c r="AV39" i="5"/>
  <c r="AY54" i="5" a="1"/>
  <c r="AY54" i="5" s="1"/>
  <c r="BP42" i="5" a="1"/>
  <c r="BP42" i="5" s="1"/>
  <c r="V41" i="2"/>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W39" i="9" s="1"/>
  <c r="AB39" i="8"/>
  <c r="BM39" i="8" s="1"/>
  <c r="CF39" i="8"/>
  <c r="DA39" i="8"/>
  <c r="DB39" i="8" s="1"/>
  <c r="AJ39" i="5"/>
  <c r="AP39" i="5" s="1"/>
  <c r="A39" i="11"/>
  <c r="N39" i="11" s="1"/>
  <c r="W39" i="8"/>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E50" i="9"/>
  <c r="AI50" i="9"/>
  <c r="AC112" i="9"/>
  <c r="N26" i="1"/>
  <c r="S43" i="2"/>
  <c r="N44" i="2"/>
  <c r="R44" i="2"/>
  <c r="Q43" i="2"/>
  <c r="O45" i="2"/>
  <c r="J45" i="10"/>
  <c r="P45" i="2"/>
  <c r="M44" i="2"/>
  <c r="O38" i="8" l="1"/>
  <c r="CL37" i="8"/>
  <c r="F47" i="8"/>
  <c r="AO39" i="5"/>
  <c r="AV40" i="5"/>
  <c r="BP43" i="5" a="1"/>
  <c r="BP43" i="5" s="1"/>
  <c r="V42" i="2"/>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D39" i="8"/>
  <c r="CT39" i="8" s="1"/>
  <c r="CU39" i="8" s="1"/>
  <c r="CY37" i="8"/>
  <c r="G37" i="1" s="1"/>
  <c r="M37" i="8" s="1"/>
  <c r="AB40" i="8"/>
  <c r="BM40" i="8" s="1"/>
  <c r="BT39" i="8"/>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AQ38" i="5"/>
  <c r="CZ42" i="5"/>
  <c r="AR38" i="5"/>
  <c r="J41" i="2"/>
  <c r="C41" i="5"/>
  <c r="F41" i="5" s="1"/>
  <c r="AW41" i="5" s="1"/>
  <c r="B38" i="14"/>
  <c r="J42" i="2"/>
  <c r="AC41" i="1"/>
  <c r="DA41" i="5"/>
  <c r="DG41" i="5" s="1" a="1"/>
  <c r="DG41" i="5" s="1"/>
  <c r="AB42" i="1"/>
  <c r="DI42" i="5"/>
  <c r="AE51" i="9"/>
  <c r="AI51" i="9"/>
  <c r="AC113" i="9"/>
  <c r="N27" i="1"/>
  <c r="S44" i="2"/>
  <c r="N45" i="2"/>
  <c r="R45" i="2"/>
  <c r="Q44" i="2"/>
  <c r="P46" i="2"/>
  <c r="O46" i="2"/>
  <c r="J46" i="10"/>
  <c r="M45" i="2"/>
  <c r="O39" i="8" l="1"/>
  <c r="F48" i="8"/>
  <c r="CJ39" i="8"/>
  <c r="CN39" i="8" s="1"/>
  <c r="AO40" i="5"/>
  <c r="AV41" i="5"/>
  <c r="AY56" i="5" a="1"/>
  <c r="AY56" i="5" s="1"/>
  <c r="BP44" i="5" a="1"/>
  <c r="BP44" i="5" s="1"/>
  <c r="V43" i="2"/>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CL39" i="8" s="1"/>
  <c r="CY39" i="8" s="1"/>
  <c r="G39" i="1" s="1"/>
  <c r="M39" i="8" s="1"/>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C42" i="5"/>
  <c r="F42" i="5" s="1"/>
  <c r="AW42" i="5" s="1"/>
  <c r="CZ43" i="5"/>
  <c r="A41" i="11"/>
  <c r="BT41" i="5"/>
  <c r="AB41" i="8"/>
  <c r="BM41" i="8" s="1"/>
  <c r="A41" i="10"/>
  <c r="AA41" i="10" s="1"/>
  <c r="B41" i="7"/>
  <c r="AJ41" i="5"/>
  <c r="AP41" i="5" s="1"/>
  <c r="W41" i="8"/>
  <c r="E41" i="1"/>
  <c r="AI41" i="5"/>
  <c r="B41" i="9"/>
  <c r="W41" i="9" s="1"/>
  <c r="AB43" i="1"/>
  <c r="DI43" i="5"/>
  <c r="AC42" i="1"/>
  <c r="DA42" i="5"/>
  <c r="DG42" i="5" s="1" a="1"/>
  <c r="DG42" i="5" s="1"/>
  <c r="AE52" i="9"/>
  <c r="AI52" i="9"/>
  <c r="AC114" i="9"/>
  <c r="N28" i="1"/>
  <c r="S45" i="2"/>
  <c r="N46" i="2"/>
  <c r="R46" i="2"/>
  <c r="Q45" i="2"/>
  <c r="M46" i="2"/>
  <c r="J47" i="10"/>
  <c r="O47" i="2"/>
  <c r="P47" i="2"/>
  <c r="O40" i="8" l="1"/>
  <c r="CJ40" i="8"/>
  <c r="CN40" i="8" s="1"/>
  <c r="F49" i="8"/>
  <c r="AO41" i="5"/>
  <c r="AV42" i="5"/>
  <c r="BP45" i="5" a="1"/>
  <c r="BP45" i="5" s="1"/>
  <c r="V44" i="2"/>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O41" i="8" l="1"/>
  <c r="F50" i="8"/>
  <c r="AO42" i="5"/>
  <c r="AV43" i="5"/>
  <c r="AY58" i="5" a="1"/>
  <c r="AY58" i="5" s="1"/>
  <c r="BP46" i="5" a="1"/>
  <c r="BP46" i="5" s="1"/>
  <c r="V45" i="2"/>
  <c r="AG41" i="7"/>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F54" i="9"/>
  <c r="AE42" i="7"/>
  <c r="AF42" i="7" s="1"/>
  <c r="Q42" i="7"/>
  <c r="J44" i="2"/>
  <c r="AB43" i="8"/>
  <c r="BM43" i="8" s="1"/>
  <c r="BT43" i="5"/>
  <c r="A43" i="10"/>
  <c r="AA43" i="10" s="1"/>
  <c r="B43" i="7"/>
  <c r="AJ43" i="5"/>
  <c r="AP43" i="5" s="1"/>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E54" i="9"/>
  <c r="AI54" i="9"/>
  <c r="AC116" i="9"/>
  <c r="N30" i="1"/>
  <c r="S47" i="2"/>
  <c r="N48" i="2"/>
  <c r="R48" i="2"/>
  <c r="Q47" i="2"/>
  <c r="O49" i="2"/>
  <c r="M48" i="2"/>
  <c r="P49" i="2"/>
  <c r="J49" i="10"/>
  <c r="O42" i="8" l="1"/>
  <c r="F51" i="8"/>
  <c r="AO43" i="5"/>
  <c r="AV44" i="5"/>
  <c r="BP47" i="5" a="1"/>
  <c r="BP47" i="5" s="1"/>
  <c r="V46" i="2"/>
  <c r="AY59" i="5" a="1"/>
  <c r="AY59" i="5" s="1"/>
  <c r="W44" i="8"/>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W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E55" i="9"/>
  <c r="AI55" i="9"/>
  <c r="AC117" i="9"/>
  <c r="N31" i="1"/>
  <c r="S48" i="2"/>
  <c r="N49" i="2"/>
  <c r="R49" i="2"/>
  <c r="Q48" i="2"/>
  <c r="M49" i="2"/>
  <c r="J50" i="10"/>
  <c r="O50" i="2"/>
  <c r="P50" i="2"/>
  <c r="F52" i="8" l="1"/>
  <c r="AO44" i="5"/>
  <c r="AV45" i="5"/>
  <c r="AY60" i="5" a="1"/>
  <c r="AY60" i="5" s="1"/>
  <c r="BP48" i="5" a="1"/>
  <c r="BP48" i="5" s="1"/>
  <c r="V47" i="2"/>
  <c r="AG43" i="7"/>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F56" i="9"/>
  <c r="CK43" i="8"/>
  <c r="C46" i="5"/>
  <c r="F46" i="5" s="1"/>
  <c r="AW46" i="5" s="1"/>
  <c r="J46" i="2"/>
  <c r="CZ47" i="5"/>
  <c r="B43" i="14"/>
  <c r="AI43" i="7"/>
  <c r="AQ43" i="5"/>
  <c r="AR43" i="5"/>
  <c r="A45" i="10"/>
  <c r="AA45" i="10" s="1"/>
  <c r="AJ45" i="5"/>
  <c r="AP45" i="5" s="1"/>
  <c r="B45" i="9"/>
  <c r="W45" i="9" s="1"/>
  <c r="AI45" i="5"/>
  <c r="A45" i="11"/>
  <c r="AB45" i="8"/>
  <c r="BM45" i="8" s="1"/>
  <c r="BT45" i="5"/>
  <c r="B45" i="7"/>
  <c r="W45" i="8"/>
  <c r="E45" i="1"/>
  <c r="AC46" i="1"/>
  <c r="DA46" i="5"/>
  <c r="DG46" i="5" s="1" a="1"/>
  <c r="DG46" i="5" s="1"/>
  <c r="AB47" i="1"/>
  <c r="DI47" i="5"/>
  <c r="AE56" i="9"/>
  <c r="AI56" i="9"/>
  <c r="AC118" i="9"/>
  <c r="N32" i="1"/>
  <c r="S49" i="2"/>
  <c r="N50" i="2"/>
  <c r="R50" i="2"/>
  <c r="Q49" i="2"/>
  <c r="J51" i="10"/>
  <c r="P51" i="2"/>
  <c r="O51" i="2"/>
  <c r="M50" i="2"/>
  <c r="CQ43" i="8" l="1"/>
  <c r="CR43" i="8" s="1"/>
  <c r="O43" i="8"/>
  <c r="CJ44" i="8"/>
  <c r="CN44" i="8" s="1"/>
  <c r="F53" i="8"/>
  <c r="AO45" i="5"/>
  <c r="AV46" i="5"/>
  <c r="BP49" i="5" a="1"/>
  <c r="BP49" i="5" s="1"/>
  <c r="V48" i="2"/>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AP46" i="5" s="1"/>
  <c r="E46" i="1"/>
  <c r="W46" i="8"/>
  <c r="A46" i="11"/>
  <c r="Y45" i="11" s="1"/>
  <c r="AH45" i="1" s="1"/>
  <c r="B46" i="9"/>
  <c r="W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E57" i="9"/>
  <c r="AI57" i="9"/>
  <c r="AC119" i="9"/>
  <c r="N33" i="1"/>
  <c r="S50" i="2"/>
  <c r="N51" i="2"/>
  <c r="R51" i="2"/>
  <c r="Q50" i="2"/>
  <c r="M51" i="2"/>
  <c r="O52" i="2"/>
  <c r="P52" i="2"/>
  <c r="J52" i="10"/>
  <c r="CL44" i="8" l="1"/>
  <c r="O45" i="8"/>
  <c r="F54" i="8"/>
  <c r="AO46" i="5"/>
  <c r="AV47" i="5"/>
  <c r="AY62" i="5" a="1"/>
  <c r="AY62" i="5" s="1"/>
  <c r="BP50" i="5" a="1"/>
  <c r="BP50" i="5" s="1"/>
  <c r="V49" i="2"/>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F58" i="9"/>
  <c r="B47" i="7"/>
  <c r="Q47" i="7" s="1"/>
  <c r="AI47" i="5"/>
  <c r="A47" i="11"/>
  <c r="B47" i="9"/>
  <c r="W47" i="9" s="1"/>
  <c r="W47" i="8"/>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E58" i="9"/>
  <c r="AI58" i="9"/>
  <c r="AC120" i="9"/>
  <c r="N34" i="1"/>
  <c r="S51" i="2"/>
  <c r="N52" i="2"/>
  <c r="R52" i="2"/>
  <c r="Q51" i="2"/>
  <c r="O53" i="2"/>
  <c r="J53" i="10"/>
  <c r="M52" i="2"/>
  <c r="P53" i="2"/>
  <c r="O46" i="8" l="1"/>
  <c r="F55" i="8"/>
  <c r="AO47" i="5"/>
  <c r="AV48" i="5"/>
  <c r="BP51" i="5" a="1"/>
  <c r="BP51" i="5" s="1"/>
  <c r="V50" i="2"/>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E48" i="1"/>
  <c r="AJ48" i="5"/>
  <c r="AP48" i="5" s="1"/>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O47" i="8" l="1"/>
  <c r="F56" i="8"/>
  <c r="AO48" i="5"/>
  <c r="AV49" i="5"/>
  <c r="AY64" i="5" a="1"/>
  <c r="AY64" i="5" s="1"/>
  <c r="BP52" i="5" a="1"/>
  <c r="BP52" i="5" s="1"/>
  <c r="V51" i="2"/>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W49" i="8"/>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E60" i="9"/>
  <c r="AI60" i="9"/>
  <c r="AC122" i="9"/>
  <c r="N36" i="1"/>
  <c r="S53" i="2"/>
  <c r="N54" i="2"/>
  <c r="R54" i="2"/>
  <c r="Q53" i="2"/>
  <c r="O55" i="2"/>
  <c r="P55" i="2"/>
  <c r="M54" i="2"/>
  <c r="J55" i="10"/>
  <c r="F57" i="8" l="1"/>
  <c r="AO49" i="5"/>
  <c r="AV50" i="5"/>
  <c r="BP53" i="5" a="1"/>
  <c r="BP53" i="5" s="1"/>
  <c r="V52" i="2"/>
  <c r="AY65" i="5" a="1"/>
  <c r="AY65" i="5" s="1"/>
  <c r="A50" i="1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W50" i="9" s="1"/>
  <c r="W50" i="8"/>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F61" i="9"/>
  <c r="B48" i="14"/>
  <c r="AE49" i="7"/>
  <c r="AF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W51" i="5" s="1"/>
  <c r="CK48" i="8"/>
  <c r="DI52" i="5"/>
  <c r="AB52" i="1"/>
  <c r="AC51" i="1"/>
  <c r="DA51" i="5"/>
  <c r="DG51" i="5" s="1" a="1"/>
  <c r="DG51" i="5" s="1"/>
  <c r="AQ5" i="5"/>
  <c r="AE61" i="9"/>
  <c r="AI61" i="9"/>
  <c r="AC123" i="9"/>
  <c r="N37" i="1"/>
  <c r="S54" i="2"/>
  <c r="N55" i="2"/>
  <c r="R55" i="2"/>
  <c r="Q54" i="2"/>
  <c r="M55" i="2"/>
  <c r="J56" i="10"/>
  <c r="P56" i="2"/>
  <c r="O56" i="2"/>
  <c r="CQ48" i="8" l="1"/>
  <c r="CR48" i="8" s="1"/>
  <c r="O48" i="8"/>
  <c r="F58" i="8"/>
  <c r="AO50" i="5"/>
  <c r="AV51" i="5"/>
  <c r="AY66" i="5" a="1"/>
  <c r="AY66" i="5" s="1"/>
  <c r="BP54" i="5" a="1"/>
  <c r="BP54" i="5" s="1"/>
  <c r="V53" i="2"/>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CF51" i="8"/>
  <c r="CB56" i="8"/>
  <c r="BY49" i="8"/>
  <c r="BR51" i="8"/>
  <c r="BD51" i="8"/>
  <c r="BP51" i="8" s="1"/>
  <c r="BE51" i="8"/>
  <c r="BN51" i="8" s="1"/>
  <c r="AF62" i="9"/>
  <c r="B49" i="14"/>
  <c r="AR49" i="5"/>
  <c r="AQ49" i="5"/>
  <c r="CK49" i="8"/>
  <c r="CZ53" i="5"/>
  <c r="A51" i="11"/>
  <c r="B51" i="7"/>
  <c r="W51" i="8"/>
  <c r="E51" i="1"/>
  <c r="AJ51" i="5"/>
  <c r="AP51" i="5" s="1"/>
  <c r="AI51" i="5"/>
  <c r="AB51" i="8"/>
  <c r="BM51" i="8" s="1"/>
  <c r="BT51" i="5"/>
  <c r="A51" i="10"/>
  <c r="AA51" i="10" s="1"/>
  <c r="B51" i="9"/>
  <c r="W51" i="9" s="1"/>
  <c r="C52" i="5"/>
  <c r="F52" i="5" s="1"/>
  <c r="AW52" i="5" s="1"/>
  <c r="J52" i="2"/>
  <c r="AC52" i="1"/>
  <c r="DA52" i="5"/>
  <c r="DG52" i="5" s="1" a="1"/>
  <c r="DG52" i="5" s="1"/>
  <c r="AB53" i="1"/>
  <c r="DI53" i="5"/>
  <c r="AE62" i="9"/>
  <c r="AI62" i="9"/>
  <c r="AC124" i="9"/>
  <c r="N38" i="1"/>
  <c r="S55" i="2"/>
  <c r="N56" i="2"/>
  <c r="R56" i="2"/>
  <c r="Q55" i="2"/>
  <c r="P57" i="2"/>
  <c r="O57" i="2"/>
  <c r="J57" i="10"/>
  <c r="M56" i="2"/>
  <c r="CQ49" i="8" l="1"/>
  <c r="CR49" i="8" s="1"/>
  <c r="O49" i="8"/>
  <c r="CJ50" i="8"/>
  <c r="CN50" i="8" s="1"/>
  <c r="F59" i="8"/>
  <c r="AO51" i="5"/>
  <c r="AV52" i="5"/>
  <c r="BP55" i="5" a="1"/>
  <c r="BP55" i="5" s="1"/>
  <c r="V54" i="2"/>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F63" i="9"/>
  <c r="AI52" i="5"/>
  <c r="A52" i="11"/>
  <c r="AB52" i="8"/>
  <c r="BM52" i="8" s="1"/>
  <c r="BT52" i="5"/>
  <c r="A52" i="10"/>
  <c r="AA52" i="10" s="1"/>
  <c r="B52" i="7"/>
  <c r="W52" i="8"/>
  <c r="E52" i="1"/>
  <c r="AJ52" i="5"/>
  <c r="AP52" i="5" s="1"/>
  <c r="B52" i="9"/>
  <c r="W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E63" i="9"/>
  <c r="AI63" i="9"/>
  <c r="AC125" i="9"/>
  <c r="N39" i="1"/>
  <c r="S56" i="2"/>
  <c r="N57" i="2"/>
  <c r="R57" i="2"/>
  <c r="Q56" i="2"/>
  <c r="P58" i="2"/>
  <c r="M57" i="2"/>
  <c r="O58" i="2"/>
  <c r="J58" i="10"/>
  <c r="O51" i="8" l="1"/>
  <c r="CQ50" i="8"/>
  <c r="CR50" i="8" s="1"/>
  <c r="CY50" i="8" s="1"/>
  <c r="G50" i="1" s="1"/>
  <c r="M50" i="8" s="1"/>
  <c r="O50" i="8"/>
  <c r="F60" i="8"/>
  <c r="AO52" i="5"/>
  <c r="AV53" i="5"/>
  <c r="AY68" i="5" a="1"/>
  <c r="AY68" i="5" s="1"/>
  <c r="BP56" i="5" a="1"/>
  <c r="BP56" i="5" s="1"/>
  <c r="V55" i="2"/>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AW54" i="5" s="1"/>
  <c r="CZ55" i="5"/>
  <c r="CC52" i="8"/>
  <c r="CS52" i="8" s="1"/>
  <c r="BX52" i="8"/>
  <c r="CO52" i="8" s="1"/>
  <c r="CP52" i="8" s="1"/>
  <c r="BV52" i="8"/>
  <c r="BW52" i="8"/>
  <c r="CM52" i="8" s="1"/>
  <c r="BT52" i="8"/>
  <c r="BU52" i="8"/>
  <c r="AJ53" i="5"/>
  <c r="AP53" i="5" s="1"/>
  <c r="W53" i="8"/>
  <c r="AI53" i="5"/>
  <c r="A53" i="11"/>
  <c r="B53" i="9"/>
  <c r="W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E64" i="9"/>
  <c r="AI64" i="9"/>
  <c r="AC126" i="9"/>
  <c r="N40" i="1"/>
  <c r="S57" i="2"/>
  <c r="N58" i="2"/>
  <c r="R58" i="2"/>
  <c r="Q57" i="2"/>
  <c r="J59" i="10"/>
  <c r="P59" i="2"/>
  <c r="O59" i="2"/>
  <c r="M58" i="2"/>
  <c r="O52" i="8" l="1"/>
  <c r="F61" i="8"/>
  <c r="AO53" i="5"/>
  <c r="AV54" i="5"/>
  <c r="BP57" i="5" a="1"/>
  <c r="BP57" i="5" s="1"/>
  <c r="V56" i="2"/>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O53" i="8" l="1"/>
  <c r="F62" i="8"/>
  <c r="AO54" i="5"/>
  <c r="AV55" i="5"/>
  <c r="AY70" i="5" a="1"/>
  <c r="AY70" i="5" s="1"/>
  <c r="BP58" i="5" a="1"/>
  <c r="BP58" i="5" s="1"/>
  <c r="V57" i="2"/>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CF55" i="8"/>
  <c r="BE55" i="8"/>
  <c r="BN55" i="8" s="1"/>
  <c r="AI55" i="5"/>
  <c r="W55" i="8"/>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F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E66" i="9"/>
  <c r="AI66" i="9"/>
  <c r="AC128" i="9"/>
  <c r="N42" i="1"/>
  <c r="S59" i="2"/>
  <c r="N60" i="2"/>
  <c r="R60" i="2"/>
  <c r="Q59" i="2"/>
  <c r="O61" i="2"/>
  <c r="J61" i="10"/>
  <c r="P61" i="2"/>
  <c r="M60" i="2"/>
  <c r="O54" i="8" l="1"/>
  <c r="CJ55" i="8"/>
  <c r="CN55" i="8" s="1"/>
  <c r="F63" i="8"/>
  <c r="AO55" i="5"/>
  <c r="AV56" i="5"/>
  <c r="BP59" i="5" a="1"/>
  <c r="BP59" i="5" s="1"/>
  <c r="V58" i="2"/>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F67" i="9"/>
  <c r="B54" i="14"/>
  <c r="AR54" i="5"/>
  <c r="AQ54" i="5"/>
  <c r="A56" i="11"/>
  <c r="AB56" i="8"/>
  <c r="BM56" i="8" s="1"/>
  <c r="BT56" i="5"/>
  <c r="W56" i="8"/>
  <c r="AJ56" i="5"/>
  <c r="AP56" i="5" s="1"/>
  <c r="A56" i="10"/>
  <c r="AA56" i="10" s="1"/>
  <c r="B56" i="7"/>
  <c r="E56" i="1"/>
  <c r="AI56" i="5"/>
  <c r="B56" i="9"/>
  <c r="W56" i="9" s="1"/>
  <c r="CZ58" i="5"/>
  <c r="C57" i="5"/>
  <c r="F57" i="5" s="1"/>
  <c r="AW57" i="5" s="1"/>
  <c r="CK54" i="8"/>
  <c r="AB58" i="1"/>
  <c r="DI58" i="5"/>
  <c r="AC57" i="1"/>
  <c r="DA57" i="5"/>
  <c r="DG57" i="5" s="1" a="1"/>
  <c r="DG57" i="5" s="1"/>
  <c r="AE67" i="9"/>
  <c r="AI67" i="9"/>
  <c r="AC129" i="9"/>
  <c r="N43" i="1"/>
  <c r="S60" i="2"/>
  <c r="N61" i="2"/>
  <c r="R61" i="2"/>
  <c r="Q60" i="2"/>
  <c r="O62" i="2"/>
  <c r="J62" i="10"/>
  <c r="M61" i="2"/>
  <c r="P62" i="2"/>
  <c r="F64" i="8" l="1"/>
  <c r="AO56" i="5"/>
  <c r="AV57" i="5"/>
  <c r="AY72" i="5" a="1"/>
  <c r="AY72" i="5" s="1"/>
  <c r="BP60" i="5" a="1"/>
  <c r="BP60" i="5" s="1"/>
  <c r="V59" i="2"/>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I57" i="5"/>
  <c r="A57" i="11"/>
  <c r="AB57" i="8"/>
  <c r="BM57" i="8" s="1"/>
  <c r="BT57" i="5"/>
  <c r="A57" i="10"/>
  <c r="AA57" i="10" s="1"/>
  <c r="B57" i="7"/>
  <c r="W57" i="8"/>
  <c r="E57" i="1"/>
  <c r="AJ57" i="5"/>
  <c r="AP57" i="5" s="1"/>
  <c r="B57" i="9"/>
  <c r="W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E68" i="9"/>
  <c r="AI68" i="9"/>
  <c r="AC130" i="9"/>
  <c r="N44" i="1"/>
  <c r="S61" i="2"/>
  <c r="N62" i="2"/>
  <c r="R62" i="2"/>
  <c r="Q61" i="2"/>
  <c r="P63" i="2"/>
  <c r="J63" i="10"/>
  <c r="M62" i="2"/>
  <c r="O63" i="2"/>
  <c r="O56" i="8" l="1"/>
  <c r="F65" i="8"/>
  <c r="AO57" i="5"/>
  <c r="AV58" i="5"/>
  <c r="BP61" i="5" a="1"/>
  <c r="BP61" i="5" s="1"/>
  <c r="V60" i="2"/>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C59" i="5"/>
  <c r="F59" i="5" s="1"/>
  <c r="AW59" i="5" s="1"/>
  <c r="CZ60" i="5"/>
  <c r="AI58" i="5"/>
  <c r="A58" i="11"/>
  <c r="B58" i="9"/>
  <c r="W58" i="9" s="1"/>
  <c r="AB58" i="8"/>
  <c r="BM58" i="8" s="1"/>
  <c r="BT58" i="5"/>
  <c r="AJ58" i="5"/>
  <c r="AP58" i="5" s="1"/>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E69" i="9"/>
  <c r="AI69" i="9"/>
  <c r="AC131" i="9"/>
  <c r="N45" i="1"/>
  <c r="S62" i="2"/>
  <c r="N63" i="2"/>
  <c r="R63" i="2"/>
  <c r="Q62" i="2"/>
  <c r="O64" i="2"/>
  <c r="J64" i="10"/>
  <c r="P64" i="2"/>
  <c r="M63" i="2"/>
  <c r="F66" i="8" l="1"/>
  <c r="AO58" i="5"/>
  <c r="AV59" i="5"/>
  <c r="AY74" i="5" a="1"/>
  <c r="AY74" i="5" s="1"/>
  <c r="BP62" i="5" a="1"/>
  <c r="BP62" i="5" s="1"/>
  <c r="V61" i="2"/>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E59" i="1"/>
  <c r="AJ59" i="5"/>
  <c r="AP59" i="5" s="1"/>
  <c r="B59" i="9"/>
  <c r="W59" i="9" s="1"/>
  <c r="AI59" i="5"/>
  <c r="AC60" i="1"/>
  <c r="DA60" i="5"/>
  <c r="DG60" i="5" s="1" a="1"/>
  <c r="DG60" i="5" s="1"/>
  <c r="AB61" i="1"/>
  <c r="DI61" i="5"/>
  <c r="AE70" i="9"/>
  <c r="AI70" i="9"/>
  <c r="AC132" i="9"/>
  <c r="N46" i="1"/>
  <c r="S63" i="2"/>
  <c r="N64" i="2"/>
  <c r="R64" i="2"/>
  <c r="Q63" i="2"/>
  <c r="J65" i="10"/>
  <c r="P65" i="2"/>
  <c r="O65" i="2"/>
  <c r="M64" i="2"/>
  <c r="O58" i="8" l="1"/>
  <c r="CQ57" i="8"/>
  <c r="CR57" i="8" s="1"/>
  <c r="O57" i="8"/>
  <c r="F67" i="8"/>
  <c r="AO59" i="5"/>
  <c r="AV60" i="5"/>
  <c r="BP63" i="5" a="1"/>
  <c r="BP63" i="5" s="1"/>
  <c r="V62" i="2"/>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F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W60" i="9" s="1"/>
  <c r="AJ60" i="5"/>
  <c r="AP60" i="5" s="1"/>
  <c r="AB60" i="8"/>
  <c r="BM60" i="8" s="1"/>
  <c r="BT60" i="5"/>
  <c r="W60" i="8"/>
  <c r="C61" i="5"/>
  <c r="F61" i="5" s="1"/>
  <c r="AW61" i="5" s="1"/>
  <c r="CZ62" i="5"/>
  <c r="CK58" i="8"/>
  <c r="J61" i="2"/>
  <c r="BX59" i="8"/>
  <c r="CO59" i="8" s="1"/>
  <c r="CP59" i="8" s="1"/>
  <c r="BV59" i="8"/>
  <c r="BW59" i="8"/>
  <c r="CM59" i="8" s="1"/>
  <c r="BT59" i="8"/>
  <c r="BU59" i="8"/>
  <c r="CC59" i="8"/>
  <c r="CS59" i="8" s="1"/>
  <c r="DI62" i="5"/>
  <c r="AB62" i="1"/>
  <c r="AC61" i="1"/>
  <c r="DA61" i="5"/>
  <c r="DG61" i="5" s="1" a="1"/>
  <c r="DG61" i="5" s="1"/>
  <c r="AE71" i="9"/>
  <c r="AI71" i="9"/>
  <c r="AC133" i="9"/>
  <c r="N47" i="1"/>
  <c r="S64" i="2"/>
  <c r="N65" i="2"/>
  <c r="R65" i="2"/>
  <c r="Q64" i="2"/>
  <c r="J66" i="10"/>
  <c r="O66" i="2"/>
  <c r="P66" i="2"/>
  <c r="M65" i="2"/>
  <c r="CY57" i="8" l="1"/>
  <c r="G57" i="1" s="1"/>
  <c r="M57" i="8" s="1"/>
  <c r="O59" i="8"/>
  <c r="F68" i="8"/>
  <c r="AO60" i="5"/>
  <c r="AV61" i="5"/>
  <c r="AY76" i="5" a="1"/>
  <c r="AY76" i="5" s="1"/>
  <c r="BP64" i="5" a="1"/>
  <c r="BP64" i="5" s="1"/>
  <c r="V63" i="2"/>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BT61" i="5"/>
  <c r="E61" i="1"/>
  <c r="AB61" i="8"/>
  <c r="BM61" i="8" s="1"/>
  <c r="B61" i="7"/>
  <c r="A61" i="10"/>
  <c r="AA61" i="10" s="1"/>
  <c r="AJ61" i="5"/>
  <c r="AP61" i="5" s="1"/>
  <c r="W61" i="8"/>
  <c r="AI61" i="5"/>
  <c r="B61" i="9"/>
  <c r="W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E72" i="9"/>
  <c r="AI72" i="9"/>
  <c r="AC134" i="9"/>
  <c r="N48" i="1"/>
  <c r="S65" i="2"/>
  <c r="N66" i="2"/>
  <c r="R66" i="2"/>
  <c r="Q65" i="2"/>
  <c r="O67" i="2"/>
  <c r="J67" i="10"/>
  <c r="M66" i="2"/>
  <c r="P67" i="2"/>
  <c r="O60" i="8" l="1"/>
  <c r="F69" i="8"/>
  <c r="AO61" i="5"/>
  <c r="AV62" i="5"/>
  <c r="BP65" i="5" a="1"/>
  <c r="BP65" i="5" s="1"/>
  <c r="V64" i="2"/>
  <c r="AY77" i="5" a="1"/>
  <c r="AY77" i="5" s="1"/>
  <c r="AG60" i="7"/>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W62" i="9" s="1"/>
  <c r="AI62" i="5"/>
  <c r="A62" i="11"/>
  <c r="AB62" i="8"/>
  <c r="BM62" i="8" s="1"/>
  <c r="BT62" i="5"/>
  <c r="A62" i="10"/>
  <c r="AA62" i="10" s="1"/>
  <c r="B62" i="7"/>
  <c r="W62" i="8"/>
  <c r="E62" i="1"/>
  <c r="AJ62" i="5"/>
  <c r="AP62" i="5" s="1"/>
  <c r="AQ60" i="5"/>
  <c r="AB64" i="1"/>
  <c r="DI64" i="5"/>
  <c r="AC63" i="1"/>
  <c r="DA63" i="5"/>
  <c r="DG63" i="5" s="1" a="1"/>
  <c r="DG63" i="5" s="1"/>
  <c r="AE73" i="9"/>
  <c r="AI73" i="9"/>
  <c r="AC135" i="9"/>
  <c r="N49" i="1"/>
  <c r="S66" i="2"/>
  <c r="N67" i="2"/>
  <c r="R67" i="2"/>
  <c r="Q66" i="2"/>
  <c r="P68" i="2"/>
  <c r="O68" i="2"/>
  <c r="J68" i="10"/>
  <c r="M67" i="2"/>
  <c r="F70" i="8" l="1"/>
  <c r="AO62" i="5"/>
  <c r="AV63" i="5"/>
  <c r="AY78" i="5" a="1"/>
  <c r="AY78" i="5" s="1"/>
  <c r="BP66" i="5" a="1"/>
  <c r="BP66" i="5" s="1"/>
  <c r="V65" i="2"/>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J63" i="5"/>
  <c r="AP63" i="5" s="1"/>
  <c r="W63" i="8"/>
  <c r="E63" i="1"/>
  <c r="A63" i="10"/>
  <c r="AA63" i="10" s="1"/>
  <c r="B63" i="7"/>
  <c r="AI63" i="5"/>
  <c r="B63" i="9"/>
  <c r="W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E74" i="9"/>
  <c r="AI74" i="9"/>
  <c r="AC136" i="9"/>
  <c r="N50" i="1"/>
  <c r="S67" i="2"/>
  <c r="N68" i="2"/>
  <c r="R68" i="2"/>
  <c r="Q67" i="2"/>
  <c r="J69" i="10"/>
  <c r="M68" i="2"/>
  <c r="O69" i="2"/>
  <c r="P69" i="2"/>
  <c r="O62" i="8" l="1"/>
  <c r="CQ61" i="8"/>
  <c r="CR61" i="8" s="1"/>
  <c r="O61" i="8"/>
  <c r="F71" i="8"/>
  <c r="AO63" i="5"/>
  <c r="AV64" i="5"/>
  <c r="BP67" i="5" a="1"/>
  <c r="BP67" i="5" s="1"/>
  <c r="V66" i="2"/>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W64" i="9" s="1"/>
  <c r="B64" i="7"/>
  <c r="A64" i="11"/>
  <c r="A64" i="10"/>
  <c r="AA64" i="10" s="1"/>
  <c r="AB64" i="8"/>
  <c r="BM64" i="8" s="1"/>
  <c r="BT64" i="5"/>
  <c r="AJ64" i="5"/>
  <c r="AP64" i="5" s="1"/>
  <c r="W64" i="8"/>
  <c r="E64" i="1"/>
  <c r="AB66" i="1"/>
  <c r="DI66" i="5"/>
  <c r="C66" i="5"/>
  <c r="AC65" i="1"/>
  <c r="DA65" i="5"/>
  <c r="DG65" i="5" s="1" a="1"/>
  <c r="DG65" i="5" s="1"/>
  <c r="AE75" i="9"/>
  <c r="AI75" i="9"/>
  <c r="N51" i="1"/>
  <c r="S68" i="2"/>
  <c r="N69" i="2"/>
  <c r="R69" i="2"/>
  <c r="Q68" i="2"/>
  <c r="O70" i="2"/>
  <c r="M69" i="2"/>
  <c r="J70" i="10"/>
  <c r="P70" i="2"/>
  <c r="O63" i="8" l="1"/>
  <c r="F72" i="8"/>
  <c r="AO64" i="5"/>
  <c r="AV65" i="5"/>
  <c r="AY80" i="5" a="1"/>
  <c r="AY80" i="5" s="1"/>
  <c r="BP68" i="5" a="1"/>
  <c r="BP68" i="5" s="1"/>
  <c r="V67" i="2"/>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W66" i="5" s="1"/>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E76" i="9"/>
  <c r="AI76" i="9"/>
  <c r="N52" i="1"/>
  <c r="S69" i="2"/>
  <c r="N70" i="2"/>
  <c r="R70" i="2"/>
  <c r="Q69" i="2"/>
  <c r="J71" i="10"/>
  <c r="O71" i="2"/>
  <c r="P71" i="2"/>
  <c r="M70" i="2"/>
  <c r="F73" i="8" l="1"/>
  <c r="BY64" i="8"/>
  <c r="O64" i="8" s="1"/>
  <c r="AV66" i="5"/>
  <c r="AO65" i="5"/>
  <c r="BP69" i="5" a="1"/>
  <c r="BP69" i="5" s="1"/>
  <c r="V68" i="2"/>
  <c r="AY81" i="5" a="1"/>
  <c r="AY81" i="5" s="1"/>
  <c r="AG64" i="7"/>
  <c r="AI64" i="7" s="1"/>
  <c r="O74" i="1"/>
  <c r="BL81" i="5" a="1"/>
  <c r="BL81" i="5" s="1"/>
  <c r="CQ64" i="8"/>
  <c r="CR64" i="8"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W66" i="9" s="1"/>
  <c r="CC65" i="8"/>
  <c r="CS65" i="8" s="1"/>
  <c r="BE66" i="8"/>
  <c r="BN66" i="8" s="1"/>
  <c r="DA66" i="8"/>
  <c r="DB66" i="8" s="1"/>
  <c r="W66" i="8"/>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AR64" i="5"/>
  <c r="AQ64" i="5"/>
  <c r="CK64" i="8"/>
  <c r="J67" i="2"/>
  <c r="CZ68" i="5"/>
  <c r="B64" i="14"/>
  <c r="C67" i="5"/>
  <c r="F67" i="5" s="1"/>
  <c r="AW67" i="5" s="1"/>
  <c r="AB68" i="1"/>
  <c r="DI68" i="5"/>
  <c r="AC67" i="1"/>
  <c r="DA67" i="5"/>
  <c r="DG67" i="5" s="1" a="1"/>
  <c r="DG67" i="5" s="1"/>
  <c r="AE77" i="9"/>
  <c r="AI77" i="9"/>
  <c r="N53" i="1"/>
  <c r="S70" i="2"/>
  <c r="N71" i="2"/>
  <c r="R71" i="2"/>
  <c r="Q70" i="2"/>
  <c r="O72" i="2"/>
  <c r="M71" i="2"/>
  <c r="J72" i="10"/>
  <c r="P72" i="2"/>
  <c r="O65" i="8" l="1"/>
  <c r="CJ65" i="8"/>
  <c r="CN65" i="8" s="1"/>
  <c r="F74" i="8"/>
  <c r="AO66" i="5"/>
  <c r="AV67" i="5"/>
  <c r="AY82" i="5" a="1"/>
  <c r="AY82" i="5" s="1"/>
  <c r="BP70" i="5" a="1"/>
  <c r="BP70" i="5" s="1"/>
  <c r="V69" i="2"/>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AW68" i="5" s="1"/>
  <c r="CZ69" i="5"/>
  <c r="AI67" i="5"/>
  <c r="B67" i="9"/>
  <c r="W67" i="9" s="1"/>
  <c r="A67" i="11"/>
  <c r="AB67" i="8"/>
  <c r="BM67" i="8" s="1"/>
  <c r="BT67" i="5"/>
  <c r="B67" i="7"/>
  <c r="W67" i="8"/>
  <c r="E67" i="1"/>
  <c r="A67" i="10"/>
  <c r="AA67" i="10" s="1"/>
  <c r="AJ67" i="5"/>
  <c r="AP67" i="5" s="1"/>
  <c r="AC68" i="1"/>
  <c r="DA68" i="5"/>
  <c r="DG68" i="5" s="1" a="1"/>
  <c r="DG68" i="5" s="1"/>
  <c r="AB69" i="1"/>
  <c r="DI69" i="5"/>
  <c r="AE78" i="9"/>
  <c r="AI78" i="9"/>
  <c r="N54" i="1"/>
  <c r="S71" i="2"/>
  <c r="N72" i="2"/>
  <c r="R72" i="2"/>
  <c r="Q71" i="2"/>
  <c r="M72" i="2"/>
  <c r="P73" i="2"/>
  <c r="J73" i="10"/>
  <c r="O73" i="2"/>
  <c r="F75" i="8" l="1"/>
  <c r="CJ66" i="8"/>
  <c r="CN66" i="8" s="1"/>
  <c r="AO67" i="5"/>
  <c r="AV68" i="5"/>
  <c r="BP71" i="5" a="1"/>
  <c r="BP71" i="5" s="1"/>
  <c r="V70" i="2"/>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AI68" i="5"/>
  <c r="A68" i="11"/>
  <c r="BT68" i="5"/>
  <c r="A68" i="10"/>
  <c r="AA68" i="10" s="1"/>
  <c r="B68" i="7"/>
  <c r="E68" i="1"/>
  <c r="AJ68" i="5"/>
  <c r="AP68" i="5" s="1"/>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CQ66" i="8" l="1"/>
  <c r="CR66" i="8" s="1"/>
  <c r="O66" i="8"/>
  <c r="AO68" i="5"/>
  <c r="AV69" i="5"/>
  <c r="AY84" i="5" a="1"/>
  <c r="AY84" i="5" s="1"/>
  <c r="BP72" i="5" a="1"/>
  <c r="BP72" i="5" s="1"/>
  <c r="V71" i="2"/>
  <c r="AG67" i="7"/>
  <c r="O77" i="1"/>
  <c r="BL84" i="5" a="1"/>
  <c r="BL84" i="5" s="1"/>
  <c r="AH72" i="11"/>
  <c r="CY66" i="8"/>
  <c r="G66" i="1" s="1"/>
  <c r="M66" i="8" s="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W69" i="8"/>
  <c r="BT69" i="5"/>
  <c r="AJ69" i="5"/>
  <c r="AP69" i="5" s="1"/>
  <c r="AB69" i="8"/>
  <c r="BM69" i="8" s="1"/>
  <c r="A69" i="11"/>
  <c r="AA68" i="11" s="1"/>
  <c r="AK68" i="1" s="1"/>
  <c r="AR67" i="5"/>
  <c r="B69" i="9"/>
  <c r="W69" i="9" s="1"/>
  <c r="AI69" i="5"/>
  <c r="CZ71" i="5"/>
  <c r="AE68" i="7"/>
  <c r="AF68" i="7" s="1"/>
  <c r="Q68" i="7"/>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C70" i="1"/>
  <c r="DA70" i="5"/>
  <c r="DG70" i="5" s="1" a="1"/>
  <c r="DG70" i="5" s="1"/>
  <c r="AB71" i="1"/>
  <c r="DI71" i="5"/>
  <c r="AE80" i="9"/>
  <c r="AI80" i="9"/>
  <c r="N56" i="1"/>
  <c r="S73" i="2"/>
  <c r="N74" i="2"/>
  <c r="R74" i="2"/>
  <c r="Q73" i="2"/>
  <c r="J75" i="10"/>
  <c r="O75" i="2"/>
  <c r="M74" i="2"/>
  <c r="P75" i="2"/>
  <c r="O68" i="8" l="1"/>
  <c r="CQ67" i="8"/>
  <c r="CR67" i="8" s="1"/>
  <c r="O67" i="8"/>
  <c r="F77" i="8"/>
  <c r="AO69" i="5"/>
  <c r="AV70" i="5"/>
  <c r="BP73" i="5" a="1"/>
  <c r="BP73" i="5" s="1"/>
  <c r="V72" i="2"/>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O69" i="8" l="1"/>
  <c r="F78" i="8"/>
  <c r="AO70" i="5"/>
  <c r="AV71" i="5"/>
  <c r="AY86" i="5" a="1"/>
  <c r="AY86" i="5" s="1"/>
  <c r="BP74" i="5" a="1"/>
  <c r="BP74" i="5" s="1"/>
  <c r="V73" i="2"/>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AQ69" i="5"/>
  <c r="AR69" i="5"/>
  <c r="CZ73" i="5"/>
  <c r="A71" i="11"/>
  <c r="W71" i="8"/>
  <c r="B71" i="9"/>
  <c r="W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O70" i="8" l="1"/>
  <c r="CJ70" i="8"/>
  <c r="CN70" i="8" s="1"/>
  <c r="F79" i="8"/>
  <c r="AO71" i="5"/>
  <c r="AV72" i="5"/>
  <c r="BP75" i="5" a="1"/>
  <c r="BP75" i="5" s="1"/>
  <c r="V74" i="2"/>
  <c r="AY87" i="5" a="1"/>
  <c r="AY87" i="5" s="1"/>
  <c r="DA72" i="8"/>
  <c r="DB72" i="8" s="1"/>
  <c r="O80" i="1"/>
  <c r="BL87" i="5" a="1"/>
  <c r="BL87" i="5" s="1"/>
  <c r="BS71" i="8"/>
  <c r="BY71" i="8" s="1"/>
  <c r="BO71" i="8"/>
  <c r="BK71" i="8"/>
  <c r="BL71" i="8"/>
  <c r="BI71" i="8"/>
  <c r="BJ71" i="8"/>
  <c r="BG71" i="8"/>
  <c r="BH71" i="8"/>
  <c r="BF71" i="8"/>
  <c r="AC71" i="10"/>
  <c r="X71" i="10" s="1"/>
  <c r="AM71" i="5"/>
  <c r="AN71" i="5"/>
  <c r="CK70" i="8"/>
  <c r="CL70" i="8" s="1"/>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BE72" i="8"/>
  <c r="BN72" i="8" s="1"/>
  <c r="BR72" i="8"/>
  <c r="BV72" i="8" s="1"/>
  <c r="A72" i="11"/>
  <c r="AA71" i="11" s="1"/>
  <c r="AK71" i="1" s="1"/>
  <c r="BD72" i="8"/>
  <c r="BP72" i="8" s="1"/>
  <c r="B72" i="7"/>
  <c r="AE72" i="7" s="1"/>
  <c r="AF72" i="7" s="1"/>
  <c r="B72" i="9"/>
  <c r="W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CD72" i="8" l="1"/>
  <c r="CT72" i="8" s="1"/>
  <c r="O71" i="8"/>
  <c r="F80" i="8"/>
  <c r="AO72" i="5"/>
  <c r="AV73" i="5"/>
  <c r="AY88" i="5" a="1"/>
  <c r="AY88" i="5" s="1"/>
  <c r="BP76" i="5" a="1"/>
  <c r="BP76" i="5" s="1"/>
  <c r="V75" i="2"/>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W73" i="9" s="1"/>
  <c r="AJ73" i="5"/>
  <c r="AP73" i="5" s="1"/>
  <c r="A73" i="10"/>
  <c r="AA73" i="10" s="1"/>
  <c r="AB73" i="8"/>
  <c r="BM73" i="8" s="1"/>
  <c r="A73" i="11"/>
  <c r="Z72" i="11" s="1"/>
  <c r="E73" i="1"/>
  <c r="BT73" i="5"/>
  <c r="BE73" i="8"/>
  <c r="BN73" i="8" s="1"/>
  <c r="W73" i="8"/>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O72" i="8" l="1"/>
  <c r="CJ72" i="8"/>
  <c r="CN72" i="8" s="1"/>
  <c r="F81" i="8"/>
  <c r="AO73" i="5"/>
  <c r="AV74" i="5"/>
  <c r="BP77" i="5" a="1"/>
  <c r="BP77" i="5" s="1"/>
  <c r="V76" i="2"/>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J75" i="2"/>
  <c r="CZ76" i="5"/>
  <c r="B74" i="9"/>
  <c r="W74" i="9" s="1"/>
  <c r="BT74" i="5"/>
  <c r="W74" i="8"/>
  <c r="E74" i="1"/>
  <c r="AB74" i="8"/>
  <c r="BM74" i="8" s="1"/>
  <c r="AJ74" i="5"/>
  <c r="AP74" i="5" s="1"/>
  <c r="AI74" i="5"/>
  <c r="A74" i="10"/>
  <c r="AA74" i="10" s="1"/>
  <c r="B74" i="7"/>
  <c r="A74" i="11"/>
  <c r="AC75" i="1"/>
  <c r="DA75" i="5"/>
  <c r="DG75" i="5" s="1" a="1"/>
  <c r="DG75" i="5" s="1"/>
  <c r="AB76" i="1"/>
  <c r="DI76" i="5"/>
  <c r="E50" i="4"/>
  <c r="AH43" i="5"/>
  <c r="BU43" i="5"/>
  <c r="AE85" i="9"/>
  <c r="AI85" i="9"/>
  <c r="B43" i="2"/>
  <c r="B43" i="1"/>
  <c r="BG43" i="1" s="1"/>
  <c r="B53" i="14"/>
  <c r="N61" i="1"/>
  <c r="S78" i="2"/>
  <c r="N79" i="2"/>
  <c r="R79" i="2"/>
  <c r="Q78" i="2"/>
  <c r="M79" i="2"/>
  <c r="J80" i="10"/>
  <c r="P80" i="2"/>
  <c r="O80" i="2"/>
  <c r="O73" i="8" l="1"/>
  <c r="F82" i="8"/>
  <c r="CJ73" i="8"/>
  <c r="CN73" i="8" s="1"/>
  <c r="AO74" i="5"/>
  <c r="AV75" i="5"/>
  <c r="AY90" i="5" a="1"/>
  <c r="AY90" i="5" s="1"/>
  <c r="BP78" i="5" a="1"/>
  <c r="BP78" i="5" s="1"/>
  <c r="V77" i="2"/>
  <c r="O83" i="1"/>
  <c r="CY72" i="8"/>
  <c r="G72" i="1" s="1"/>
  <c r="M72" i="8" s="1"/>
  <c r="BL90" i="5" a="1"/>
  <c r="BL90" i="5" s="1"/>
  <c r="BZ73" i="8"/>
  <c r="CQ73" i="8" s="1"/>
  <c r="CR73" i="8" s="1"/>
  <c r="BS74" i="8"/>
  <c r="BY74" i="8" s="1"/>
  <c r="BO74" i="8"/>
  <c r="BK74" i="8"/>
  <c r="BL74" i="8"/>
  <c r="BI74" i="8"/>
  <c r="BJ74" i="8"/>
  <c r="BG74" i="8"/>
  <c r="BH74" i="8"/>
  <c r="BF74" i="8"/>
  <c r="AC74" i="10"/>
  <c r="X74" i="10" s="1"/>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W75" i="9" s="1"/>
  <c r="BT75" i="5"/>
  <c r="E75" i="1"/>
  <c r="A75" i="11"/>
  <c r="N75" i="11" s="1"/>
  <c r="BR75" i="8"/>
  <c r="BT75" i="8" s="1"/>
  <c r="W75" i="8"/>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O74" i="8" l="1"/>
  <c r="CJ75" i="8"/>
  <c r="CN75" i="8" s="1"/>
  <c r="F83" i="8"/>
  <c r="AO75" i="5"/>
  <c r="AV76" i="5"/>
  <c r="BP79" i="5" a="1"/>
  <c r="BP79" i="5" s="1"/>
  <c r="V78" i="2"/>
  <c r="AY91" i="5" a="1"/>
  <c r="AY91" i="5" s="1"/>
  <c r="AG74" i="7"/>
  <c r="AG75" i="7"/>
  <c r="AI75" i="7" s="1"/>
  <c r="O84" i="1"/>
  <c r="BL91" i="5" a="1"/>
  <c r="BL91" i="5" s="1"/>
  <c r="BZ74" i="8"/>
  <c r="CQ74" i="8" s="1"/>
  <c r="CR74" i="8" s="1"/>
  <c r="CY73" i="8"/>
  <c r="G73" i="1" s="1"/>
  <c r="M73"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AJ76" i="5"/>
  <c r="AP76" i="5" s="1"/>
  <c r="AB76" i="8"/>
  <c r="BM76" i="8" s="1"/>
  <c r="BT76" i="5"/>
  <c r="E47" i="4" s="1"/>
  <c r="F67" i="4" s="1"/>
  <c r="D78" i="4" s="1"/>
  <c r="A76" i="10"/>
  <c r="AA76" i="10" s="1"/>
  <c r="B76" i="7"/>
  <c r="AI76" i="5"/>
  <c r="A76" i="11"/>
  <c r="W76" i="8"/>
  <c r="E76" i="1"/>
  <c r="B76" i="9"/>
  <c r="W76" i="9" s="1"/>
  <c r="J77" i="2"/>
  <c r="B74" i="14"/>
  <c r="AI74" i="7"/>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O75" i="8" l="1"/>
  <c r="F84" i="8"/>
  <c r="AO76" i="5"/>
  <c r="AV77" i="5"/>
  <c r="AY92" i="5" a="1"/>
  <c r="AY92" i="5" s="1"/>
  <c r="BP80" i="5" a="1"/>
  <c r="BP80" i="5" s="1"/>
  <c r="V79" i="2"/>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DA77" i="8"/>
  <c r="DB77" i="8" s="1"/>
  <c r="B77" i="7"/>
  <c r="Q77" i="7" s="1"/>
  <c r="BD77" i="8"/>
  <c r="BP77" i="8" s="1"/>
  <c r="A77" i="11"/>
  <c r="AB76" i="11" s="1"/>
  <c r="P76" i="8" s="1"/>
  <c r="E77" i="1"/>
  <c r="CF77" i="8"/>
  <c r="W77" i="8"/>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O76" i="8" l="1"/>
  <c r="F85" i="8"/>
  <c r="AO77" i="5"/>
  <c r="AV78" i="5"/>
  <c r="BP81" i="5" a="1"/>
  <c r="BP81" i="5" s="1"/>
  <c r="V80" i="2"/>
  <c r="AY93" i="5" a="1"/>
  <c r="AY93" i="5" s="1"/>
  <c r="AG76" i="7"/>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W78" i="9" s="1"/>
  <c r="A78" i="11"/>
  <c r="AC77" i="11" s="1"/>
  <c r="T77" i="8" s="1"/>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AR76" i="5"/>
  <c r="CZ80" i="5"/>
  <c r="B76" i="14"/>
  <c r="AI76" i="7"/>
  <c r="C79" i="5"/>
  <c r="F79" i="5" s="1"/>
  <c r="AW79" i="5" s="1"/>
  <c r="AB80" i="1"/>
  <c r="DI80" i="5"/>
  <c r="AC79" i="1"/>
  <c r="DA79" i="5"/>
  <c r="DG79" i="5" s="1" a="1"/>
  <c r="DG79" i="5" s="1"/>
  <c r="AH35" i="5"/>
  <c r="BU35" i="5"/>
  <c r="AE89" i="9"/>
  <c r="AI89" i="9"/>
  <c r="B35" i="2"/>
  <c r="B35" i="1"/>
  <c r="BG35" i="1" s="1"/>
  <c r="L56" i="11"/>
  <c r="AS56" i="8"/>
  <c r="B75" i="14"/>
  <c r="N65" i="1"/>
  <c r="S82" i="2"/>
  <c r="N83" i="2"/>
  <c r="R83" i="2"/>
  <c r="Q82" i="2"/>
  <c r="P84" i="2"/>
  <c r="J84" i="10"/>
  <c r="O84" i="2"/>
  <c r="M83" i="2"/>
  <c r="CJ77" i="8" l="1"/>
  <c r="CN77" i="8" s="1"/>
  <c r="F86" i="8"/>
  <c r="AO78" i="5"/>
  <c r="AV79" i="5"/>
  <c r="AY94" i="5" a="1"/>
  <c r="AY94" i="5" s="1"/>
  <c r="BP82" i="5" a="1"/>
  <c r="BP82" i="5" s="1"/>
  <c r="V81" i="2"/>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W80" i="5" s="1"/>
  <c r="AJ79" i="5"/>
  <c r="AP79" i="5" s="1"/>
  <c r="AB79" i="8"/>
  <c r="BM79" i="8" s="1"/>
  <c r="AI79" i="5"/>
  <c r="A79" i="10"/>
  <c r="AA79" i="10" s="1"/>
  <c r="BT79" i="5"/>
  <c r="W79" i="8"/>
  <c r="B79" i="7"/>
  <c r="A79" i="11"/>
  <c r="E79" i="1"/>
  <c r="B79" i="9"/>
  <c r="W79" i="9" s="1"/>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CQ77" i="8" l="1"/>
  <c r="CR77" i="8" s="1"/>
  <c r="O77" i="8"/>
  <c r="CJ78" i="8"/>
  <c r="CN78" i="8" s="1"/>
  <c r="F87" i="8"/>
  <c r="AO79" i="5"/>
  <c r="AV80" i="5"/>
  <c r="BP83" i="5" a="1"/>
  <c r="BP83" i="5" s="1"/>
  <c r="V82" i="2"/>
  <c r="AY95" i="5" a="1"/>
  <c r="AY95" i="5" s="1"/>
  <c r="O88" i="1"/>
  <c r="BL95" i="5" a="1"/>
  <c r="BL95" i="5" s="1"/>
  <c r="F40" i="4"/>
  <c r="I49" i="4" s="1"/>
  <c r="S4" i="8"/>
  <c r="V4" i="8" s="1"/>
  <c r="U4" i="8"/>
  <c r="CY77" i="8"/>
  <c r="G77" i="1" s="1"/>
  <c r="M77" i="8" s="1"/>
  <c r="BY78" i="8"/>
  <c r="AH83" i="11"/>
  <c r="BO79" i="8"/>
  <c r="BP79" i="8"/>
  <c r="BK79" i="8"/>
  <c r="BL79" i="8"/>
  <c r="BI79" i="8"/>
  <c r="BJ79" i="8"/>
  <c r="BG79" i="8"/>
  <c r="BH79" i="8"/>
  <c r="BF79" i="8"/>
  <c r="AC79" i="10"/>
  <c r="X79" i="10" s="1"/>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W80" i="8"/>
  <c r="AJ80" i="5"/>
  <c r="AP80" i="5" s="1"/>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E91" i="9"/>
  <c r="AI91" i="9"/>
  <c r="N67" i="1"/>
  <c r="S84" i="2"/>
  <c r="N85" i="2"/>
  <c r="R85" i="2"/>
  <c r="Q84" i="2"/>
  <c r="P86" i="2"/>
  <c r="O86" i="2"/>
  <c r="J86" i="10"/>
  <c r="M85" i="2"/>
  <c r="O79" i="8" l="1"/>
  <c r="CQ78" i="8"/>
  <c r="CR78" i="8" s="1"/>
  <c r="O78" i="8"/>
  <c r="F88" i="8"/>
  <c r="AO80" i="5"/>
  <c r="AV81" i="5"/>
  <c r="AY96" i="5" a="1"/>
  <c r="AY96" i="5" s="1"/>
  <c r="BP84" i="5" a="1"/>
  <c r="BP84" i="5" s="1"/>
  <c r="V83" i="2"/>
  <c r="AG79" i="7"/>
  <c r="AI79" i="7" s="1"/>
  <c r="O89" i="1"/>
  <c r="BL96" i="5" a="1"/>
  <c r="BL96" i="5" s="1"/>
  <c r="BS80" i="8"/>
  <c r="BY80" i="8" s="1"/>
  <c r="BO80" i="8"/>
  <c r="BK80" i="8"/>
  <c r="BL80" i="8"/>
  <c r="BI80" i="8"/>
  <c r="BJ80" i="8"/>
  <c r="BG80" i="8"/>
  <c r="BH80" i="8"/>
  <c r="BF80" i="8"/>
  <c r="AC80" i="10"/>
  <c r="X80" i="10" s="1"/>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B81" i="7"/>
  <c r="E81" i="1"/>
  <c r="B81" i="9"/>
  <c r="W81" i="9" s="1"/>
  <c r="AI81" i="5"/>
  <c r="AB81" i="8"/>
  <c r="BM81" i="8" s="1"/>
  <c r="J82" i="2"/>
  <c r="CK79" i="8"/>
  <c r="AC82" i="1"/>
  <c r="DA82" i="5"/>
  <c r="DG82" i="5" s="1" a="1"/>
  <c r="DG82" i="5" s="1"/>
  <c r="AB83" i="1"/>
  <c r="DI83" i="5"/>
  <c r="AE92" i="9"/>
  <c r="AI92" i="9"/>
  <c r="N68" i="1"/>
  <c r="S85" i="2"/>
  <c r="N86" i="2"/>
  <c r="R86" i="2"/>
  <c r="Q85" i="2"/>
  <c r="J87" i="10"/>
  <c r="P87" i="2"/>
  <c r="M86" i="2"/>
  <c r="O87" i="2"/>
  <c r="O80" i="8" l="1"/>
  <c r="F89" i="8"/>
  <c r="AO81" i="5"/>
  <c r="AV82" i="5"/>
  <c r="BP85" i="5" a="1"/>
  <c r="BP85" i="5" s="1"/>
  <c r="V84" i="2"/>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W82" i="9" s="1"/>
  <c r="A82" i="11"/>
  <c r="W82" i="8"/>
  <c r="AB80" i="11"/>
  <c r="P80" i="8" s="1"/>
  <c r="Y80" i="11"/>
  <c r="AH80" i="1" s="1"/>
  <c r="AD80" i="11"/>
  <c r="AI80" i="1" s="1"/>
  <c r="N81" i="11"/>
  <c r="Z80" i="11"/>
  <c r="AA80" i="11"/>
  <c r="AK80" i="1" s="1"/>
  <c r="AC80" i="11"/>
  <c r="T80" i="8" s="1"/>
  <c r="CD81" i="8"/>
  <c r="CT81" i="8" s="1"/>
  <c r="AB84" i="1"/>
  <c r="DI84" i="5"/>
  <c r="J84" i="2"/>
  <c r="AC83" i="1"/>
  <c r="DA83" i="5"/>
  <c r="DG83" i="5" s="1" a="1"/>
  <c r="DG83" i="5" s="1"/>
  <c r="AE93" i="9"/>
  <c r="AI93" i="9"/>
  <c r="N69" i="1"/>
  <c r="S86" i="2"/>
  <c r="N87" i="2"/>
  <c r="R87" i="2"/>
  <c r="Q86" i="2"/>
  <c r="M87" i="2"/>
  <c r="J88" i="10"/>
  <c r="P88" i="2"/>
  <c r="O88" i="2"/>
  <c r="O81" i="8" l="1"/>
  <c r="F90" i="8"/>
  <c r="AO82" i="5"/>
  <c r="AV83" i="5"/>
  <c r="AY98" i="5" a="1"/>
  <c r="AY98" i="5" s="1"/>
  <c r="BP86" i="5" a="1"/>
  <c r="BP86" i="5" s="1"/>
  <c r="V85" i="2"/>
  <c r="AG81" i="7"/>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P83" i="5" s="1"/>
  <c r="AB83" i="8"/>
  <c r="BM83" i="8" s="1"/>
  <c r="E83" i="1"/>
  <c r="B83" i="7"/>
  <c r="AI83" i="5"/>
  <c r="A83" i="10"/>
  <c r="AA83" i="10" s="1"/>
  <c r="B83" i="9"/>
  <c r="W83" i="9" s="1"/>
  <c r="BT83" i="5"/>
  <c r="W83" i="8"/>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F91" i="8" l="1"/>
  <c r="AO83" i="5"/>
  <c r="AV84" i="5"/>
  <c r="BP87" i="5" a="1"/>
  <c r="BP87" i="5" s="1"/>
  <c r="V86" i="2"/>
  <c r="AY99" i="5" a="1"/>
  <c r="AY99" i="5" s="1"/>
  <c r="AG82" i="7"/>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F83" i="7" s="1"/>
  <c r="AQ82" i="5"/>
  <c r="AR82" i="5"/>
  <c r="B82" i="14"/>
  <c r="AI82" i="7"/>
  <c r="J85" i="2"/>
  <c r="B84" i="9"/>
  <c r="W84" i="9" s="1"/>
  <c r="AI84" i="5"/>
  <c r="A84" i="11"/>
  <c r="AB84" i="8"/>
  <c r="BM84" i="8" s="1"/>
  <c r="BT84" i="5"/>
  <c r="A84" i="10"/>
  <c r="AA84" i="10" s="1"/>
  <c r="B84" i="7"/>
  <c r="W84" i="8"/>
  <c r="E84" i="1"/>
  <c r="AJ84" i="5"/>
  <c r="AP84" i="5" s="1"/>
  <c r="CZ86" i="5"/>
  <c r="AB86" i="1"/>
  <c r="DI86" i="5"/>
  <c r="J86" i="2"/>
  <c r="AC85" i="1"/>
  <c r="DA85" i="5"/>
  <c r="DG85" i="5" s="1" a="1"/>
  <c r="DG85" i="5" s="1"/>
  <c r="AE95" i="9"/>
  <c r="AI95" i="9"/>
  <c r="N71" i="1"/>
  <c r="S88" i="2"/>
  <c r="N89" i="2"/>
  <c r="R89" i="2"/>
  <c r="Q88" i="2"/>
  <c r="O90" i="2"/>
  <c r="J90" i="10"/>
  <c r="P90" i="2"/>
  <c r="U1269" i="14"/>
  <c r="U1270" i="14" s="1"/>
  <c r="M89" i="2"/>
  <c r="CQ82" i="8" l="1"/>
  <c r="CR82" i="8" s="1"/>
  <c r="O82" i="8"/>
  <c r="F92" i="8"/>
  <c r="AO84" i="5"/>
  <c r="AV85" i="5"/>
  <c r="AY100" i="5" a="1"/>
  <c r="AY100" i="5" s="1"/>
  <c r="BP88" i="5" a="1"/>
  <c r="BP88" i="5" s="1"/>
  <c r="V87" i="2"/>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AJ85" i="5"/>
  <c r="AP85" i="5" s="1"/>
  <c r="AI85" i="5"/>
  <c r="BD85" i="8"/>
  <c r="BP85" i="8" s="1"/>
  <c r="E85" i="1"/>
  <c r="DA85" i="8"/>
  <c r="DB85" i="8" s="1"/>
  <c r="A85" i="11"/>
  <c r="Y84" i="11" s="1"/>
  <c r="AH84" i="1" s="1"/>
  <c r="BE85" i="8"/>
  <c r="BN85" i="8" s="1"/>
  <c r="B85" i="7"/>
  <c r="AE85" i="7" s="1"/>
  <c r="AF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E96" i="9"/>
  <c r="AI96" i="9"/>
  <c r="N72" i="1"/>
  <c r="S89" i="2"/>
  <c r="N90" i="2"/>
  <c r="R90" i="2"/>
  <c r="Q89" i="2"/>
  <c r="J91" i="10"/>
  <c r="P91" i="2"/>
  <c r="M90" i="2"/>
  <c r="O91" i="2"/>
  <c r="O84" i="8" l="1"/>
  <c r="CQ83" i="8"/>
  <c r="CR83" i="8" s="1"/>
  <c r="O83" i="8"/>
  <c r="F93" i="8"/>
  <c r="AO85" i="5"/>
  <c r="AV86" i="5"/>
  <c r="BP89" i="5" a="1"/>
  <c r="BP89" i="5" s="1"/>
  <c r="V88" i="2"/>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AQ84" i="5"/>
  <c r="CZ88" i="5"/>
  <c r="AR84" i="5"/>
  <c r="B84" i="14"/>
  <c r="W86" i="8"/>
  <c r="E86" i="1"/>
  <c r="AI86" i="5"/>
  <c r="B86" i="9"/>
  <c r="W86" i="9" s="1"/>
  <c r="A86" i="11"/>
  <c r="AJ86" i="5"/>
  <c r="AP86" i="5" s="1"/>
  <c r="AB86" i="8"/>
  <c r="BM86" i="8" s="1"/>
  <c r="BT86" i="5"/>
  <c r="A86" i="10"/>
  <c r="AA86" i="10" s="1"/>
  <c r="B86" i="7"/>
  <c r="AB88" i="1"/>
  <c r="DI88" i="5"/>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CJ85" i="8" l="1"/>
  <c r="CN85" i="8" s="1"/>
  <c r="F94" i="8"/>
  <c r="AO86" i="5"/>
  <c r="AV87" i="5"/>
  <c r="AY102" i="5" a="1"/>
  <c r="AY102" i="5" s="1"/>
  <c r="BP90" i="5" a="1"/>
  <c r="BP90" i="5" s="1"/>
  <c r="V89" i="2"/>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B87" i="9"/>
  <c r="W87" i="9" s="1"/>
  <c r="DA87" i="8"/>
  <c r="DB87" i="8" s="1"/>
  <c r="BE87" i="8"/>
  <c r="BN87" i="8" s="1"/>
  <c r="A87" i="10"/>
  <c r="AA87" i="10" s="1"/>
  <c r="AR85" i="5"/>
  <c r="AJ87" i="5"/>
  <c r="AP87" i="5" s="1"/>
  <c r="BR87" i="8"/>
  <c r="BV87" i="8" s="1"/>
  <c r="BD87" i="8"/>
  <c r="BP87"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F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E98" i="9"/>
  <c r="AI98" i="9"/>
  <c r="N74" i="1"/>
  <c r="S91" i="2"/>
  <c r="N92" i="2"/>
  <c r="R92" i="2"/>
  <c r="Q91" i="2"/>
  <c r="P93" i="2"/>
  <c r="O93" i="2"/>
  <c r="M92" i="2"/>
  <c r="J93" i="10"/>
  <c r="O86" i="8" l="1"/>
  <c r="CQ85" i="8"/>
  <c r="CR85" i="8" s="1"/>
  <c r="O85" i="8"/>
  <c r="F95" i="8"/>
  <c r="BL87" i="8"/>
  <c r="BK87" i="8"/>
  <c r="N87" i="7"/>
  <c r="BF87" i="8"/>
  <c r="AO87" i="5"/>
  <c r="BI87" i="8"/>
  <c r="AV88" i="5"/>
  <c r="BH87" i="8"/>
  <c r="BG87" i="8"/>
  <c r="BP91" i="5" a="1"/>
  <c r="BP91" i="5" s="1"/>
  <c r="V90" i="2"/>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W88" i="8"/>
  <c r="E88" i="1"/>
  <c r="B88" i="9"/>
  <c r="W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E99" i="9"/>
  <c r="AI99" i="9"/>
  <c r="AF1269" i="14"/>
  <c r="AF1270" i="14" s="1"/>
  <c r="N75" i="1"/>
  <c r="S92" i="2"/>
  <c r="N93" i="2"/>
  <c r="R93" i="2"/>
  <c r="Q92" i="2"/>
  <c r="J94" i="10"/>
  <c r="M93" i="2"/>
  <c r="O94" i="2"/>
  <c r="P94" i="2"/>
  <c r="O87" i="8" l="1"/>
  <c r="CJ87" i="8"/>
  <c r="CN87" i="8" s="1"/>
  <c r="F96" i="8"/>
  <c r="AO88" i="5"/>
  <c r="AV89" i="5"/>
  <c r="AY104" i="5" a="1"/>
  <c r="AY104" i="5" s="1"/>
  <c r="BP92" i="5" a="1"/>
  <c r="BP92" i="5" s="1"/>
  <c r="V91" i="2"/>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89" i="11"/>
  <c r="A89" i="10"/>
  <c r="AA89" i="10" s="1"/>
  <c r="B89" i="7"/>
  <c r="B89" i="9"/>
  <c r="W89" i="9" s="1"/>
  <c r="AB89" i="8"/>
  <c r="BM89" i="8" s="1"/>
  <c r="BT89" i="5"/>
  <c r="AJ89" i="5"/>
  <c r="AP89" i="5" s="1"/>
  <c r="W89" i="8"/>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O88" i="8" l="1"/>
  <c r="F97" i="8"/>
  <c r="AO89" i="5"/>
  <c r="AV90" i="5"/>
  <c r="BP93" i="5" a="1"/>
  <c r="BP93" i="5" s="1"/>
  <c r="V92" i="2"/>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J91" i="2"/>
  <c r="B88" i="14"/>
  <c r="CZ92" i="5"/>
  <c r="AE89" i="7"/>
  <c r="AF89" i="7" s="1"/>
  <c r="Q89" i="7"/>
  <c r="CD89" i="8"/>
  <c r="CT89" i="8" s="1"/>
  <c r="BT90" i="5"/>
  <c r="AB90" i="8"/>
  <c r="BM90" i="8" s="1"/>
  <c r="A90" i="10"/>
  <c r="AA90" i="10" s="1"/>
  <c r="B90" i="7"/>
  <c r="E90" i="1"/>
  <c r="AJ90" i="5"/>
  <c r="AP90" i="5" s="1"/>
  <c r="W90" i="8"/>
  <c r="AI90" i="5"/>
  <c r="B90" i="9"/>
  <c r="W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E101" i="9"/>
  <c r="AI101" i="9"/>
  <c r="B65" i="4"/>
  <c r="N77" i="1"/>
  <c r="S94" i="2"/>
  <c r="N95" i="2"/>
  <c r="R95" i="2"/>
  <c r="Q94" i="2"/>
  <c r="O96" i="2"/>
  <c r="J96" i="10"/>
  <c r="P96" i="2"/>
  <c r="M95" i="2"/>
  <c r="F98" i="8" l="1"/>
  <c r="AO90" i="5"/>
  <c r="AV91" i="5"/>
  <c r="AY106" i="5" a="1"/>
  <c r="AY106" i="5" s="1"/>
  <c r="BP94" i="5" a="1"/>
  <c r="BP94" i="5" s="1"/>
  <c r="V93" i="2"/>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W91" i="9" s="1"/>
  <c r="AB91" i="8"/>
  <c r="BM91" i="8" s="1"/>
  <c r="DA91" i="8"/>
  <c r="DB91" i="8" s="1"/>
  <c r="A91" i="10"/>
  <c r="AA91" i="10" s="1"/>
  <c r="BE91" i="8"/>
  <c r="BN91" i="8" s="1"/>
  <c r="A91" i="11"/>
  <c r="Y90" i="11" s="1"/>
  <c r="AH90" i="1" s="1"/>
  <c r="AJ91" i="5"/>
  <c r="AP91" i="5" s="1"/>
  <c r="AI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CQ89" i="8" l="1"/>
  <c r="CR89" i="8" s="1"/>
  <c r="O89" i="8"/>
  <c r="F99" i="8"/>
  <c r="AO91" i="5"/>
  <c r="AV92" i="5"/>
  <c r="BP95" i="5" a="1"/>
  <c r="BP95" i="5" s="1"/>
  <c r="V94" i="2"/>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F103" i="9"/>
  <c r="A92" i="11"/>
  <c r="Y91" i="11" s="1"/>
  <c r="AH91" i="1" s="1"/>
  <c r="AI92" i="5"/>
  <c r="B92" i="9"/>
  <c r="W92" i="9" s="1"/>
  <c r="B92" i="7"/>
  <c r="Q92" i="7" s="1"/>
  <c r="AB92" i="8"/>
  <c r="BM92" i="8" s="1"/>
  <c r="A92" i="10"/>
  <c r="AA92" i="10" s="1"/>
  <c r="CU90" i="8"/>
  <c r="AR90" i="5"/>
  <c r="AJ92" i="5"/>
  <c r="AP92" i="5" s="1"/>
  <c r="W92" i="8"/>
  <c r="E92" i="1"/>
  <c r="J93" i="2"/>
  <c r="CK90" i="8"/>
  <c r="B90" i="14"/>
  <c r="CZ94" i="5"/>
  <c r="AQ90" i="5"/>
  <c r="AB94" i="1"/>
  <c r="DI94" i="5"/>
  <c r="C94" i="5"/>
  <c r="AC93" i="1"/>
  <c r="DA93" i="5"/>
  <c r="DG93" i="5" s="1" a="1"/>
  <c r="DG93" i="5" s="1"/>
  <c r="AE103" i="9"/>
  <c r="AI103" i="9"/>
  <c r="N79" i="1"/>
  <c r="S96" i="2"/>
  <c r="N97" i="2"/>
  <c r="R97" i="2"/>
  <c r="Q96" i="2"/>
  <c r="O98" i="2"/>
  <c r="M97" i="2"/>
  <c r="J98" i="10"/>
  <c r="P98" i="2"/>
  <c r="O91" i="8" l="1"/>
  <c r="CQ90" i="8"/>
  <c r="CR90" i="8" s="1"/>
  <c r="O90" i="8"/>
  <c r="CJ91" i="8"/>
  <c r="CN91" i="8" s="1"/>
  <c r="F100" i="8"/>
  <c r="AO92" i="5"/>
  <c r="AV93" i="5"/>
  <c r="AY108" i="5" a="1"/>
  <c r="AY108" i="5" s="1"/>
  <c r="BP96" i="5" a="1"/>
  <c r="BP96" i="5" s="1"/>
  <c r="V95" i="2"/>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BD93" i="8"/>
  <c r="BP93" i="8" s="1"/>
  <c r="W93" i="8"/>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CB98" i="8"/>
  <c r="N92" i="7"/>
  <c r="AF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E104" i="9"/>
  <c r="AI104" i="9"/>
  <c r="N80" i="1"/>
  <c r="S97" i="2"/>
  <c r="N98" i="2"/>
  <c r="R98" i="2"/>
  <c r="Q97" i="2"/>
  <c r="M98" i="2"/>
  <c r="J99" i="10"/>
  <c r="P99" i="2"/>
  <c r="O99" i="2"/>
  <c r="F101" i="8" l="1"/>
  <c r="AO93" i="5"/>
  <c r="AV94" i="5"/>
  <c r="BP97" i="5" a="1"/>
  <c r="BP97" i="5" s="1"/>
  <c r="V96" i="2"/>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CY91" i="8"/>
  <c r="G91" i="1" s="1"/>
  <c r="M91" i="8" s="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Q94" i="7"/>
  <c r="J95" i="2"/>
  <c r="C95" i="5"/>
  <c r="F95" i="5" s="1"/>
  <c r="AW95" i="5" s="1"/>
  <c r="CZ96" i="5"/>
  <c r="AB96" i="1"/>
  <c r="DI96" i="5"/>
  <c r="C96" i="5"/>
  <c r="AC95" i="1"/>
  <c r="DA95" i="5"/>
  <c r="DG95" i="5" s="1" a="1"/>
  <c r="DG95" i="5" s="1"/>
  <c r="AE105" i="9"/>
  <c r="AI105" i="9"/>
  <c r="AD1269" i="14"/>
  <c r="AD1270" i="14" s="1"/>
  <c r="N81" i="1"/>
  <c r="S98" i="2"/>
  <c r="N99" i="2"/>
  <c r="R99" i="2"/>
  <c r="Q98" i="2"/>
  <c r="J100" i="10"/>
  <c r="P100" i="2"/>
  <c r="O100" i="2"/>
  <c r="M99" i="2"/>
  <c r="CQ92" i="8" l="1"/>
  <c r="CR92" i="8" s="1"/>
  <c r="O92" i="8"/>
  <c r="CJ93" i="8"/>
  <c r="CN93" i="8" s="1"/>
  <c r="F102" i="8"/>
  <c r="AO94" i="5"/>
  <c r="AV95" i="5"/>
  <c r="AY110" i="5" a="1"/>
  <c r="AY110" i="5" s="1"/>
  <c r="BP98" i="5" a="1"/>
  <c r="BP98" i="5" s="1"/>
  <c r="V97" i="2"/>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P95" i="5" s="1"/>
  <c r="AB95" i="8"/>
  <c r="BM95" i="8" s="1"/>
  <c r="E95" i="1"/>
  <c r="BT95" i="5"/>
  <c r="A95" i="11"/>
  <c r="W95" i="8"/>
  <c r="AI95" i="5"/>
  <c r="B95" i="7"/>
  <c r="B95" i="9"/>
  <c r="W95" i="9" s="1"/>
  <c r="CZ97" i="5"/>
  <c r="J96" i="2"/>
  <c r="C97" i="5"/>
  <c r="AC96" i="1"/>
  <c r="DA96" i="5"/>
  <c r="DG96" i="5" s="1" a="1"/>
  <c r="DG96" i="5" s="1"/>
  <c r="AB97" i="1"/>
  <c r="DI97" i="5"/>
  <c r="AE106" i="9"/>
  <c r="AI106" i="9"/>
  <c r="AK1269" i="14"/>
  <c r="AK1270" i="14" s="1"/>
  <c r="N82" i="1"/>
  <c r="AI1269" i="14"/>
  <c r="AI1270" i="14" s="1"/>
  <c r="S99" i="2"/>
  <c r="N100" i="2"/>
  <c r="R100" i="2"/>
  <c r="Q99" i="2"/>
  <c r="M100" i="2"/>
  <c r="P101" i="2"/>
  <c r="O101" i="2"/>
  <c r="J101" i="10"/>
  <c r="CQ93" i="8" l="1"/>
  <c r="CR93" i="8" s="1"/>
  <c r="O93" i="8"/>
  <c r="F103" i="8"/>
  <c r="CJ94" i="8"/>
  <c r="CN94" i="8" s="1"/>
  <c r="AO95" i="5"/>
  <c r="AV96" i="5"/>
  <c r="BP99" i="5" a="1"/>
  <c r="BP99" i="5" s="1"/>
  <c r="V98" i="2"/>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I96" i="5"/>
  <c r="AB96" i="8"/>
  <c r="BM96" i="8" s="1"/>
  <c r="BE96" i="8"/>
  <c r="BN96" i="8" s="1"/>
  <c r="BR96" i="8"/>
  <c r="BW96" i="8" s="1"/>
  <c r="CM96" i="8" s="1"/>
  <c r="B96" i="9"/>
  <c r="W96" i="9" s="1"/>
  <c r="W96" i="8"/>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E107" i="9"/>
  <c r="AI107" i="9"/>
  <c r="N83" i="1"/>
  <c r="S100" i="2"/>
  <c r="N101" i="2"/>
  <c r="R101" i="2"/>
  <c r="Q100" i="2"/>
  <c r="J102" i="10"/>
  <c r="M101" i="2"/>
  <c r="P102" i="2"/>
  <c r="O102" i="2"/>
  <c r="O95" i="8" l="1"/>
  <c r="F104" i="8"/>
  <c r="AV97" i="5"/>
  <c r="AC96" i="10"/>
  <c r="AO96" i="5"/>
  <c r="AY112" i="5" a="1"/>
  <c r="AY112" i="5" s="1"/>
  <c r="BP100" i="5" a="1"/>
  <c r="BP100" i="5" s="1"/>
  <c r="V99" i="2"/>
  <c r="AG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W97" i="9" s="1"/>
  <c r="E97" i="1"/>
  <c r="A97" i="11"/>
  <c r="AB96" i="11" s="1"/>
  <c r="P96" i="8" s="1"/>
  <c r="W97" i="8"/>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B95" i="14"/>
  <c r="AI95" i="7"/>
  <c r="CZ99" i="5"/>
  <c r="J98" i="2"/>
  <c r="AC98" i="1"/>
  <c r="DA98" i="5"/>
  <c r="DG98" i="5" s="1" a="1"/>
  <c r="DG98" i="5" s="1"/>
  <c r="AB99" i="1"/>
  <c r="DI99" i="5"/>
  <c r="AE108" i="9"/>
  <c r="AI108" i="9"/>
  <c r="AC1269" i="14"/>
  <c r="AC1270" i="14" s="1"/>
  <c r="N84" i="1"/>
  <c r="Z1269" i="14"/>
  <c r="Z1270" i="14" s="1"/>
  <c r="S101" i="2"/>
  <c r="N102" i="2"/>
  <c r="R102" i="2"/>
  <c r="Q101" i="2"/>
  <c r="J103" i="10"/>
  <c r="P103" i="2"/>
  <c r="O103" i="2"/>
  <c r="M102" i="2"/>
  <c r="O96" i="8" l="1"/>
  <c r="CJ96" i="8"/>
  <c r="CN96" i="8" s="1"/>
  <c r="F105" i="8"/>
  <c r="AO97" i="5"/>
  <c r="AV98" i="5"/>
  <c r="BP101" i="5" a="1"/>
  <c r="BP101" i="5" s="1"/>
  <c r="V100" i="2"/>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W99" i="5" s="1"/>
  <c r="AB100" i="1"/>
  <c r="DI100" i="5"/>
  <c r="C100" i="5"/>
  <c r="AC99" i="1"/>
  <c r="DA99" i="5"/>
  <c r="DG99" i="5" s="1" a="1"/>
  <c r="DG99" i="5" s="1"/>
  <c r="AE109" i="9"/>
  <c r="AI109" i="9"/>
  <c r="N85" i="1"/>
  <c r="S102" i="2"/>
  <c r="N103" i="2"/>
  <c r="R103" i="2"/>
  <c r="Q102" i="2"/>
  <c r="J104" i="10"/>
  <c r="O104" i="2"/>
  <c r="M103" i="2"/>
  <c r="P104" i="2"/>
  <c r="CJ97" i="8" l="1"/>
  <c r="CN97" i="8" s="1"/>
  <c r="F106" i="8"/>
  <c r="AV99" i="5"/>
  <c r="AO98" i="5"/>
  <c r="AY114" i="5" a="1"/>
  <c r="AY114" i="5" s="1"/>
  <c r="BP102" i="5" a="1"/>
  <c r="BP102" i="5" s="1"/>
  <c r="V101" i="2"/>
  <c r="O107" i="1"/>
  <c r="BL114" i="5" a="1"/>
  <c r="BL114" i="5" s="1"/>
  <c r="BY97" i="8"/>
  <c r="BS98" i="8"/>
  <c r="BZ98" i="8" s="1"/>
  <c r="BO98" i="8"/>
  <c r="BK98" i="8"/>
  <c r="BL98" i="8"/>
  <c r="BI98" i="8"/>
  <c r="BJ98" i="8"/>
  <c r="BG98" i="8"/>
  <c r="BH98" i="8"/>
  <c r="BF98" i="8"/>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B99" i="8"/>
  <c r="BM99" i="8" s="1"/>
  <c r="BT99" i="5"/>
  <c r="AJ99" i="5"/>
  <c r="AP99" i="5" s="1"/>
  <c r="A99" i="10"/>
  <c r="AA99" i="10" s="1"/>
  <c r="B99" i="7"/>
  <c r="W99" i="8"/>
  <c r="E99" i="1"/>
  <c r="A99" i="11"/>
  <c r="AI99" i="5"/>
  <c r="B99" i="9"/>
  <c r="W99" i="9" s="1"/>
  <c r="J100" i="2"/>
  <c r="AC100" i="1"/>
  <c r="DA100" i="5"/>
  <c r="DG100" i="5" s="1" a="1"/>
  <c r="DG100" i="5" s="1"/>
  <c r="AB101" i="1"/>
  <c r="DI101" i="5"/>
  <c r="AE110" i="9"/>
  <c r="AI110" i="9"/>
  <c r="N86" i="1"/>
  <c r="S103" i="2"/>
  <c r="N104" i="2"/>
  <c r="R104" i="2"/>
  <c r="Q103" i="2"/>
  <c r="O105" i="2"/>
  <c r="J105" i="10"/>
  <c r="M104" i="2"/>
  <c r="P105" i="2"/>
  <c r="CQ97" i="8" l="1"/>
  <c r="CR97" i="8" s="1"/>
  <c r="O97" i="8"/>
  <c r="CJ98" i="8"/>
  <c r="CN98" i="8" s="1"/>
  <c r="F107" i="8"/>
  <c r="AO99" i="5"/>
  <c r="AV100" i="5"/>
  <c r="BP103" i="5" a="1"/>
  <c r="BP103" i="5" s="1"/>
  <c r="V102" i="2"/>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BE100" i="8"/>
  <c r="BN100" i="8" s="1"/>
  <c r="AJ100" i="5"/>
  <c r="AP100" i="5" s="1"/>
  <c r="A100" i="11"/>
  <c r="N100" i="11" s="1"/>
  <c r="BD100" i="8"/>
  <c r="BP100" i="8" s="1"/>
  <c r="W100" i="8"/>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CQ98" i="8" l="1"/>
  <c r="CR98" i="8" s="1"/>
  <c r="O98" i="8"/>
  <c r="F108" i="8"/>
  <c r="AO100" i="5"/>
  <c r="AV101" i="5"/>
  <c r="AY116" i="5" a="1"/>
  <c r="AY116" i="5" s="1"/>
  <c r="BP104" i="5" a="1"/>
  <c r="BP104" i="5" s="1"/>
  <c r="V103" i="2"/>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U100" i="8"/>
  <c r="CY98" i="8"/>
  <c r="G98" i="1" s="1"/>
  <c r="M98" i="8" s="1"/>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P101" i="5" s="1"/>
  <c r="A101" i="11"/>
  <c r="CK99" i="8"/>
  <c r="B101" i="9"/>
  <c r="W101" i="9" s="1"/>
  <c r="CZ103" i="5"/>
  <c r="AR99" i="5"/>
  <c r="J102" i="2"/>
  <c r="CU99" i="8"/>
  <c r="B99" i="14"/>
  <c r="AQ99" i="5"/>
  <c r="AC102" i="1"/>
  <c r="DA102" i="5"/>
  <c r="DG102" i="5" s="1" a="1"/>
  <c r="DG102" i="5" s="1"/>
  <c r="AB103" i="1"/>
  <c r="DI103" i="5"/>
  <c r="AE112" i="9"/>
  <c r="AI112" i="9"/>
  <c r="N88" i="1"/>
  <c r="S105" i="2"/>
  <c r="N106" i="2"/>
  <c r="R106" i="2"/>
  <c r="Q105" i="2"/>
  <c r="P107" i="2"/>
  <c r="M106" i="2"/>
  <c r="J107" i="10"/>
  <c r="O107" i="2"/>
  <c r="CQ99" i="8" l="1"/>
  <c r="CR99" i="8" s="1"/>
  <c r="O99" i="8"/>
  <c r="F109" i="8"/>
  <c r="CJ100" i="8"/>
  <c r="CN100" i="8" s="1"/>
  <c r="AO101" i="5"/>
  <c r="AV102" i="5"/>
  <c r="BP105" i="5" a="1"/>
  <c r="BP105" i="5" s="1"/>
  <c r="V104" i="2"/>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F102" i="7" s="1"/>
  <c r="A102" i="10"/>
  <c r="AA102" i="10" s="1"/>
  <c r="DA102" i="8"/>
  <c r="DB102" i="8" s="1"/>
  <c r="AB102" i="8"/>
  <c r="BM102" i="8" s="1"/>
  <c r="B102" i="9"/>
  <c r="W102" i="9" s="1"/>
  <c r="CF102" i="8"/>
  <c r="W102" i="8"/>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F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E113" i="9"/>
  <c r="AI113" i="9"/>
  <c r="N89" i="1"/>
  <c r="S106" i="2"/>
  <c r="N107" i="2"/>
  <c r="R107" i="2"/>
  <c r="Q106" i="2"/>
  <c r="M107" i="2"/>
  <c r="O108" i="2"/>
  <c r="J108" i="10"/>
  <c r="P108" i="2"/>
  <c r="O101" i="8" l="1"/>
  <c r="CQ100" i="8"/>
  <c r="CR100" i="8" s="1"/>
  <c r="O100" i="8"/>
  <c r="F110" i="8"/>
  <c r="AO102" i="5"/>
  <c r="AV103" i="5"/>
  <c r="AY118" i="5" a="1"/>
  <c r="AY118" i="5" s="1"/>
  <c r="BP106" i="5" a="1"/>
  <c r="BP106" i="5" s="1"/>
  <c r="V105" i="2"/>
  <c r="AG101" i="7"/>
  <c r="AI101" i="7" s="1"/>
  <c r="AG102" i="7"/>
  <c r="AI102" i="7" s="1"/>
  <c r="O111" i="1"/>
  <c r="BL118" i="5" a="1"/>
  <c r="BL118" i="5" s="1"/>
  <c r="CY100" i="8"/>
  <c r="G100" i="1" s="1"/>
  <c r="M100" i="8"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F114" i="9"/>
  <c r="AR101" i="5"/>
  <c r="B101" i="14"/>
  <c r="CK101" i="8"/>
  <c r="AQ101" i="5"/>
  <c r="W103" i="8"/>
  <c r="E103" i="1"/>
  <c r="B103" i="9"/>
  <c r="W103" i="9" s="1"/>
  <c r="AI103" i="5"/>
  <c r="A103" i="11"/>
  <c r="AB103" i="8"/>
  <c r="BM103" i="8" s="1"/>
  <c r="BT103" i="5"/>
  <c r="A103" i="10"/>
  <c r="AA103" i="10" s="1"/>
  <c r="B103" i="7"/>
  <c r="CZ105" i="5"/>
  <c r="J104" i="2"/>
  <c r="C105" i="5"/>
  <c r="AC104" i="1"/>
  <c r="DA104" i="5"/>
  <c r="DG104" i="5" s="1" a="1"/>
  <c r="DG104" i="5" s="1"/>
  <c r="AB105" i="1"/>
  <c r="DI105" i="5"/>
  <c r="AE114" i="9"/>
  <c r="AI114" i="9"/>
  <c r="N90" i="1"/>
  <c r="S107" i="2"/>
  <c r="N108" i="2"/>
  <c r="R108" i="2"/>
  <c r="Q107" i="2"/>
  <c r="M108" i="2"/>
  <c r="J109" i="10"/>
  <c r="O109" i="2"/>
  <c r="P109" i="2"/>
  <c r="CJ102" i="8" l="1"/>
  <c r="CN102" i="8" s="1"/>
  <c r="F111" i="8"/>
  <c r="AO103" i="5"/>
  <c r="AV104" i="5"/>
  <c r="BP107" i="5" a="1"/>
  <c r="BP107" i="5" s="1"/>
  <c r="V106" i="2"/>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E115" i="9"/>
  <c r="AI115" i="9"/>
  <c r="N91" i="1"/>
  <c r="S108" i="2"/>
  <c r="N109" i="2"/>
  <c r="R109" i="2"/>
  <c r="Q108" i="2"/>
  <c r="M109" i="2"/>
  <c r="P110" i="2"/>
  <c r="O110" i="2"/>
  <c r="J110" i="10"/>
  <c r="O103" i="8" l="1"/>
  <c r="CQ102" i="8"/>
  <c r="CR102" i="8" s="1"/>
  <c r="O102" i="8"/>
  <c r="F112" i="8"/>
  <c r="AO104" i="5"/>
  <c r="AV105" i="5"/>
  <c r="AY120" i="5" a="1"/>
  <c r="AY120" i="5" s="1"/>
  <c r="BP108" i="5" a="1"/>
  <c r="BP108" i="5" s="1"/>
  <c r="V107" i="2"/>
  <c r="AG103" i="7"/>
  <c r="AI103" i="7" s="1"/>
  <c r="O113" i="1"/>
  <c r="BL120" i="5" a="1"/>
  <c r="BL120" i="5" s="1"/>
  <c r="BZ103" i="8"/>
  <c r="CQ103" i="8" s="1"/>
  <c r="CR103" i="8" s="1"/>
  <c r="BS104" i="8"/>
  <c r="BY104" i="8" s="1"/>
  <c r="O104" i="8" s="1"/>
  <c r="BO104" i="8"/>
  <c r="BK104" i="8"/>
  <c r="BL104" i="8"/>
  <c r="BI104" i="8"/>
  <c r="BJ104" i="8"/>
  <c r="BG104" i="8"/>
  <c r="BH104" i="8"/>
  <c r="BF104" i="8"/>
  <c r="AC104" i="10"/>
  <c r="X104" i="10" s="1"/>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CU104" i="8" s="1"/>
  <c r="D105" i="9"/>
  <c r="N104" i="7"/>
  <c r="AB105" i="8"/>
  <c r="BM105" i="8" s="1"/>
  <c r="W105" i="8"/>
  <c r="AI105" i="5"/>
  <c r="B105" i="9"/>
  <c r="W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CK103" i="8"/>
  <c r="B103" i="14"/>
  <c r="CZ107" i="5"/>
  <c r="C107" i="5"/>
  <c r="AC106" i="1"/>
  <c r="DA106" i="5"/>
  <c r="DG106" i="5" s="1" a="1"/>
  <c r="DG106" i="5" s="1"/>
  <c r="AB107" i="1"/>
  <c r="DI107" i="5"/>
  <c r="AE116" i="9"/>
  <c r="AI116" i="9"/>
  <c r="N92" i="1"/>
  <c r="S109" i="2"/>
  <c r="N110" i="2"/>
  <c r="R110" i="2"/>
  <c r="Q109" i="2"/>
  <c r="O111" i="2"/>
  <c r="P111" i="2"/>
  <c r="J111" i="10"/>
  <c r="M110" i="2"/>
  <c r="F113" i="8" l="1"/>
  <c r="CJ105" i="8"/>
  <c r="CN105" i="8" s="1"/>
  <c r="CJ104" i="8"/>
  <c r="CN104" i="8" s="1"/>
  <c r="AO105" i="5"/>
  <c r="AV106" i="5"/>
  <c r="BP109" i="5" a="1"/>
  <c r="BP109" i="5" s="1"/>
  <c r="V108" i="2"/>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BD106" i="8"/>
  <c r="BP106" i="8" s="1"/>
  <c r="DA106" i="8"/>
  <c r="DB106" i="8" s="1"/>
  <c r="B106" i="9"/>
  <c r="W106" i="9" s="1"/>
  <c r="BT106" i="5"/>
  <c r="AJ106" i="5"/>
  <c r="AP106" i="5" s="1"/>
  <c r="A106" i="11"/>
  <c r="AA105" i="11" s="1"/>
  <c r="AK105" i="1" s="1"/>
  <c r="AI106" i="5"/>
  <c r="BR106" i="8"/>
  <c r="BX106" i="8" s="1"/>
  <c r="CO106" i="8" s="1"/>
  <c r="CP106" i="8" s="1"/>
  <c r="B104" i="14"/>
  <c r="Y104" i="11"/>
  <c r="AH104" i="1" s="1"/>
  <c r="CD105" i="8"/>
  <c r="CT105" i="8" s="1"/>
  <c r="Q105" i="7"/>
  <c r="B105" i="14"/>
  <c r="CK104" i="8"/>
  <c r="CL104" i="8" s="1"/>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CZ108" i="5"/>
  <c r="AB108" i="1"/>
  <c r="DI108" i="5"/>
  <c r="C108" i="5"/>
  <c r="AC107" i="1"/>
  <c r="DA107" i="5"/>
  <c r="DG107" i="5" s="1" a="1"/>
  <c r="DG107" i="5" s="1"/>
  <c r="AE117" i="9"/>
  <c r="AI117" i="9"/>
  <c r="N93" i="1"/>
  <c r="S110" i="2"/>
  <c r="N111" i="2"/>
  <c r="R111" i="2"/>
  <c r="Q110" i="2"/>
  <c r="J112" i="10"/>
  <c r="P112" i="2"/>
  <c r="M111" i="2"/>
  <c r="O112" i="2"/>
  <c r="O105" i="8" l="1"/>
  <c r="F114" i="8"/>
  <c r="AO106" i="5"/>
  <c r="AV107" i="5"/>
  <c r="AY122" i="5" a="1"/>
  <c r="AY122" i="5" s="1"/>
  <c r="BP110" i="5" a="1"/>
  <c r="BP110" i="5" s="1"/>
  <c r="V109" i="2"/>
  <c r="BE107" i="8"/>
  <c r="BN107" i="8" s="1"/>
  <c r="AG106" i="7"/>
  <c r="AI106" i="7" s="1"/>
  <c r="O115" i="1"/>
  <c r="BL122" i="5" a="1"/>
  <c r="BL122" i="5" s="1"/>
  <c r="CY104" i="8"/>
  <c r="G104" i="1" s="1"/>
  <c r="M104" i="8"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W107" i="9" s="1"/>
  <c r="CK105" i="8"/>
  <c r="CL105" i="8" s="1"/>
  <c r="AI107" i="5"/>
  <c r="BT107" i="5"/>
  <c r="W107" i="8"/>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CZ109" i="5"/>
  <c r="J108" i="2"/>
  <c r="AC108" i="1"/>
  <c r="DA108" i="5"/>
  <c r="DG108" i="5" s="1" a="1"/>
  <c r="DG108" i="5" s="1"/>
  <c r="AB109" i="1"/>
  <c r="DI109" i="5"/>
  <c r="AE118" i="9"/>
  <c r="AI118" i="9"/>
  <c r="N94" i="1"/>
  <c r="S111" i="2"/>
  <c r="N112" i="2"/>
  <c r="R112" i="2"/>
  <c r="Q111" i="2"/>
  <c r="M112" i="2"/>
  <c r="O113" i="2"/>
  <c r="P113" i="2"/>
  <c r="J113" i="10"/>
  <c r="CJ106" i="8" l="1"/>
  <c r="CN106" i="8" s="1"/>
  <c r="F115" i="8"/>
  <c r="AO107" i="5"/>
  <c r="AV108" i="5"/>
  <c r="BP111" i="5" a="1"/>
  <c r="BP111" i="5" s="1"/>
  <c r="V110" i="2"/>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CL106" i="8" s="1"/>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W108" i="9" s="1"/>
  <c r="N107" i="7"/>
  <c r="E108" i="1"/>
  <c r="W108" i="8"/>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F119" i="9"/>
  <c r="J109" i="2"/>
  <c r="CZ110" i="5"/>
  <c r="C109" i="5"/>
  <c r="F109" i="5" s="1"/>
  <c r="AW109" i="5" s="1"/>
  <c r="AB110" i="1"/>
  <c r="DI110" i="5"/>
  <c r="AC109" i="1"/>
  <c r="DA109" i="5"/>
  <c r="DG109" i="5" s="1" a="1"/>
  <c r="DG109" i="5" s="1"/>
  <c r="AE119" i="9"/>
  <c r="AI119" i="9"/>
  <c r="N95" i="1"/>
  <c r="S112" i="2"/>
  <c r="N113" i="2"/>
  <c r="R113" i="2"/>
  <c r="Q112" i="2"/>
  <c r="O114" i="2"/>
  <c r="J114" i="10"/>
  <c r="M113" i="2"/>
  <c r="P114" i="2"/>
  <c r="O107" i="8" l="1"/>
  <c r="CQ106" i="8"/>
  <c r="CR106" i="8" s="1"/>
  <c r="CY106" i="8" s="1"/>
  <c r="G106" i="1" s="1"/>
  <c r="M106" i="8" s="1"/>
  <c r="O106" i="8"/>
  <c r="CJ107" i="8"/>
  <c r="CN107" i="8" s="1"/>
  <c r="F116" i="8"/>
  <c r="AO108" i="5"/>
  <c r="AV109" i="5"/>
  <c r="AY124" i="5" a="1"/>
  <c r="AY124" i="5" s="1"/>
  <c r="BP112" i="5" a="1"/>
  <c r="BP112" i="5" s="1"/>
  <c r="V111" i="2"/>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BT109" i="5"/>
  <c r="A109" i="10"/>
  <c r="AA109" i="10" s="1"/>
  <c r="B109" i="7"/>
  <c r="AJ109" i="5"/>
  <c r="AP109" i="5" s="1"/>
  <c r="W109" i="8"/>
  <c r="E109" i="1"/>
  <c r="AI109" i="5"/>
  <c r="B109" i="9"/>
  <c r="W109" i="9" s="1"/>
  <c r="A109" i="11"/>
  <c r="AB109" i="8"/>
  <c r="BM109" i="8" s="1"/>
  <c r="J110" i="2"/>
  <c r="C110" i="5"/>
  <c r="F110" i="5" s="1"/>
  <c r="AW110" i="5" s="1"/>
  <c r="AC110" i="1"/>
  <c r="DA110" i="5"/>
  <c r="DG110" i="5" s="1" a="1"/>
  <c r="DG110" i="5" s="1"/>
  <c r="AB111" i="1"/>
  <c r="DI111" i="5"/>
  <c r="AE120" i="9"/>
  <c r="AI120" i="9"/>
  <c r="N96" i="1"/>
  <c r="S113" i="2"/>
  <c r="N114" i="2"/>
  <c r="R114" i="2"/>
  <c r="Q113" i="2"/>
  <c r="M114" i="2"/>
  <c r="J115" i="10"/>
  <c r="O115" i="2"/>
  <c r="P115" i="2"/>
  <c r="O108" i="8" l="1"/>
  <c r="CJ108" i="8"/>
  <c r="CN108" i="8" s="1"/>
  <c r="F117" i="8"/>
  <c r="AO109" i="5"/>
  <c r="AV110" i="5"/>
  <c r="BP113" i="5" a="1"/>
  <c r="BP113" i="5" s="1"/>
  <c r="V112" i="2"/>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B110" i="8"/>
  <c r="BM110" i="8" s="1"/>
  <c r="BT110" i="5"/>
  <c r="A110" i="10"/>
  <c r="AA110" i="10" s="1"/>
  <c r="B110" i="7"/>
  <c r="W110" i="8"/>
  <c r="E110" i="1"/>
  <c r="AJ110" i="5"/>
  <c r="AP110" i="5" s="1"/>
  <c r="AI110" i="5"/>
  <c r="B110" i="9"/>
  <c r="W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CL108" i="8" l="1"/>
  <c r="O109" i="8"/>
  <c r="F118" i="8"/>
  <c r="AO110" i="5"/>
  <c r="AV111" i="5"/>
  <c r="AY126" i="5" a="1"/>
  <c r="AY126" i="5" s="1"/>
  <c r="BP114" i="5" a="1"/>
  <c r="BP114" i="5" s="1"/>
  <c r="V113" i="2"/>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E111" i="1"/>
  <c r="B111" i="9"/>
  <c r="W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E122" i="9"/>
  <c r="AI122" i="9"/>
  <c r="N98" i="1"/>
  <c r="S115" i="2"/>
  <c r="N116" i="2"/>
  <c r="R116" i="2"/>
  <c r="Q115" i="2"/>
  <c r="P117" i="2"/>
  <c r="J117" i="10"/>
  <c r="O117" i="2"/>
  <c r="M116" i="2"/>
  <c r="F119" i="8" l="1"/>
  <c r="AO111" i="5"/>
  <c r="AV112" i="5"/>
  <c r="BP115" i="5" a="1"/>
  <c r="BP115" i="5" s="1"/>
  <c r="V114" i="2"/>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BD112" i="8"/>
  <c r="BP112" i="8" s="1"/>
  <c r="A112" i="10"/>
  <c r="AA112" i="10" s="1"/>
  <c r="DA112" i="8"/>
  <c r="DB112" i="8" s="1"/>
  <c r="B112" i="9"/>
  <c r="W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F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E123" i="9"/>
  <c r="AI123" i="9"/>
  <c r="N99" i="1"/>
  <c r="S116" i="2"/>
  <c r="N117" i="2"/>
  <c r="R117" i="2"/>
  <c r="Q116" i="2"/>
  <c r="J118" i="10"/>
  <c r="M117" i="2"/>
  <c r="P118" i="2"/>
  <c r="O118" i="2"/>
  <c r="O111" i="8" l="1"/>
  <c r="CQ110" i="8"/>
  <c r="CR110" i="8" s="1"/>
  <c r="O110" i="8"/>
  <c r="F120" i="8"/>
  <c r="AO112" i="5"/>
  <c r="AV113" i="5"/>
  <c r="AY128" i="5" a="1"/>
  <c r="AY128" i="5" s="1"/>
  <c r="BP116" i="5" a="1"/>
  <c r="BP116" i="5" s="1"/>
  <c r="V115" i="2"/>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F124" i="9"/>
  <c r="B113" i="9"/>
  <c r="W113" i="9" s="1"/>
  <c r="AQ111" i="5"/>
  <c r="A113" i="10"/>
  <c r="AA113" i="10" s="1"/>
  <c r="BT113" i="5"/>
  <c r="A113" i="11"/>
  <c r="AI113" i="5"/>
  <c r="B113" i="7"/>
  <c r="AJ113" i="5"/>
  <c r="AP113" i="5" s="1"/>
  <c r="AR111" i="5"/>
  <c r="W113" i="8"/>
  <c r="E113" i="1"/>
  <c r="CU111" i="8"/>
  <c r="J114" i="2"/>
  <c r="C114" i="5"/>
  <c r="F114" i="5" s="1"/>
  <c r="AW114" i="5" s="1"/>
  <c r="CZ115" i="5"/>
  <c r="CK111" i="8"/>
  <c r="B111" i="14"/>
  <c r="C115" i="5"/>
  <c r="AC114" i="1"/>
  <c r="DA114" i="5"/>
  <c r="DG114" i="5" s="1" a="1"/>
  <c r="DG114" i="5" s="1"/>
  <c r="AB115" i="1"/>
  <c r="DI115" i="5"/>
  <c r="AE124" i="9"/>
  <c r="AI124" i="9"/>
  <c r="N100" i="1"/>
  <c r="S117" i="2"/>
  <c r="N118" i="2"/>
  <c r="R118" i="2"/>
  <c r="Q117" i="2"/>
  <c r="M118" i="2"/>
  <c r="O119" i="2"/>
  <c r="P119" i="2"/>
  <c r="J119" i="10"/>
  <c r="CJ112" i="8" l="1"/>
  <c r="CN112" i="8" s="1"/>
  <c r="F121" i="8"/>
  <c r="AO113" i="5"/>
  <c r="AV114" i="5"/>
  <c r="BP117" i="5" a="1"/>
  <c r="BP117" i="5" s="1"/>
  <c r="V116" i="2"/>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O113" i="8" l="1"/>
  <c r="CQ112" i="8"/>
  <c r="CR112" i="8" s="1"/>
  <c r="O112" i="8"/>
  <c r="F122" i="8"/>
  <c r="AO114" i="5"/>
  <c r="AV115" i="5"/>
  <c r="AY130" i="5" a="1"/>
  <c r="AY130" i="5" s="1"/>
  <c r="BP118" i="5" a="1"/>
  <c r="BP118" i="5" s="1"/>
  <c r="V117" i="2"/>
  <c r="BD115" i="8"/>
  <c r="BP115" i="8" s="1"/>
  <c r="AG113" i="7"/>
  <c r="AI113" i="7" s="1"/>
  <c r="O123" i="1"/>
  <c r="BL130" i="5" a="1"/>
  <c r="BL130" i="5" s="1"/>
  <c r="BZ113" i="8"/>
  <c r="CQ113" i="8" s="1"/>
  <c r="CR113" i="8" s="1"/>
  <c r="BS115" i="8"/>
  <c r="BY115"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W115" i="9" s="1"/>
  <c r="BE115" i="8"/>
  <c r="BN115" i="8" s="1"/>
  <c r="W115" i="8"/>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E126" i="9"/>
  <c r="AI126" i="9"/>
  <c r="N102" i="1"/>
  <c r="S119" i="2"/>
  <c r="N120" i="2"/>
  <c r="R120" i="2"/>
  <c r="Q119" i="2"/>
  <c r="M120" i="2"/>
  <c r="P121" i="2"/>
  <c r="O121" i="2"/>
  <c r="J121" i="10"/>
  <c r="O114" i="8" l="1"/>
  <c r="F123" i="8"/>
  <c r="BO115" i="8"/>
  <c r="AO115" i="5"/>
  <c r="AV116" i="5"/>
  <c r="BP119" i="5" a="1"/>
  <c r="BP119" i="5" s="1"/>
  <c r="V118" i="2"/>
  <c r="AY131" i="5" a="1"/>
  <c r="AY131" i="5" s="1"/>
  <c r="AG114" i="7"/>
  <c r="AG115" i="7"/>
  <c r="AI115" i="7" s="1"/>
  <c r="O124" i="1"/>
  <c r="BL131" i="5" a="1"/>
  <c r="BL131" i="5" s="1"/>
  <c r="BZ115" i="8"/>
  <c r="CQ115" i="8" s="1"/>
  <c r="CR115" i="8"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B116" i="7"/>
  <c r="AE116" i="7" s="1"/>
  <c r="AF116" i="7" s="1"/>
  <c r="AI116" i="5"/>
  <c r="BT116" i="5"/>
  <c r="B116" i="9"/>
  <c r="W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B114" i="14"/>
  <c r="AI114" i="7"/>
  <c r="J117" i="2"/>
  <c r="CZ118" i="5"/>
  <c r="AB118" i="1"/>
  <c r="DI118" i="5"/>
  <c r="AC117" i="1"/>
  <c r="DA117" i="5"/>
  <c r="DG117" i="5" s="1" a="1"/>
  <c r="DG117" i="5" s="1"/>
  <c r="AE127" i="9"/>
  <c r="AI127" i="9"/>
  <c r="N103" i="1"/>
  <c r="S120" i="2"/>
  <c r="N121" i="2"/>
  <c r="R121" i="2"/>
  <c r="Q120" i="2"/>
  <c r="O122" i="2"/>
  <c r="J122" i="10"/>
  <c r="M121" i="2"/>
  <c r="P122" i="2"/>
  <c r="O115" i="8" l="1"/>
  <c r="CJ115" i="8"/>
  <c r="CN115" i="8" s="1"/>
  <c r="F124" i="8"/>
  <c r="AO116" i="5"/>
  <c r="AV117" i="5"/>
  <c r="AY132" i="5" a="1"/>
  <c r="AY132" i="5" s="1"/>
  <c r="BP120" i="5" a="1"/>
  <c r="BP120" i="5" s="1"/>
  <c r="V119" i="2"/>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CD116" i="8"/>
  <c r="CT116" i="8" s="1"/>
  <c r="N116" i="7"/>
  <c r="AR115" i="5"/>
  <c r="B117" i="9"/>
  <c r="W117" i="9" s="1"/>
  <c r="AI117" i="5"/>
  <c r="W117" i="8"/>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AW118" i="5" s="1"/>
  <c r="C119" i="5"/>
  <c r="AC118" i="1"/>
  <c r="DA118" i="5"/>
  <c r="DG118" i="5" s="1" a="1"/>
  <c r="DG118" i="5" s="1"/>
  <c r="AB119" i="1"/>
  <c r="DI119" i="5"/>
  <c r="AE128" i="9"/>
  <c r="AI128" i="9"/>
  <c r="N104" i="1"/>
  <c r="S121" i="2"/>
  <c r="N122" i="2"/>
  <c r="R122" i="2"/>
  <c r="Q121" i="2"/>
  <c r="J123" i="10"/>
  <c r="M122" i="2"/>
  <c r="O123" i="2"/>
  <c r="P123" i="2"/>
  <c r="CJ117" i="8" l="1"/>
  <c r="CN117" i="8" s="1"/>
  <c r="CJ116" i="8"/>
  <c r="CN116" i="8" s="1"/>
  <c r="F125" i="8"/>
  <c r="AO117" i="5"/>
  <c r="AV118" i="5"/>
  <c r="BP121" i="5" a="1"/>
  <c r="BP121" i="5" s="1"/>
  <c r="V120" i="2"/>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J119" i="2"/>
  <c r="A118" i="10"/>
  <c r="AA118" i="10" s="1"/>
  <c r="B118" i="7"/>
  <c r="W118" i="8"/>
  <c r="E118" i="1"/>
  <c r="AJ118" i="5"/>
  <c r="AP118" i="5" s="1"/>
  <c r="B118" i="9"/>
  <c r="W118" i="9" s="1"/>
  <c r="AI118" i="5"/>
  <c r="A118" i="11"/>
  <c r="AB118" i="8"/>
  <c r="BM118" i="8" s="1"/>
  <c r="BT118" i="5"/>
  <c r="CZ120" i="5"/>
  <c r="AB120" i="1"/>
  <c r="DI120" i="5"/>
  <c r="AC119" i="1"/>
  <c r="DA119" i="5"/>
  <c r="DG119" i="5" s="1" a="1"/>
  <c r="DG119" i="5" s="1"/>
  <c r="AE129" i="9"/>
  <c r="AI129" i="9"/>
  <c r="N105" i="1"/>
  <c r="S122" i="2"/>
  <c r="N123" i="2"/>
  <c r="R123" i="2"/>
  <c r="Q122" i="2"/>
  <c r="M123" i="2"/>
  <c r="O124" i="2"/>
  <c r="P124" i="2"/>
  <c r="J124" i="10"/>
  <c r="CL116" i="8" l="1"/>
  <c r="O117" i="8"/>
  <c r="CQ116" i="8"/>
  <c r="CR116" i="8" s="1"/>
  <c r="O116" i="8"/>
  <c r="F126" i="8"/>
  <c r="AO118" i="5"/>
  <c r="AV119" i="5"/>
  <c r="AY134" i="5" a="1"/>
  <c r="AY134" i="5" s="1"/>
  <c r="BP122" i="5" a="1"/>
  <c r="BP122" i="5" s="1"/>
  <c r="V121" i="2"/>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W119" i="9" s="1"/>
  <c r="BR119" i="8"/>
  <c r="BW119" i="8" s="1"/>
  <c r="CM119" i="8" s="1"/>
  <c r="B119" i="7"/>
  <c r="AE119" i="7" s="1"/>
  <c r="AF119" i="7" s="1"/>
  <c r="AJ119" i="5"/>
  <c r="AP119" i="5" s="1"/>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E130" i="9"/>
  <c r="AI130" i="9"/>
  <c r="N106" i="1"/>
  <c r="S123" i="2"/>
  <c r="N124" i="2"/>
  <c r="R124" i="2"/>
  <c r="Q123" i="2"/>
  <c r="J125" i="10"/>
  <c r="O125" i="2"/>
  <c r="P125" i="2"/>
  <c r="M124" i="2"/>
  <c r="F127" i="8" l="1"/>
  <c r="AO119" i="5"/>
  <c r="AV120" i="5"/>
  <c r="BP123" i="5" a="1"/>
  <c r="BP123" i="5" s="1"/>
  <c r="V122" i="2"/>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F131" i="9"/>
  <c r="CU118" i="8"/>
  <c r="A120" i="11"/>
  <c r="AC119" i="11" s="1"/>
  <c r="T119" i="8" s="1"/>
  <c r="B120" i="9"/>
  <c r="W120" i="9" s="1"/>
  <c r="E120" i="1"/>
  <c r="AB120" i="8"/>
  <c r="BM120" i="8" s="1"/>
  <c r="AJ120" i="5"/>
  <c r="AP120" i="5" s="1"/>
  <c r="BT120" i="5"/>
  <c r="W120" i="8"/>
  <c r="AI120" i="5"/>
  <c r="A120" i="10"/>
  <c r="AA120" i="10" s="1"/>
  <c r="AR118" i="5"/>
  <c r="J121" i="2"/>
  <c r="C121" i="5"/>
  <c r="F121" i="5" s="1"/>
  <c r="AW121" i="5" s="1"/>
  <c r="CK118" i="8"/>
  <c r="AQ118" i="5"/>
  <c r="B118" i="14"/>
  <c r="CZ122" i="5"/>
  <c r="AB122" i="1"/>
  <c r="DI122" i="5"/>
  <c r="J122" i="2"/>
  <c r="AC121" i="1"/>
  <c r="DA121" i="5"/>
  <c r="DG121" i="5" s="1" a="1"/>
  <c r="DG121" i="5" s="1"/>
  <c r="AE131" i="9"/>
  <c r="AI131" i="9"/>
  <c r="N107" i="1"/>
  <c r="S124" i="2"/>
  <c r="N125" i="2"/>
  <c r="R125" i="2"/>
  <c r="Q124" i="2"/>
  <c r="O126" i="2"/>
  <c r="P126" i="2"/>
  <c r="M125" i="2"/>
  <c r="J126" i="10"/>
  <c r="O119" i="8" l="1"/>
  <c r="CQ118" i="8"/>
  <c r="CR118" i="8" s="1"/>
  <c r="O118" i="8"/>
  <c r="CJ119" i="8"/>
  <c r="CN119" i="8" s="1"/>
  <c r="F128" i="8"/>
  <c r="AO120" i="5"/>
  <c r="AV121" i="5"/>
  <c r="AY136" i="5" a="1"/>
  <c r="AY136" i="5" s="1"/>
  <c r="BP124" i="5" a="1"/>
  <c r="BP124" i="5" s="1"/>
  <c r="V123" i="2"/>
  <c r="AG120" i="7"/>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P121" i="5" s="1"/>
  <c r="BT121" i="5"/>
  <c r="E121" i="1"/>
  <c r="A121" i="11"/>
  <c r="C122" i="5"/>
  <c r="F122" i="5" s="1"/>
  <c r="AW122" i="5" s="1"/>
  <c r="CZ123" i="5"/>
  <c r="AC122" i="1"/>
  <c r="DA122" i="5"/>
  <c r="DG122" i="5" s="1" a="1"/>
  <c r="DG122" i="5" s="1"/>
  <c r="AB123" i="1"/>
  <c r="DI123" i="5"/>
  <c r="AE132" i="9"/>
  <c r="AI132" i="9"/>
  <c r="N108" i="1"/>
  <c r="S125" i="2"/>
  <c r="N126" i="2"/>
  <c r="R126" i="2"/>
  <c r="Q125" i="2"/>
  <c r="M126" i="2"/>
  <c r="P127" i="2"/>
  <c r="J127" i="10"/>
  <c r="O127" i="2"/>
  <c r="O120" i="8" l="1"/>
  <c r="F129" i="8"/>
  <c r="AO121" i="5"/>
  <c r="AV122" i="5"/>
  <c r="BP125" i="5" a="1"/>
  <c r="BP125" i="5" s="1"/>
  <c r="V124" i="2"/>
  <c r="AG121" i="7"/>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P122" i="5" s="1"/>
  <c r="A122" i="11"/>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E133" i="9"/>
  <c r="AI133" i="9"/>
  <c r="N109" i="1"/>
  <c r="S126" i="2"/>
  <c r="N127" i="2"/>
  <c r="R127" i="2"/>
  <c r="Q126" i="2"/>
  <c r="J128" i="10"/>
  <c r="M127" i="2"/>
  <c r="P128" i="2"/>
  <c r="O128" i="2"/>
  <c r="F130" i="8" l="1"/>
  <c r="AO122" i="5"/>
  <c r="AV123" i="5"/>
  <c r="BP126" i="5" a="1"/>
  <c r="BP126" i="5" s="1"/>
  <c r="V125" i="2"/>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CQ121" i="8" l="1"/>
  <c r="CR121" i="8" s="1"/>
  <c r="O121" i="8"/>
  <c r="F131" i="8"/>
  <c r="AO123" i="5"/>
  <c r="AV124" i="5"/>
  <c r="BP127" i="5" a="1"/>
  <c r="BP127" i="5" s="1"/>
  <c r="V126" i="2"/>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W124" i="9" s="1"/>
  <c r="BD124" i="8"/>
  <c r="BP124" i="8" s="1"/>
  <c r="W124" i="8"/>
  <c r="AJ124" i="5"/>
  <c r="AP124" i="5" s="1"/>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F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E135" i="9"/>
  <c r="AI135" i="9"/>
  <c r="N111" i="1"/>
  <c r="S128" i="2"/>
  <c r="N129" i="2"/>
  <c r="R129" i="2"/>
  <c r="Q128" i="2"/>
  <c r="J130" i="10"/>
  <c r="M129" i="2"/>
  <c r="O130" i="2"/>
  <c r="P130" i="2"/>
  <c r="CQ122" i="8" l="1"/>
  <c r="CR122" i="8" s="1"/>
  <c r="O122" i="8"/>
  <c r="F132" i="8"/>
  <c r="AO124" i="5"/>
  <c r="AV125" i="5"/>
  <c r="AK128" i="11"/>
  <c r="BP128" i="5" a="1"/>
  <c r="BP128" i="5" s="1"/>
  <c r="V127" i="2"/>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F136" i="9"/>
  <c r="AB125" i="8"/>
  <c r="BM125" i="8" s="1"/>
  <c r="B125" i="9"/>
  <c r="W125" i="9" s="1"/>
  <c r="E125" i="1"/>
  <c r="AJ125" i="5"/>
  <c r="AP125" i="5" s="1"/>
  <c r="B125" i="7"/>
  <c r="W125" i="8"/>
  <c r="BT125" i="5"/>
  <c r="AQ123" i="5"/>
  <c r="A125" i="11"/>
  <c r="A125" i="10"/>
  <c r="AA125" i="10" s="1"/>
  <c r="CU123" i="8"/>
  <c r="CZ127" i="5"/>
  <c r="CK123" i="8"/>
  <c r="J126" i="2"/>
  <c r="C126" i="5"/>
  <c r="F126" i="5" s="1"/>
  <c r="AW126" i="5" s="1"/>
  <c r="B123" i="14"/>
  <c r="AR123" i="5"/>
  <c r="AC126" i="1"/>
  <c r="DA126" i="5"/>
  <c r="DG126" i="5" s="1" a="1"/>
  <c r="DG126" i="5" s="1"/>
  <c r="AB127" i="1"/>
  <c r="DI127" i="5"/>
  <c r="AE136" i="9"/>
  <c r="AI136" i="9"/>
  <c r="N112" i="1"/>
  <c r="S129" i="2"/>
  <c r="N130" i="2"/>
  <c r="R130" i="2"/>
  <c r="Q129" i="2"/>
  <c r="M130" i="2"/>
  <c r="O131" i="2"/>
  <c r="J131" i="10"/>
  <c r="P131" i="2"/>
  <c r="CQ123" i="8" l="1"/>
  <c r="CR123" i="8" s="1"/>
  <c r="O123" i="8"/>
  <c r="CJ124" i="8"/>
  <c r="CN124" i="8" s="1"/>
  <c r="F133" i="8"/>
  <c r="AO125" i="5"/>
  <c r="AV126" i="5"/>
  <c r="BP129" i="5" a="1"/>
  <c r="BP129" i="5" s="1"/>
  <c r="V128" i="2"/>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W126" i="9" s="1"/>
  <c r="W126" i="8"/>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F134" i="8" l="1"/>
  <c r="AO126" i="5"/>
  <c r="AV127" i="5"/>
  <c r="BP130" i="5" a="1"/>
  <c r="BP130" i="5" s="1"/>
  <c r="V129" i="2"/>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E127" i="1"/>
  <c r="AJ127" i="5"/>
  <c r="AP127" i="5" s="1"/>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CQ125" i="8" l="1"/>
  <c r="CR125" i="8" s="1"/>
  <c r="O125" i="8"/>
  <c r="F135" i="8"/>
  <c r="AO127" i="5"/>
  <c r="AV128" i="5"/>
  <c r="BP131" i="5" a="1"/>
  <c r="BP131" i="5" s="1"/>
  <c r="V130" i="2"/>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E128" i="1"/>
  <c r="AJ128" i="5"/>
  <c r="AP128" i="5" s="1"/>
  <c r="B128" i="9"/>
  <c r="W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O127" i="8" l="1"/>
  <c r="CQ126" i="8"/>
  <c r="CR126" i="8" s="1"/>
  <c r="O126" i="8"/>
  <c r="F136" i="8"/>
  <c r="AO128" i="5"/>
  <c r="AV129" i="5"/>
  <c r="BP132" i="5" a="1"/>
  <c r="BP132" i="5" s="1"/>
  <c r="V131" i="2"/>
  <c r="AG127" i="7"/>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AI127" i="7"/>
  <c r="CZ131" i="5"/>
  <c r="AB127" i="11"/>
  <c r="P127" i="8" s="1"/>
  <c r="N128" i="11"/>
  <c r="AA127" i="11"/>
  <c r="AK127" i="1" s="1"/>
  <c r="Z127" i="11"/>
  <c r="AD127" i="11"/>
  <c r="AI127" i="1" s="1"/>
  <c r="AC127" i="11"/>
  <c r="T127" i="8" s="1"/>
  <c r="Y127" i="11"/>
  <c r="AH127" i="1" s="1"/>
  <c r="C130" i="5"/>
  <c r="F130" i="5" s="1"/>
  <c r="AW130" i="5" s="1"/>
  <c r="W129" i="8"/>
  <c r="B129" i="9"/>
  <c r="W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O128" i="8" l="1"/>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W130" i="8"/>
  <c r="B130" i="9"/>
  <c r="W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O130" i="5" l="1"/>
  <c r="AV131" i="5"/>
  <c r="V132" i="2"/>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AS134" i="5" s="1"/>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W131" i="9" s="1"/>
  <c r="E131" i="1"/>
  <c r="A131" i="10"/>
  <c r="AA131" i="10" s="1"/>
  <c r="BT131" i="5"/>
  <c r="AJ131" i="5"/>
  <c r="AP131" i="5" s="1"/>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O130" i="8" l="1"/>
  <c r="CQ129" i="8"/>
  <c r="CR129" i="8" s="1"/>
  <c r="O129" i="8"/>
  <c r="AO131" i="5"/>
  <c r="V133" i="2"/>
  <c r="BP135" i="5" a="1"/>
  <c r="BP135" i="5" s="1"/>
  <c r="AG130" i="7"/>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AW132" i="5" s="1"/>
  <c r="D133" i="7"/>
  <c r="B133" i="10"/>
  <c r="G134" i="5"/>
  <c r="AS135" i="5" s="1"/>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O131" i="8" l="1"/>
  <c r="AV132" i="5"/>
  <c r="V134" i="2"/>
  <c r="BP136" i="5" a="1"/>
  <c r="BP136" i="5" s="1"/>
  <c r="AG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B132" i="9"/>
  <c r="W132" i="9" s="1"/>
  <c r="A132" i="10"/>
  <c r="AA132" i="10" s="1"/>
  <c r="AJ132" i="5"/>
  <c r="AP132" i="5" s="1"/>
  <c r="AB132" i="8"/>
  <c r="BM132" i="8" s="1"/>
  <c r="E132" i="1"/>
  <c r="F133" i="5"/>
  <c r="AW133" i="5" s="1"/>
  <c r="D134" i="7"/>
  <c r="B134" i="10"/>
  <c r="G135" i="5"/>
  <c r="AS136" i="5" s="1"/>
  <c r="B134" i="5"/>
  <c r="CZ134" i="5"/>
  <c r="CK131" i="8"/>
  <c r="AQ131" i="5"/>
  <c r="AR131" i="5"/>
  <c r="J134" i="2"/>
  <c r="C134" i="5"/>
  <c r="B131" i="14"/>
  <c r="AI131" i="7"/>
  <c r="CU131" i="8"/>
  <c r="J135" i="2"/>
  <c r="AC134" i="1"/>
  <c r="DA134" i="5"/>
  <c r="AB135" i="1"/>
  <c r="DI135" i="5"/>
  <c r="N120" i="1"/>
  <c r="W136" i="1"/>
  <c r="AO132" i="5" l="1"/>
  <c r="AV133" i="5"/>
  <c r="V135" i="2"/>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W133" i="9" s="1"/>
  <c r="AI133" i="5"/>
  <c r="AJ133" i="5"/>
  <c r="AP133" i="5" s="1"/>
  <c r="AE132" i="7"/>
  <c r="AF132" i="7" s="1"/>
  <c r="BT132" i="8"/>
  <c r="BT133" i="5"/>
  <c r="E133" i="1"/>
  <c r="BW132" i="8"/>
  <c r="CM132" i="8" s="1"/>
  <c r="BU132" i="8"/>
  <c r="BV132" i="8"/>
  <c r="CC132" i="8"/>
  <c r="CS132" i="8" s="1"/>
  <c r="W133" i="8"/>
  <c r="AB133" i="8"/>
  <c r="BM133" i="8" s="1"/>
  <c r="A133" i="10"/>
  <c r="AA133" i="10" s="1"/>
  <c r="B133" i="7"/>
  <c r="AE133" i="7" s="1"/>
  <c r="AF133" i="7" s="1"/>
  <c r="F134" i="5"/>
  <c r="AW134" i="5" s="1"/>
  <c r="B135" i="10"/>
  <c r="D135" i="7"/>
  <c r="G136" i="5"/>
  <c r="CZ136" i="5" s="1"/>
  <c r="B135" i="5"/>
  <c r="C135" i="5"/>
  <c r="AB136" i="1"/>
  <c r="DI136" i="5"/>
  <c r="J136" i="2"/>
  <c r="AC135" i="1"/>
  <c r="DA135" i="5"/>
  <c r="N121" i="1"/>
  <c r="AO133" i="5" l="1"/>
  <c r="AV134" i="5"/>
  <c r="V136" i="2"/>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B134" i="9"/>
  <c r="W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P135" i="5" s="1"/>
  <c r="A135" i="11"/>
  <c r="Y134" i="11" s="1"/>
  <c r="AH134" i="1" s="1"/>
  <c r="BT135" i="5"/>
  <c r="A135" i="10"/>
  <c r="AA135" i="10" s="1"/>
  <c r="AI135" i="5"/>
  <c r="AE134" i="7"/>
  <c r="AF134" i="7" s="1"/>
  <c r="CD134" i="8"/>
  <c r="CT134" i="8" s="1"/>
  <c r="F136" i="5"/>
  <c r="AW136" i="5" s="1"/>
  <c r="BZ134" i="8"/>
  <c r="AA1269" i="14"/>
  <c r="AA1270" i="14" s="1"/>
  <c r="N123" i="1"/>
  <c r="O134" i="8" l="1"/>
  <c r="CQ133" i="8"/>
  <c r="CR133" i="8" s="1"/>
  <c r="O133" i="8"/>
  <c r="AO135" i="5"/>
  <c r="AV136" i="5"/>
  <c r="AG134" i="7"/>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AI134" i="7"/>
  <c r="Z134" i="11"/>
  <c r="AD134" i="11"/>
  <c r="AI134" i="1" s="1"/>
  <c r="CD135" i="8"/>
  <c r="CT135" i="8" s="1"/>
  <c r="AJ136" i="5"/>
  <c r="AP136" i="5" s="1"/>
  <c r="A136" i="10"/>
  <c r="AA136" i="10" s="1"/>
  <c r="AB136" i="8"/>
  <c r="BM136" i="8" s="1"/>
  <c r="W136" i="8"/>
  <c r="A136" i="11"/>
  <c r="AA135" i="11" s="1"/>
  <c r="AK135" i="1" s="1"/>
  <c r="AI136" i="5"/>
  <c r="B136" i="7"/>
  <c r="AE136" i="7" s="1"/>
  <c r="AF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<sst xmlns="http://schemas.openxmlformats.org/spreadsheetml/2006/main" count="2905" uniqueCount="1115">
  <si>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</si>
  <si>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</si>
  <si>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</si>
  <si>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</si>
  <si>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</si>
  <si>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</si>
  <si>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</si>
  <si>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</si>
  <si>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</si>
  <si>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</si>
  <si>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</si>
  <si>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</si>
  <si>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</si>
  <si>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</si>
  <si>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</si>
  <si>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</si>
  <si>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</si>
  <si>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</si>
  <si>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</si>
  <si>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</si>
  <si>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</si>
  <si>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</si>
  <si>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</si>
  <si>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</si>
  <si>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</si>
  <si>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</si>
  <si>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</si>
  <si>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</si>
  <si>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</si>
  <si>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</si>
  <si>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</si>
  <si>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</si>
  <si>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</si>
  <si>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</si>
  <si>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</si>
  <si>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</si>
  <si>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</si>
  <si>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</si>
  <si>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</si>
  <si>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</si>
  <si>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</si>
  <si>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</si>
  <si>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</si>
  <si>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</si>
  <si>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</si>
  <si>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</si>
  <si>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</si>
  <si>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</si>
  <si>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</si>
  <si>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</si>
  <si>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</si>
  <si>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</si>
  <si>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</si>
  <si>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</si>
  <si>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</si>
  <si>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</si>
  <si>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</si>
  <si>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</si>
  <si>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</si>
  <si>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</si>
  <si>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</si>
  <si>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</si>
  <si>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</si>
  <si>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</si>
  <si>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</si>
  <si>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</si>
  <si>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</si>
  <si>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</si>
  <si>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</si>
  <si>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</si>
  <si>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</si>
  <si>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</si>
  <si>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</si>
  <si>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</si>
  <si>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</si>
  <si>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</si>
  <si>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</si>
  <si>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</si>
  <si>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</si>
  <si>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</si>
  <si>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</si>
  <si>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</si>
  <si>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</si>
  <si>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</si>
  <si>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</si>
  <si>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</si>
  <si>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</si>
  <si>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</si>
  <si>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</si>
  <si>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</si>
  <si>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</si>
  <si>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</si>
  <si>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</si>
  <si>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</si>
  <si>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</si>
  <si>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</si>
  <si>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</si>
  <si>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</si>
  <si>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</si>
  <si>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</si>
  <si>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</si>
  <si>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</si>
  <si>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</si>
  <si>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</si>
  <si>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</si>
  <si>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</si>
  <si>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</si>
  <si>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</si>
  <si>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</si>
  <si>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</si>
  <si>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</si>
  <si>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</si>
  <si>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</si>
  <si>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</si>
  <si>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</si>
  <si>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</si>
  <si>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</si>
  <si>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</si>
  <si>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</si>
  <si>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</si>
  <si>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</si>
  <si>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</si>
  <si>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</si>
  <si>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</si>
  <si>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</si>
  <si>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</si>
  <si>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</si>
  <si>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</si>
  <si>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</si>
  <si>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</si>
  <si>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</si>
  <si>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</si>
  <si>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</si>
  <si>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</si>
  <si>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</si>
  <si>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</si>
  <si>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</si>
  <si>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</si>
  <si>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</si>
  <si>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</si>
  <si>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</si>
  <si>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</si>
  <si>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</si>
  <si>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</si>
  <si>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</si>
  <si>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</si>
  <si>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</si>
  <si>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</si>
  <si>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</si>
  <si>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</si>
  <si>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</si>
  <si>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</si>
  <si>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</si>
  <si>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</si>
  <si>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</si>
  <si>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</si>
  <si>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</si>
  <si>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</si>
  <si>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</si>
  <si>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</si>
  <si>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</si>
  <si>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</si>
  <si>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</si>
  <si>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</si>
  <si>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</si>
  <si>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</si>
  <si>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</si>
  <si>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</si>
  <si>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</si>
  <si>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</si>
  <si>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</si>
  <si>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</si>
  <si>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</si>
  <si>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</si>
  <si>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</si>
  <si>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</si>
  <si>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</si>
  <si>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</si>
  <si>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</si>
  <si>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</si>
  <si>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</si>
  <si>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</si>
  <si>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</si>
  <si>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</si>
  <si>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</si>
  <si>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</si>
  <si>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</si>
  <si>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</si>
  <si>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</si>
  <si>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</si>
  <si>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</si>
  <si>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</si>
  <si>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</si>
  <si>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</si>
  <si>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</si>
  <si>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</si>
  <si>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</si>
  <si>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</si>
  <si>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</si>
  <si>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</si>
  <si>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</si>
  <si>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</si>
  <si>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</si>
  <si>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</si>
  <si>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</si>
  <si>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</si>
  <si>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</si>
  <si>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</si>
  <si>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</si>
  <si>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</si>
  <si>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</si>
  <si>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</si>
  <si>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</si>
  <si>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</si>
  <si>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</si>
  <si>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</si>
  <si>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</si>
  <si>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</si>
  <si>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</si>
  <si>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</si>
  <si>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</si>
  <si>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</si>
  <si>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</si>
  <si>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</si>
  <si>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</si>
  <si>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</si>
  <si>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</si>
  <si>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</si>
  <si>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</si>
  <si>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</si>
  <si>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</si>
  <si>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</si>
  <si>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</si>
  <si>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</si>
  <si>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</si>
  <si>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</si>
  <si>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</si>
  <si>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</si>
  <si>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</si>
  <si>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</si>
  <si>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</si>
  <si>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</si>
  <si>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</si>
  <si>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</si>
  <si>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</si>
  <si>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</si>
  <si>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</si>
  <si>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</si>
  <si>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</si>
  <si>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</si>
  <si>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</si>
  <si>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</si>
  <si>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</si>
  <si>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</si>
  <si>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</si>
  <si>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</si>
  <si>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</si>
  <si>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</si>
  <si>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</si>
  <si>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</si>
  <si>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</si>
  <si>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</si>
  <si>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</si>
  <si>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</si>
  <si>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</si>
  <si>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</si>
  <si>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</si>
  <si>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</si>
  <si>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</si>
  <si>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</si>
  <si>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</si>
  <si>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</si>
  <si>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</si>
  <si>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</si>
  <si>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</si>
  <si>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</si>
  <si>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</si>
  <si>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</si>
  <si>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</si>
  <si>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</si>
  <si>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</si>
  <si>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</si>
  <si>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</si>
  <si>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</si>
  <si>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</si>
  <si>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</si>
  <si>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</si>
  <si>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</si>
  <si>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</si>
  <si>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</si>
  <si>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</si>
  <si>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</si>
  <si>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</si>
  <si>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</si>
  <si>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</si>
  <si>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</si>
  <si>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</si>
  <si>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</si>
  <si>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</si>
  <si>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</si>
  <si>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</si>
  <si>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</si>
  <si>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</si>
  <si>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</si>
  <si>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</si>
  <si>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</si>
  <si>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</si>
  <si>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</si>
  <si>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</si>
  <si>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</si>
  <si>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</si>
  <si>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</si>
  <si>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</si>
  <si>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</si>
  <si>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</si>
  <si>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</si>
  <si>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</si>
  <si>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</si>
  <si>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</si>
  <si>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</si>
  <si>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</si>
  <si>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</si>
  <si>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</si>
  <si>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</si>
  <si>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</si>
  <si>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</si>
  <si>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</si>
  <si>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</si>
  <si>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</si>
  <si>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</si>
  <si>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</si>
  <si>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</si>
  <si>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</si>
  <si>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</si>
  <si>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</si>
  <si>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</si>
  <si>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</si>
  <si>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</si>
  <si>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</si>
  <si>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</si>
  <si>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</si>
  <si>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</si>
  <si>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</si>
  <si>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</si>
  <si>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</si>
  <si>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</si>
  <si>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</si>
  <si>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</si>
  <si>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</si>
  <si>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</si>
  <si>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</si>
  <si>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</si>
  <si>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</si>
  <si>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</si>
  <si>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</si>
  <si>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</si>
  <si>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</si>
  <si>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</si>
  <si>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</si>
  <si>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</si>
  <si>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</si>
  <si>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</si>
  <si>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</si>
  <si>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</si>
  <si>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</si>
  <si>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</si>
  <si>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</si>
  <si>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</si>
  <si>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</si>
  <si>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</si>
  <si>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</si>
  <si>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</si>
  <si>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</si>
  <si>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</si>
  <si>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</si>
  <si>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</si>
  <si>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</si>
  <si>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</si>
  <si>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</si>
  <si>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</si>
  <si>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</si>
  <si>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</si>
  <si>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</si>
  <si>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</si>
  <si>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</si>
  <si>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</si>
  <si>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</si>
  <si>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</si>
  <si>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</si>
  <si>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</si>
  <si>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</si>
  <si>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</si>
  <si>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</si>
  <si>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</si>
  <si>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</si>
  <si>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</si>
  <si>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</si>
  <si>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</si>
  <si>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</si>
  <si>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</si>
  <si>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</si>
  <si>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</si>
  <si>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</si>
  <si>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</si>
  <si>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</si>
  <si>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</si>
  <si>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</si>
  <si>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</si>
  <si>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</si>
  <si>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</si>
  <si>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</si>
  <si>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</si>
  <si>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</si>
  <si>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</si>
  <si>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</si>
  <si>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</si>
  <si>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</si>
  <si>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</si>
  <si>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</si>
  <si>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</si>
  <si>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</si>
  <si>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</si>
  <si>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</si>
  <si>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</si>
  <si>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</si>
  <si>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</si>
  <si>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</si>
  <si>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</si>
  <si>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</si>
  <si>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</si>
  <si>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</si>
  <si>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</si>
  <si>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</si>
  <si>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</si>
  <si>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</si>
  <si>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</si>
  <si>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</si>
  <si>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</si>
  <si>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</si>
  <si>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</si>
  <si>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</si>
  <si>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</si>
  <si>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</si>
  <si>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</si>
  <si>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</si>
  <si>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</si>
  <si>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</si>
  <si>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</si>
  <si>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</si>
  <si>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</si>
  <si>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</si>
  <si>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</si>
  <si>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</si>
  <si>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</si>
  <si>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</si>
  <si>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</si>
  <si>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</si>
  <si>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</si>
  <si>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</si>
  <si>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</si>
  <si>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</si>
  <si>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</si>
  <si>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</si>
  <si>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</si>
  <si>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</si>
  <si>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</si>
  <si>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</si>
  <si>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</si>
  <si>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</si>
  <si>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</si>
  <si>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</si>
  <si>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</si>
  <si>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</si>
  <si>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</si>
  <si>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</si>
  <si>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</si>
  <si>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</si>
  <si>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</si>
  <si>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</si>
  <si>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</si>
  <si>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</si>
  <si>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</si>
  <si>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</si>
  <si>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</si>
  <si>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</si>
  <si>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</si>
  <si>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</si>
  <si>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</si>
  <si>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</si>
  <si>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</si>
  <si>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</si>
  <si>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</si>
  <si>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</si>
  <si>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</si>
  <si>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</si>
  <si>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</si>
  <si>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</si>
  <si>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</si>
  <si>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</si>
  <si>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</si>
  <si>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</si>
  <si>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</si>
  <si>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</si>
  <si>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</si>
  <si>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</si>
  <si>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</si>
  <si>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</si>
  <si>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</si>
  <si>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</si>
  <si>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</si>
  <si>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</si>
  <si>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</si>
  <si>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</si>
  <si>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</si>
  <si>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</si>
  <si>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</si>
  <si>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</si>
  <si>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</si>
  <si>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</si>
  <si>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</si>
  <si>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</si>
  <si>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</si>
  <si>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</si>
  <si>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</si>
  <si>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</si>
  <si>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</si>
  <si>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</si>
  <si>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</si>
  <si>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</si>
  <si>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</si>
  <si>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</si>
  <si>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</si>
  <si>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</si>
  <si>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</si>
  <si>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</si>
  <si>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</si>
  <si>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</si>
  <si>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</si>
  <si>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</si>
  <si>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</si>
  <si>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</si>
  <si>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</si>
  <si>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</si>
  <si>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</si>
  <si>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</si>
  <si>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</si>
  <si>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</si>
  <si>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</si>
  <si>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</si>
  <si>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</si>
  <si>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</si>
  <si>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</si>
  <si>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</si>
  <si>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</si>
  <si>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</si>
  <si>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</si>
  <si>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</si>
  <si>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</si>
  <si>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</si>
  <si>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</si>
  <si>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</si>
  <si>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</si>
  <si>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</si>
  <si>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</si>
  <si>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</si>
  <si>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</si>
  <si>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</si>
  <si>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</si>
  <si>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</si>
  <si>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</si>
  <si>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</si>
  <si>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</si>
  <si>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</si>
  <si>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</si>
  <si>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</si>
  <si>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</si>
  <si>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</si>
  <si>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</si>
  <si>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</si>
  <si>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</si>
  <si>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</si>
  <si>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</si>
  <si>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</si>
  <si>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</si>
  <si>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</si>
  <si>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</si>
  <si>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</si>
  <si>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</si>
  <si>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</si>
  <si>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</si>
  <si>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</si>
  <si>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</si>
  <si>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</si>
  <si>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</si>
  <si>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</si>
  <si>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</si>
  <si>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</si>
  <si>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</si>
  <si>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</si>
  <si>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</si>
  <si>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</si>
  <si>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</si>
  <si>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</si>
  <si>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</si>
  <si>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</si>
  <si>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</si>
  <si>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</si>
  <si>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</si>
  <si>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</si>
  <si>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</si>
  <si>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</si>
  <si>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</si>
  <si>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</si>
  <si>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</si>
  <si>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</si>
  <si>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</si>
  <si>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</si>
  <si>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</si>
  <si>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</si>
  <si>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</si>
  <si>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</si>
  <si>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</si>
  <si>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</si>
  <si>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</si>
  <si>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</si>
  <si>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</si>
  <si>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</si>
  <si>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</si>
  <si>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</si>
  <si>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</si>
  <si>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</si>
  <si>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</si>
  <si>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</si>
  <si>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</si>
  <si>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</si>
  <si>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</si>
  <si>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</si>
  <si>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</si>
  <si>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</si>
  <si>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</si>
  <si>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</si>
  <si>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</si>
  <si>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</si>
  <si>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</si>
  <si>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</si>
  <si>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</si>
  <si>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</si>
  <si>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</si>
  <si>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</si>
  <si>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</si>
  <si>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</si>
  <si>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</si>
  <si>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</si>
  <si>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</si>
  <si>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</si>
  <si>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</si>
  <si>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</si>
  <si>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</si>
  <si>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</si>
  <si>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</si>
  <si>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</si>
  <si>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</si>
  <si>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</si>
  <si>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</si>
  <si>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</si>
  <si>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</si>
  <si>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</si>
  <si>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</si>
  <si>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</si>
  <si>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</si>
  <si>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</si>
  <si>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</si>
  <si>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</si>
  <si>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</si>
  <si>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</si>
  <si>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</si>
  <si>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</si>
  <si>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</si>
  <si>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</si>
  <si>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</si>
  <si>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</si>
  <si>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</si>
  <si>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</si>
  <si>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</si>
  <si>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</si>
  <si>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</si>
  <si>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</si>
  <si>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</si>
  <si>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</si>
  <si>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</si>
  <si>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</si>
  <si>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</si>
  <si>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</si>
  <si>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</si>
  <si>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</si>
  <si>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</si>
  <si>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</si>
  <si>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</si>
  <si>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</si>
  <si>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</si>
  <si>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</si>
  <si>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</si>
  <si>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</si>
  <si>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</si>
  <si>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</si>
  <si>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</si>
  <si>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</si>
  <si>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</si>
  <si>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</si>
  <si>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</si>
  <si>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</si>
  <si>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</si>
  <si>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</si>
  <si>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</si>
  <si>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</si>
  <si>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</si>
  <si>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</si>
  <si>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</si>
  <si>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</si>
  <si>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</si>
  <si>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</si>
  <si>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</si>
  <si>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</si>
  <si>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</si>
  <si>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</si>
  <si>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</si>
  <si>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</si>
  <si>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</si>
  <si>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</si>
  <si>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</si>
  <si>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</si>
  <si>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</si>
  <si>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</si>
  <si>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</si>
  <si>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</si>
  <si>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</si>
  <si>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</si>
  <si>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</si>
  <si>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</si>
  <si>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</si>
  <si>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</si>
  <si>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</si>
  <si>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</si>
  <si>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</si>
  <si>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</si>
  <si>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</si>
  <si>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</si>
  <si>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</si>
  <si>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</si>
  <si>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</si>
  <si>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</si>
  <si>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</si>
  <si>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</si>
  <si>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</si>
  <si>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</si>
  <si>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</si>
  <si>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</si>
  <si>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</si>
  <si>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</si>
  <si>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</si>
  <si>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</si>
  <si>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</si>
  <si>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</si>
  <si>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</si>
  <si>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</si>
  <si>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</si>
  <si>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</si>
  <si>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</si>
  <si>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</si>
  <si>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</si>
  <si>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</si>
  <si>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</si>
  <si>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</si>
  <si>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</si>
  <si>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</si>
  <si>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</si>
  <si>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</si>
  <si>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</si>
  <si>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</si>
  <si>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</si>
  <si>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</si>
  <si>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</si>
  <si>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</si>
  <si>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</si>
  <si>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</si>
  <si>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</si>
  <si>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</si>
  <si>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</si>
  <si>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</si>
  <si>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</si>
  <si>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</si>
  <si>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</si>
  <si>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</si>
  <si>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</si>
  <si>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</si>
  <si>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</si>
  <si>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</si>
  <si>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</si>
  <si>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</si>
  <si>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</si>
  <si>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</si>
  <si>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</si>
  <si>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</si>
  <si>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</si>
  <si>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</si>
  <si>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</si>
  <si>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</si>
  <si>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</si>
  <si>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</si>
  <si>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</si>
  <si>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</si>
  <si>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</si>
  <si>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</si>
  <si>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</si>
  <si>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</si>
  <si>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</si>
  <si>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</si>
  <si>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</si>
  <si>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</si>
  <si>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</si>
  <si>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</si>
  <si>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</si>
  <si>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</si>
  <si>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</si>
  <si>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</si>
  <si>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</si>
  <si>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</si>
  <si>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</si>
  <si>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</si>
  <si>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</si>
  <si>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</si>
  <si>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</si>
  <si>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</si>
  <si>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</si>
  <si>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</si>
  <si>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</si>
  <si>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</si>
  <si>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</si>
  <si>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</si>
  <si>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</si>
  <si>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</si>
  <si>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</si>
  <si>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</si>
  <si>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</si>
  <si>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</si>
  <si>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</si>
  <si>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</si>
  <si>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</si>
  <si>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</si>
  <si>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</si>
  <si>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</si>
  <si>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</si>
  <si>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</si>
  <si>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</si>
  <si>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</si>
  <si>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</si>
  <si>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</si>
  <si>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</si>
  <si>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</si>
  <si>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</si>
  <si>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</si>
  <si>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</si>
  <si>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</si>
  <si>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</si>
  <si>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</si>
  <si>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</si>
  <si>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</si>
  <si>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</si>
  <si>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</si>
  <si>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</si>
  <si>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</si>
  <si>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</si>
  <si>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</si>
  <si>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</si>
  <si>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</si>
  <si>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</si>
  <si>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</si>
  <si>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</si>
  <si>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</si>
  <si>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</si>
  <si>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</si>
  <si>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</si>
  <si>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</si>
  <si>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</si>
  <si>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</si>
  <si>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</si>
  <si>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</si>
  <si>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</si>
  <si>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</si>
  <si>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</si>
  <si>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</si>
  <si>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</si>
  <si>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</si>
  <si>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</si>
  <si>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</si>
  <si>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</si>
  <si>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</si>
  <si>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</si>
  <si>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</si>
  <si>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</si>
  <si>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</si>
  <si>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</si>
  <si>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</si>
  <si>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</si>
  <si>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</si>
  <si>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</si>
  <si>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</si>
  <si>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</si>
  <si>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</si>
  <si>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</si>
  <si>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</si>
  <si>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</si>
  <si>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</si>
  <si>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</si>
  <si>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</si>
  <si>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</si>
  <si>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</si>
  <si>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</si>
  <si>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</si>
  <si>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</si>
  <si>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</si>
  <si>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</si>
  <si>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</si>
  <si>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</si>
  <si>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</si>
  <si>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</si>
  <si>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</si>
  <si>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</si>
  <si>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</si>
  <si>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</si>
  <si>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</si>
  <si>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</si>
  <si>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</si>
  <si>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</si>
  <si>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</si>
  <si>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</si>
  <si>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</si>
  <si>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</si>
  <si>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</si>
  <si>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</si>
  <si>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</si>
  <si>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</si>
  <si>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</si>
  <si>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</si>
  <si>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</si>
  <si>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</si>
  <si>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</si>
  <si>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</si>
  <si>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</si>
  <si>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</si>
  <si>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</si>
  <si>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</si>
  <si>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</si>
  <si>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</si>
  <si>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</si>
  <si>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</si>
  <si>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</si>
  <si>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</si>
  <si>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</si>
  <si>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</si>
  <si>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</si>
  <si>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</si>
  <si>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</si>
  <si>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</si>
  <si>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</si>
  <si>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</si>
  <si>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</si>
  <si>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</si>
  <si>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</si>
  <si>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</si>
  <si>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</si>
  <si>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</si>
  <si>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</si>
  <si>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</si>
  <si>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</si>
  <si>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</si>
  <si>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</si>
  <si>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</si>
  <si>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</si>
  <si>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</si>
  <si>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</si>
  <si>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</si>
  <si>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</si>
  <si>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</si>
  <si>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</si>
  <si>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</si>
  <si>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</si>
  <si>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</si>
  <si>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</si>
  <si>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</si>
  <si>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</si>
  <si>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</si>
  <si>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</si>
  <si>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</si>
  <si>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</si>
  <si>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</si>
  <si>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</si>
  <si>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</si>
  <si>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</si>
  <si>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</si>
  <si>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</si>
  <si>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</si>
  <si>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</si>
  <si>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</si>
  <si>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</si>
  <si>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</si>
  <si>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</si>
  <si>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</si>
  <si>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</si>
  <si>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</si>
  <si>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</si>
  <si>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</si>
  <si>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</si>
  <si>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</si>
  <si>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</si>
  <si>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</si>
  <si>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</si>
  <si>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</si>
  <si>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</si>
  <si>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</si>
  <si>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</si>
  <si>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</si>
  <si>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</si>
  <si>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</si>
  <si>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</si>
  <si>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</si>
  <si>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</si>
  <si>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</si>
  <si>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</si>
  <si>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</si>
  <si>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</si>
  <si>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</si>
  <si>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</si>
  <si>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</si>
  <si>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</si>
  <si>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</si>
  <si>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</si>
  <si>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</si>
  <si>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</si>
  <si>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</si>
  <si>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</si>
  <si>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</si>
  <si>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</si>
  <si>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</si>
  <si>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</si>
  <si>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</si>
  <si>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</si>
  <si>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</si>
  <si>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</si>
  <si>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</si>
  <si>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</si>
  <si>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</si>
  <si>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</si>
  <si>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</si>
  <si>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</si>
  <si>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</si>
  <si>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</si>
  <si>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</si>
  <si>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</si>
  <si>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</si>
  <si>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</si>
  <si>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</si>
  <si>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</si>
  <si>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</si>
  <si>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</si>
  <si>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</si>
  <si>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</si>
  <si>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</si>
  <si>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</si>
  <si>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</si>
  <si>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</si>
  <si>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</si>
  <si>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</si>
  <si>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</si>
  <si>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</si>
  <si>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</si>
  <si>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</si>
  <si>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</si>
  <si>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</si>
  <si>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</si>
  <si>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</si>
  <si>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</si>
  <si>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</si>
  <si>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</si>
  <si>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</si>
  <si>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</si>
  <si>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</si>
  <si>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</si>
  <si>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</si>
  <si>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</si>
  <si>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</si>
  <si>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</si>
  <si>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</si>
  <si>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</si>
  <si>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</si>
  <si>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</si>
  <si>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</si>
  <si>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</si>
  <si>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</si>
  <si>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</si>
  <si>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</si>
  <si>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</si>
  <si>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</si>
  <si>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</si>
  <si>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</si>
  <si>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</si>
  <si>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</si>
  <si>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</si>
  <si>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</si>
  <si>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</si>
  <si>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</si>
  <si>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</si>
  <si>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</si>
  <si>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</si>
  <si>
    <t>Adept-DP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</si>
</sst>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8" totalsRowDxfId="807">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calculatedColumnFormula>
    </tableColumn>
    <tableColumn id="23" xr3:uid="{E05E123C-5C6C-45A2-BA36-3FDA5A2F7628}" name="Net Peasant" dataDxfId="806" totalsRowDxfId="805">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4" totalsRowDxfId="803">
      <calculatedColumnFormula>ROUND(TblPop[[#This Row],[Raw Birth]]*(1+TblPop[[#This Row],[Growth]]),0)</calculatedColumnFormula>
    </tableColumn>
    <tableColumn id="25" xr3:uid="{26E60E7F-6DA3-49EF-99E8-26A0DAD2D630}" name="Raw Birth" dataDxfId="802" totalsRowDxfId="801">
      <calculatedColumnFormula>(TblPop[[#This Row],[Peasants]]-TblPop[[#This Row],[Draft Growth]])*raw_pop_growth</calculatedColumnFormula>
    </tableColumn>
    <tableColumn id="26" xr3:uid="{6E1274BE-772F-4747-A295-D51601B4FE11}" name="Draft Growth" dataDxfId="800" totalsRowDxfId="799">
      <calculatedColumnFormula>IF(TblPop[[#This Row],[Military%]]&lt;TblMili[[#This Row],[Draftrate]],ROUND(TblPop[[#This Row],[Peasants]]*Constants!$B$53,0), 0)</calculatedColumnFormula>
    </tableColumn>
    <tableColumn id="27" xr3:uid="{858CE2A0-AC9E-46FE-9A70-AED1578889CB}" name="...." dataDxfId="798" totalsRowDxfId="797"/>
    <tableColumn id="28" xr3:uid="{B271B9C7-94D1-498F-9FBB-69DF5F1BCE3F}" name="Growth" dataDxfId="796" totalsRowDxfId="795"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4" totalsRowDxfId="793"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4" dataDxfId="782" headerRowBorderDxfId="783" tableBorderDxfId="781">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0"/>
    <tableColumn id="2" xr3:uid="{A509F8BB-FCD1-4951-8F3F-2AE2B32FB91D}" name="Time" dataDxfId="779">
      <calculatedColumnFormula>TblImps[[#This Row],[Time]]</calculatedColumnFormula>
    </tableColumn>
    <tableColumn id="3" xr3:uid="{BD173BCD-6C73-484D-BDFC-2CBFE8B32234}" name="Plat Bonus" dataDxfId="778"/>
    <tableColumn id="4" xr3:uid="{9A9B3DEC-EBEC-4801-BF4F-F90BBBCDF331}" name="." dataDxfId="777"/>
    <tableColumn id="5" xr3:uid="{6F9B5905-FA1D-4099-B9CC-6BE237355D58}" name="Land" dataDxfId="776">
      <calculatedColumnFormula>TblConstr[[#This Row],[Land]]</calculatedColumnFormula>
    </tableColumn>
    <tableColumn id="6" xr3:uid="{5ADA8DA4-36DC-4D4F-AE4E-76BDD26AF270}" name="Peasants" dataDxfId="775">
      <calculatedColumnFormula>TblPop[[#This Row],[Peasants]]</calculatedColumnFormula>
    </tableColumn>
    <tableColumn id="7" xr3:uid="{EE7F0FC7-4D30-4144-88EE-9A05AD7BF609}" name="Networth" dataDxfId="774">
      <calculatedColumnFormula>TblMili[[#This Row],[Networth (2)]]</calculatedColumnFormula>
    </tableColumn>
    <tableColumn id="8" xr3:uid="{F7B8E7A7-7AD4-4D83-8297-946670C39E55}" name="Platinum" dataDxfId="773">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2">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1">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0">
      <calculatedColumnFormula>OFFSET(TblProd[[#This Row],[Mana]],-1,0)+OFFSET(TblProd[[#This Row],[Mana/hr]],-1,0)- TblProd[[#This Row],[Expenses Mana]]</calculatedColumnFormula>
    </tableColumn>
    <tableColumn id="12" xr3:uid="{C80C4246-7273-429F-BE79-86B1B4181061}" name="Ore" dataDxfId="769">
      <calculatedColumnFormula>OFFSET(TblProd[[#This Row],[Ore]],-1,0)+OFFSET(TblProd[[#This Row],[Ore/hr]],-1,0) -TblProd[[#This Row],[Expenses Ore]]</calculatedColumnFormula>
    </tableColumn>
    <tableColumn id="13" xr3:uid="{4174B9D9-5881-42F2-A514-2A7372C2B486}" name="Gems" dataDxfId="768">
      <calculatedColumnFormula>OFFSET(TblProd[[#This Row],[Gems]],-1,0)+OFFSET(TblProd[[#This Row],[Gems/hr]],-1,0) - TblProd[[#This Row],[Expenses Gems]]</calculatedColumnFormula>
    </tableColumn>
    <tableColumn id="14" xr3:uid="{C9DF5508-173B-4E9B-BD32-3313FC0AECA9}" name="Boats" dataDxfId="767">
      <calculatedColumnFormula>OFFSET(TblProd[[#This Row],[Boats]],-1,0)+OFFSET(TblProd[[#This Row],[Boats/hr]],-1,0)</calculatedColumnFormula>
    </tableColumn>
    <tableColumn id="15" xr3:uid="{C2EE37F5-4C79-4BD9-BE97-5B3BBB490CD3}" name="Prestige" dataDxfId="766">
      <calculatedColumnFormula>OFFSET(TblProd[[#This Row],[Prestige]],-1,0)</calculatedColumnFormula>
    </tableColumn>
    <tableColumn id="16" xr3:uid="{5EEA2772-71AB-4FF8-BF5F-D1D5B4044943}" name="Techpoints" dataDxfId="765">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4"/>
    <tableColumn id="18" xr3:uid="{BC60D6AE-146D-440E-93B9-050DE2CAED7A}" name=".." dataDxfId="763"/>
    <tableColumn id="19" xr3:uid="{F7A6187F-1DDE-45C0-B221-8BA0937C4E35}" name="Plat/hr" dataDxfId="762">
      <calculatedColumnFormula>ROUNDDOWN(TblProd[[#This Row],[Raw Plat/hr]]*(1+TblProd[[#This Row],[Bonus Plat/hr]]),0)</calculatedColumnFormula>
    </tableColumn>
    <tableColumn id="20" xr3:uid="{EBA5F35A-607A-475E-9357-98AF551D44A6}" name="Food/hr" dataDxfId="761">
      <calculatedColumnFormula>ROUND(TblProd[[#This Row],[Raw Food/hr]]*(1+TblProd[[#This Row],[Bonus Food/hr]])-TblProd[[#This Row],[Food decay]]-TblProd[[#This Row],[Food eaten]],0)</calculatedColumnFormula>
    </tableColumn>
    <tableColumn id="21" xr3:uid="{D75AA2A6-F107-4144-8A7D-4BE575236288}" name="Lumber/hr" dataDxfId="760">
      <calculatedColumnFormula>ROUND(TblProd[[#This Row],[Raw Lumber/hr]]*(1+TblProd[[#This Row],[Bonus Lumber/hr]])-TblProd[[#This Row],[Lumber rot]],0)</calculatedColumnFormula>
    </tableColumn>
    <tableColumn id="22" xr3:uid="{4AA82FE8-7AD6-4F9E-B8A1-627CE2E70CE0}" name="Mana/hr" dataDxfId="759">
      <calculatedColumnFormula>ROUND(TblProd[[#This Row],[Raw Mana/hr]]*(1+TblProd[[#This Row],[Bonus Mana/hr]])-TblProd[[#This Row],[Mana drain]],0)</calculatedColumnFormula>
    </tableColumn>
    <tableColumn id="23" xr3:uid="{86A49F4B-CDA3-4B61-B4D9-8830178E715E}" name="Ore/hr" dataDxfId="758">
      <calculatedColumnFormula>ROUNDDOWN(TblProd[[#This Row],[Raw Ore/hr]]*(1+TblProd[[#This Row],[Bonux Ore/hr]]),0)</calculatedColumnFormula>
    </tableColumn>
    <tableColumn id="24" xr3:uid="{F7C3BCF1-3F12-4405-8E19-ED1B9D20D049}" name="Gems/hr" dataDxfId="757">
      <calculatedColumnFormula>ROUNDDOWN(TblProd[[#This Row],[Raw Gems/hr]]*(1+TblProd[[#This Row],[Bonus Gems/hr]]),0)</calculatedColumnFormula>
    </tableColumn>
    <tableColumn id="25" xr3:uid="{E754A630-9007-4F8A-A8B7-C56609E09275}" name="Boats/hr" dataDxfId="756">
      <calculatedColumnFormula>OFFSET(TblConstr[[#This Row],[Tot Doc]],1,0)*dock_boats_hr * (1 + tech_4_1*TblTech[[#This Row],[4-1]])</calculatedColumnFormula>
    </tableColumn>
    <tableColumn id="26" xr3:uid="{8666710D-F3A4-4016-AA32-8D95B9BFFE3D}" name="…" dataDxfId="755"/>
    <tableColumn id="27" xr3:uid="{BE5DAA3C-8D26-4E0F-87D4-E9FE3E149040}" name="Raw Plat/hr" dataDxfId="754">
      <calculatedColumnFormula>TblPop[[#This Row],[Peasants]]*tax*TblPop[[#This Row],[Employment]] + (Construction!AZ5+Construction!BX5)*(alch_plat+(Magic!AL4&gt;0)*alchemist_flame_bonus)</calculatedColumnFormula>
    </tableColumn>
    <tableColumn id="28" xr3:uid="{72437831-3C94-4E01-9B66-637CE9F1FC37}" name="Raw Food/hr" dataDxfId="753">
      <calculatedColumnFormula>TblConstr[[#This Row],[Tot Farm]]*farm_food + TblConstr[[#This Row],[Tot Doc]]*dock_food</calculatedColumnFormula>
    </tableColumn>
    <tableColumn id="29" xr3:uid="{6327048A-17B4-47F0-A6D6-4DF606F8872E}" name="Raw Lumber/hr" dataDxfId="752">
      <calculatedColumnFormula>TblConstr[[#This Row],[Tot Ly]]*ly_lumber + TblConstr[[#This Row],[Tot Hav]]*fh_lumber</calculatedColumnFormula>
    </tableColumn>
    <tableColumn id="30" xr3:uid="{9564EF02-956D-4988-B195-94F7CC0C966B}" name="Raw Mana/hr" dataDxfId="751">
      <calculatedColumnFormula>OFFSET(TblConstr[[#This Row],[Tot Tow]],1,0)*(tower_mana + tech_4_5*TblTech[[#This Row],[4-5]])</calculatedColumnFormula>
    </tableColumn>
    <tableColumn id="31" xr3:uid="{1FCC3E78-11E8-4286-A9C0-F9F5FA32B54A}" name="Raw Ore/hr" dataDxfId="750">
      <calculatedColumnFormula>OFFSET(TblConstr[[#This Row],[Tot OM]],1,0)*om_ore+IF(race="Dwarf",ROUNDDOWN(TblMili[[#This Row],[Unit 2]]/2,0),)</calculatedColumnFormula>
    </tableColumn>
    <tableColumn id="32" xr3:uid="{8AFDB340-E76D-4906-8F67-515703AD5439}" name="Raw Gems/hr" dataDxfId="749">
      <calculatedColumnFormula>OFFSET(TblConstr[[#This Row],[Tot DM]],1,0)*dm_gems</calculatedColumnFormula>
    </tableColumn>
    <tableColumn id="33" xr3:uid="{E86B471A-FB4B-478C-B269-80AA28A99240}" name="...." dataDxfId="748"/>
    <tableColumn id="34" xr3:uid="{9F134F8D-9272-4F13-BEA1-036303BDF806}" name="Bonus Plat/hr" dataDxfId="747">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6">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5">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4">
      <calculatedColumnFormula>race_mana_bonus+ 0 + TblImps[[#This Row],[Towers]] + tech_1_2*TblTech[[#This Row],[1-2]] + tech_3_4*TblTech[[#This Row],[3-4]]</calculatedColumnFormula>
    </tableColumn>
    <tableColumn id="38" xr3:uid="{86499F2E-9498-4D5B-8626-C51CB440415E}" name="Bonux Ore/hr" dataDxfId="743">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2">
      <calculatedColumnFormula>race_gem_bonus+ tech_3_2*TblTech[[#This Row],[3-2]] + tech_4_3*TblTech[[#This Row],[4-3]] + tech_6_2*TblTech[[#This Row],[6-2]]</calculatedColumnFormula>
    </tableColumn>
    <tableColumn id="40" xr3:uid="{13CEE817-130E-4D49-8EA9-E724A91FD06F}" name="…." dataDxfId="741"/>
    <tableColumn id="41" xr3:uid="{6AD9C25C-A77A-4288-B914-DEAB151F3EBD}" name="Food decay" dataDxfId="740">
      <calculatedColumnFormula>TblProd[[#This Row],[Food]]*food_decay * (1 + tech_2_1*TblTech[[#This Row],[2-1]] + tech_2_8*TblTech[[#This Row],[2-8]])</calculatedColumnFormula>
    </tableColumn>
    <tableColumn id="42" xr3:uid="{B67A5DCA-7223-49B6-A0AC-BE56416DEAB6}" name="Food eaten" dataDxfId="739">
      <calculatedColumnFormula>(1+race_food_consumption)*TblPop[[#This Row],[Total]]*food_per_person*(1+tech_1_10*TblTech[[#This Row],[1-10]]+tech_7_5*TblTech[[#This Row],[7-5]])</calculatedColumnFormula>
    </tableColumn>
    <tableColumn id="43" xr3:uid="{2D142E97-FF43-492A-B271-A145B85E0BF3}" name="Lumber rot" dataDxfId="738">
      <calculatedColumnFormula>TblProd[[#This Row],[Lumber]]*lumber_rot * (1 + tech_2_1*TblTech[[#This Row],[2-1]] + tech_2_8*TblTech[[#This Row],[2-8]] + tech_5_2*TblTech[[#This Row],[5-2]])</calculatedColumnFormula>
    </tableColumn>
    <tableColumn id="44" xr3:uid="{B4C1A120-AC06-46C7-8824-18C19DD19A05}" name="Mana drain" dataDxfId="737">
      <calculatedColumnFormula>TblProd[[#This Row],[Mana]]*mana_drain * (1 + tech_2_1*TblTech[[#This Row],[2-1]] + tech_2_8*TblTech[[#This Row],[2-8]])</calculatedColumnFormula>
    </tableColumn>
    <tableColumn id="45" xr3:uid="{D3D223E8-8991-4557-84CB-F59345A9686F}" name="….." dataDxfId="736"/>
    <tableColumn id="46" xr3:uid="{0EFE67ED-4C56-4E46-B6BE-B5FAFB53783E}" name="Expenses Platinum" dataDxfId="735">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4">
      <calculatedColumnFormula>TblConstr[[#This Row],[Total Lum Cost]]+TblImps[[#This Row],[L1]]-TblProd[[#This Row],[Bank Lumber]] + Military!$CH$25*TblMili[[#This Row],[Sec. rec. Cost]]</calculatedColumnFormula>
    </tableColumn>
    <tableColumn id="48" xr3:uid="{3C88EFC6-8DA5-40ED-A97A-2AAFD0B3B6AD}" name="Expenses Mana" dataDxfId="733">
      <calculatedColumnFormula>TblMagic[[#This Row],[Mana cost]] + Military!$CH$26*TblMili[[#This Row],[Sec. rec. Cost]]</calculatedColumnFormula>
    </tableColumn>
    <tableColumn id="49" xr3:uid="{1E4E3815-206F-4A61-AE33-CA14E995FDCB}" name="Expenses Ore" dataDxfId="732">
      <calculatedColumnFormula>Military!$CH$24*TblMili[[#This Row],[Sec. rec. Cost]]+TblImps[[#This Row],[O1]]-TblProd[[#This Row],[Bank Ore]]</calculatedColumnFormula>
    </tableColumn>
    <tableColumn id="50" xr3:uid="{8DF861B9-6D00-413F-82A6-CB9FB4344D68}" name="Expenses Gems" dataDxfId="731">
      <calculatedColumnFormula>TblImps[[#This Row],[G1]]-TblProd[[#This Row],[Bank Gems]]</calculatedColumnFormula>
    </tableColumn>
    <tableColumn id="51" xr3:uid="{B251D943-2DAF-44E5-BCC8-D6734C7115AC}" name="…..." dataDxfId="730"/>
    <tableColumn id="52" xr3:uid="{4B9E6D84-D900-4020-9F03-31B7E7CFFDDD}" name="Guard" dataDxfId="729">
      <calculatedColumnFormula>IF(TblProd[[#This Row],[Set Guard]]&lt;&gt;"",TblProd[[#This Row],[Set Guard]],OFFSET(TblProd[[#This Row],[Guard]],-1,0))</calculatedColumnFormula>
    </tableColumn>
    <tableColumn id="53" xr3:uid="{1F4E66ED-8544-4DEE-A238-E9BA6D663684}" name="Set Guard" dataDxfId="728"/>
    <tableColumn id="54" xr3:uid="{1D4B089E-CFD3-41C4-BDA0-74070303A629}" name="Hour (2)" dataDxfId="727">
      <calculatedColumnFormula>TblProd[[#This Row],[Hour]]</calculatedColumnFormula>
    </tableColumn>
    <tableColumn id="55" xr3:uid="{13D8CC8A-81E1-41BB-9F87-384EE02343C0}" name="Bank Plat" dataDxfId="726">
      <calculatedColumnFormula>-TblProd[[#This Row],[Bank Lumber]] / 2 + -TblProd[[#This Row],[Bank Gems]] * 2</calculatedColumnFormula>
    </tableColumn>
    <tableColumn id="56" xr3:uid="{41D3199A-B537-41B8-A35D-AB3FAE3A7763}" name="Bank Lumber" dataDxfId="725"/>
    <tableColumn id="57" xr3:uid="{F8C6B652-BED5-46E0-B507-4A728112F421}" name="Bank Ore" dataDxfId="724"/>
    <tableColumn id="58" xr3:uid="{0A836235-2002-4186-985F-CF495776E28E}" name="Bank Gems" dataDxfId="723"/>
    <tableColumn id="59" xr3:uid="{56B680F7-B10A-487B-B563-4297DE674256}" name="Time (2)" dataDxfId="722">
      <calculatedColumnFormula>TblProd[[#This Row],[Time]]</calculatedColumnFormula>
    </tableColumn>
    <tableColumn id="60" xr3:uid="{B3E3CCBD-6079-4735-A75E-072E37E0325B}" name="Ok?" dataDxfId="721">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0">
      <calculatedColumnFormula>TblProd[[#This Row],[Platinum]]</calculatedColumnFormula>
    </tableColumn>
    <tableColumn id="62" xr3:uid="{BAE994A1-A5C4-42FD-B88E-93A7F2337723}" name="Stats Food" dataDxfId="719">
      <calculatedColumnFormula>TblProd[[#This Row],[Food]]</calculatedColumnFormula>
    </tableColumn>
    <tableColumn id="63" xr3:uid="{8FF996E7-6950-42AE-80FE-25BD3D3ADB81}" name="Stats Lumber" dataDxfId="718">
      <calculatedColumnFormula>TblProd[[#This Row],[Lumber]]</calculatedColumnFormula>
    </tableColumn>
    <tableColumn id="64" xr3:uid="{4E3282B4-65CE-45FC-B881-93C3F98E36E0}" name="Stats Mana" dataDxfId="717">
      <calculatedColumnFormula>TblProd[[#This Row],[Mana]]</calculatedColumnFormula>
    </tableColumn>
    <tableColumn id="65" xr3:uid="{C1490C22-CEF7-430F-B6CC-F7FDA2F90C17}" name="Stats Ore" dataDxfId="716">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3" dataDxfId="701" totalsRowDxfId="699" headerRowBorderDxfId="702" tableBorderDxfId="700">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8" totalsRowDxfId="697">
      <calculatedColumnFormula>TblRezone[[#This Row],[Hour]]</calculatedColumnFormula>
    </tableColumn>
    <tableColumn id="1" xr3:uid="{16A4A80A-781E-4E74-BC12-3B194ED2F6BF}" name="Barren" dataDxfId="696" totalsRowDxfId="695">
      <calculatedColumnFormula>SUM(TblConstr[[#This Row],[Plain]:[Water]])</calculatedColumnFormula>
    </tableColumn>
    <tableColumn id="2" xr3:uid="{F83194BF-B786-4A33-B371-25BE7289AC68}" name="Buildings" dataDxfId="694" totalsRowDxfId="693">
      <calculatedColumnFormula>SUM(TblConstr[[#This Row],[Tot Hom]:[Tot Doc]])</calculatedColumnFormula>
    </tableColumn>
    <tableColumn id="3" xr3:uid="{343846C5-19E9-4357-B5DD-B105ACEC8C2C}" name="Incoming" dataDxfId="692" totalsRowDxfId="691"/>
    <tableColumn id="4" xr3:uid="{A20911DB-7155-4794-AD46-07AAD44BDAFE}" name="." dataDxfId="690" totalsRowDxfId="689"/>
    <tableColumn id="5" xr3:uid="{279706A5-BDE6-4F21-9D4E-93DD796722CB}" name="Land" dataDxfId="688" totalsRowDxfId="687">
      <calculatedColumnFormula>TblConstr[[#This Row],[Barren]]+TblConstr[[#This Row],[Buildings]]+TblConstr[[#This Row],[Incoming]]</calculatedColumnFormula>
    </tableColumn>
    <tableColumn id="6" xr3:uid="{8D16C913-6FBB-42B5-890E-7AA3F7D780F3}" name="Plain" dataDxfId="686" totalsRowDxfId="685">
      <calculatedColumnFormula>OFFSET(TblConstr[[#This Row],[Plain]],-1,0)+TblConstr[[#This Row],[Ch_Plain]]</calculatedColumnFormula>
    </tableColumn>
    <tableColumn id="7" xr3:uid="{ECABDC59-2CFA-4924-832F-64BD947684FE}" name="Forest" dataDxfId="684" totalsRowDxfId="683">
      <calculatedColumnFormula>OFFSET(TblConstr[[#This Row],[Forest]],-1,0)+TblConstr[[#This Row],[Ch_Forest]]</calculatedColumnFormula>
    </tableColumn>
    <tableColumn id="8" xr3:uid="{AD888BC9-7B2A-431B-912B-F76B183C4BC2}" name="Mountain" dataDxfId="682" totalsRowDxfId="681">
      <calculatedColumnFormula>OFFSET(TblConstr[[#This Row],[Mountain]],-1,0)+TblConstr[[#This Row],[Ch_Mountain]]</calculatedColumnFormula>
    </tableColumn>
    <tableColumn id="9" xr3:uid="{B9F107CC-9E87-47F0-9669-7B4E32869962}" name="Hill" dataDxfId="680" totalsRowDxfId="679">
      <calculatedColumnFormula>OFFSET(TblConstr[[#This Row],[Hill]],-1,0)+TblConstr[[#This Row],[Ch_Hill]]</calculatedColumnFormula>
    </tableColumn>
    <tableColumn id="10" xr3:uid="{8067675A-D7AC-461C-B5B4-B2FDA278D46E}" name="Swamp" dataDxfId="678" totalsRowDxfId="677">
      <calculatedColumnFormula>OFFSET(TblConstr[[#This Row],[Swamp]],-1,0)+TblConstr[[#This Row],[Ch_Swamp]]</calculatedColumnFormula>
    </tableColumn>
    <tableColumn id="11" xr3:uid="{F6E4B820-D719-41FF-A537-55FE6AFBAF0E}" name="Cavern" dataDxfId="676" totalsRowDxfId="675">
      <calculatedColumnFormula>OFFSET(TblConstr[[#This Row],[Cavern]],-1,0)+TblConstr[[#This Row],[Ch_Cavern]]</calculatedColumnFormula>
    </tableColumn>
    <tableColumn id="12" xr3:uid="{54552E9E-E771-4104-87F6-20952C6A2D90}" name="Water" dataDxfId="674" totalsRowDxfId="673">
      <calculatedColumnFormula>OFFSET(TblConstr[[#This Row],[Water]],-1,0)+TblConstr[[#This Row],[Ch_Water]]</calculatedColumnFormula>
    </tableColumn>
    <tableColumn id="112" xr3:uid="{68F0FBE6-EBED-4B66-81D6-A19DB934C48D}" name="Hour  " dataDxfId="672" totalsRowDxfId="671">
      <calculatedColumnFormula>TblRezone[[#This Row],[Hour]]</calculatedColumnFormula>
    </tableColumn>
    <tableColumn id="14" xr3:uid="{6A739C2B-FED1-46DE-A6EC-2761E132E225}" name="Hom" dataDxfId="670" totalsRowDxfId="669"/>
    <tableColumn id="15" xr3:uid="{E50EB7D2-A060-4B91-920B-B3335EF23400}" name="Alc" dataDxfId="668" totalsRowDxfId="667"/>
    <tableColumn id="16" xr3:uid="{E3F8F390-578A-46F4-8079-68503504AE5A}" name="Far" dataDxfId="666" totalsRowDxfId="665"/>
    <tableColumn id="17" xr3:uid="{CC502929-3E3E-483C-AA45-1E8DC6E6F788}" name="Smi" dataDxfId="664" totalsRowDxfId="663"/>
    <tableColumn id="18" xr3:uid="{2849017C-83D2-48CF-BAFC-E8180F6B87B3}" name="Mas" dataDxfId="662" totalsRowDxfId="661"/>
    <tableColumn id="19" xr3:uid="{902080F0-045E-460C-8A94-D28082F0684A}" name="Ly" dataDxfId="660" totalsRowDxfId="659"/>
    <tableColumn id="20" xr3:uid="{74F11359-7A83-40C9-8D72-4E7342A4C5F6}" name="Hav" dataDxfId="658" totalsRowDxfId="657"/>
    <tableColumn id="21" xr3:uid="{2F4CD982-1BA1-4887-BEEF-D1CEDDFDCD98}" name="OM" dataDxfId="656" totalsRowDxfId="655"/>
    <tableColumn id="22" xr3:uid="{8FB86139-1373-407A-B799-7C5D49EF3A26}" name="GN" dataDxfId="654" totalsRowDxfId="653"/>
    <tableColumn id="23" xr3:uid="{283576BE-DC2F-4C4A-B83A-40303ED03A64}" name="Fac" dataDxfId="652" totalsRowDxfId="651"/>
    <tableColumn id="24" xr3:uid="{5CFB0CBF-3773-41F6-9B86-E1678AA28900}" name="GT" dataDxfId="650" totalsRowDxfId="649"/>
    <tableColumn id="25" xr3:uid="{19E4F682-9015-4478-9312-A3022D1FEEE9}" name="Bar" dataDxfId="648" totalsRowDxfId="647"/>
    <tableColumn id="26" xr3:uid="{013252D4-D385-4331-9170-92B5C8BB4C64}" name="Shr" dataDxfId="646" totalsRowDxfId="645"/>
    <tableColumn id="27" xr3:uid="{D4B27941-E688-419F-8B6F-B73F6CF2AB5B}" name="Tow" dataDxfId="644" totalsRowDxfId="643"/>
    <tableColumn id="28" xr3:uid="{17047BB4-364B-45DB-830B-858C7BD30B39}" name="Tem" dataDxfId="642" totalsRowDxfId="641"/>
    <tableColumn id="29" xr3:uid="{8910E8E2-8D7F-45E2-8559-CB4F40D25EB8}" name="WG" dataDxfId="640" totalsRowDxfId="639"/>
    <tableColumn id="30" xr3:uid="{BDAAD77D-88DB-4E61-9C07-44CAE4913F4B}" name="DM" dataDxfId="638" totalsRowDxfId="637"/>
    <tableColumn id="31" xr3:uid="{BFDB5F50-9A23-4E21-AEF0-8F150174C5D9}" name="Sch" dataDxfId="636" totalsRowDxfId="635"/>
    <tableColumn id="32" xr3:uid="{F4596035-B7F8-4B94-9B36-37B190EBF2F5}" name="Doc" dataDxfId="634" totalsRowDxfId="633"/>
    <tableColumn id="33" xr3:uid="{B506678F-5C96-41A2-B16E-01903002457C}" name="time" dataDxfId="632" totalsRowDxfId="631">
      <calculatedColumnFormula>TblImps[[#This Row],[Time]]</calculatedColumnFormula>
    </tableColumn>
    <tableColumn id="34" xr3:uid="{BBF9E4A7-4AD1-4256-838E-84E222A5E5B5}" name="Facs -DB" dataDxfId="630" totalsRowDxfId="629" dataCellStyle="Percent">
      <calculatedColumnFormula>MIN(25%,(TblConstr[[#This Row],[Tot Fac]]+TblConstr[[#This Row],[Dest Fac]])/(TblConstr[[#This Row],[Land]]-TblExplore[[#This Row],[Land Bonus]]*20))</calculatedColumnFormula>
    </tableColumn>
    <tableColumn id="35" xr3:uid="{CE9651FB-E7AA-4AC3-9369-D03ACA26B669}" name="Facs DB" dataDxfId="628" totalsRowDxfId="627" dataCellStyle="Percent">
      <calculatedColumnFormula>MIN(25%,(TblConstr[[#This Row],[Tot Fac]]+TblConstr[[#This Row],[Dest Fac]])/TblConstr[[#This Row],[Land]])</calculatedColumnFormula>
    </tableColumn>
    <tableColumn id="36" xr3:uid="{09991F89-DEAA-4698-A25A-D13F6565EDD4}" name="Platinum" dataDxfId="626" totalsRowDxfId="625">
      <calculatedColumnFormula>TblProd[[#This Row],[Platinum]]</calculatedColumnFormula>
    </tableColumn>
    <tableColumn id="37" xr3:uid="{98B47891-EB31-4D7F-8AC4-80255A877681}" name="Lumber" dataDxfId="624" totalsRowDxfId="623">
      <calculatedColumnFormula>TblProd[[#This Row],[Lumber]]</calculatedColumnFormula>
    </tableColumn>
    <tableColumn id="38" xr3:uid="{4BCC987F-ABDB-4939-B66E-9E39DDB56076}" name="CPA Platinum -DB" dataDxfId="622" totalsRowDxfId="621">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0" totalsRowDxfId="619">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8" totalsRowDxfId="61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0"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1" totalsRow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Column47" dataDxfId="273"/>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9" dataDxfId="257" headerRowBorderDxfId="258" tableBorderDxfId="256">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Blizzard" dataDxfId="219">
      <calculatedColumnFormula>IF(TblMagic[[#This Row],[Blizzard]],12,IF(OFFSET(TblMagic[[#This Row],[Active Blizzard]],-1,0)&gt;0,OFFSET(TblMagic[[#This Row],[Active Blizzard]],-1,0)-1,0))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4">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1">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(1+Overview!$I$28)*SUM(TblImps[[#This Row],[P2]:[G2]])+OFFSET(TblImps[[#This Row],[Σ Science]],-1,0)</calculatedColumnFormula>
    </tableColumn>
    <tableColumn id="33" xr3:uid="{87424BBC-4CC9-4173-85AC-5C6A6ECFFB84}" name="Σ Keep" dataDxfId="88">
      <calculatedColumnFormula>(1+Overview!$I$28)*SUM(TblImps[[#This Row],[P3]:[G3]])+OFFSET(TblImps[[#This Row],[Σ Keep]],-1,0)</calculatedColumnFormula>
    </tableColumn>
    <tableColumn id="34" xr3:uid="{3DB81FE6-4CBC-4F36-973D-C8F8D1BD09A1}" name="Σ Towers" dataDxfId="87">
      <calculatedColumnFormula>(1+Overview!$I$28 + tech_7_1*TblTech[[#This Row],[7-1]])*SUM(TblImps[[#This Row],[P4]:[G4]])+OFFSET(TblImps[[#This Row],[Σ Towers]],-1,0)</calculatedColumnFormula>
    </tableColumn>
    <tableColumn id="35" xr3:uid="{485A62F9-7EE3-40A9-BDA7-9F3E4E3EC0E1}" name="Σ Forges" dataDxfId="86">
      <calculatedColumnFormula>(1+Overview!$I$28)*SUM(TblImps[[#This Row],[P5]:[G5]])+OFFSET(TblImps[[#This Row],[Σ Forges]],-1,0)</calculatedColumnFormula>
    </tableColumn>
    <tableColumn id="36" xr3:uid="{CEDFD8F7-5AA6-4236-AE0F-14B6F23AE524}" name="Σ Walls" dataDxfId="85">
      <calculatedColumnFormula>(1+Overview!$I$28)*SUM(TblImps[[#This Row],[P6]:[G6]])+OFFSET(TblImps[[#This Row],[Σ Walls]],-1,0)</calculatedColumnFormula>
    </tableColumn>
    <tableColumn id="37" xr3:uid="{1C140D1F-1021-4314-82BD-7176A05B078C}" name="Σ Irrigation" dataDxfId="84">
      <calculatedColumnFormula>(1+Overview!$I$28 + tech_7_1*TblTech[[#This Row],[7-1]])*SUM(TblImps[[#This Row],[P7]:[G7]])+OFFSET(TblImps[[#This Row],[Σ Irrigation]],-1,0)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5" dataDxfId="34" tableBorderDxfId="33">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5" dataDxfId="4">
  <autoFilter ref="D89:D95"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460</v>
      </c>
      <c r="B1" s="544"/>
      <c r="C1" s="544"/>
      <c r="D1" s="544"/>
      <c r="E1" s="544"/>
      <c r="F1" s="544"/>
      <c r="G1" s="544"/>
      <c r="H1" s="544"/>
      <c r="I1" s="544"/>
      <c r="J1" s="544"/>
      <c r="K1" s="544"/>
      <c r="L1" s="545"/>
      <c r="M1" s="552" t="s">
        <v>1078</v>
      </c>
      <c r="N1" s="553"/>
      <c r="O1" s="554"/>
    </row>
    <row r="2" spans="1:15" s="48" customFormat="1" ht="12.75" customHeight="1" x14ac:dyDescent="0.2">
      <c r="A2" s="579" t="s">
        <v>1076</v>
      </c>
      <c r="B2" s="580"/>
      <c r="C2" s="580"/>
      <c r="D2" s="580"/>
      <c r="E2" s="580"/>
      <c r="F2" s="580"/>
      <c r="G2" s="580"/>
      <c r="H2" s="580"/>
      <c r="I2" s="580"/>
      <c r="J2" s="580"/>
      <c r="K2" s="580"/>
      <c r="L2" s="581"/>
      <c r="M2" s="567" t="s">
        <v>1077</v>
      </c>
      <c r="N2" s="568"/>
      <c r="O2" s="569"/>
    </row>
    <row r="3" spans="1:15" s="48" customFormat="1" x14ac:dyDescent="0.2">
      <c r="A3" s="579"/>
      <c r="B3" s="580"/>
      <c r="C3" s="580"/>
      <c r="D3" s="580"/>
      <c r="E3" s="580"/>
      <c r="F3" s="580"/>
      <c r="G3" s="580"/>
      <c r="H3" s="580"/>
      <c r="I3" s="580"/>
      <c r="J3" s="580"/>
      <c r="K3" s="580"/>
      <c r="L3" s="581"/>
      <c r="M3" s="567"/>
      <c r="N3" s="568"/>
      <c r="O3" s="569"/>
    </row>
    <row r="4" spans="1:15" s="48" customFormat="1" x14ac:dyDescent="0.2">
      <c r="A4" s="579"/>
      <c r="B4" s="580"/>
      <c r="C4" s="580"/>
      <c r="D4" s="580"/>
      <c r="E4" s="580"/>
      <c r="F4" s="580"/>
      <c r="G4" s="580"/>
      <c r="H4" s="580"/>
      <c r="I4" s="580"/>
      <c r="J4" s="580"/>
      <c r="K4" s="580"/>
      <c r="L4" s="581"/>
      <c r="M4" s="567"/>
      <c r="N4" s="568"/>
      <c r="O4" s="569"/>
    </row>
    <row r="5" spans="1:15" s="48" customFormat="1" x14ac:dyDescent="0.2">
      <c r="A5" s="579"/>
      <c r="B5" s="580"/>
      <c r="C5" s="580"/>
      <c r="D5" s="580"/>
      <c r="E5" s="580"/>
      <c r="F5" s="580"/>
      <c r="G5" s="580"/>
      <c r="H5" s="580"/>
      <c r="I5" s="580"/>
      <c r="J5" s="580"/>
      <c r="K5" s="580"/>
      <c r="L5" s="581"/>
      <c r="M5" s="567"/>
      <c r="N5" s="568"/>
      <c r="O5" s="569"/>
    </row>
    <row r="6" spans="1:15" s="48" customFormat="1" x14ac:dyDescent="0.2">
      <c r="A6" s="579"/>
      <c r="B6" s="580"/>
      <c r="C6" s="580"/>
      <c r="D6" s="580"/>
      <c r="E6" s="580"/>
      <c r="F6" s="580"/>
      <c r="G6" s="580"/>
      <c r="H6" s="580"/>
      <c r="I6" s="580"/>
      <c r="J6" s="580"/>
      <c r="K6" s="580"/>
      <c r="L6" s="581"/>
      <c r="M6" s="567"/>
      <c r="N6" s="568"/>
      <c r="O6" s="569"/>
    </row>
    <row r="7" spans="1:15" s="48" customFormat="1" ht="13.5" thickBot="1" x14ac:dyDescent="0.25">
      <c r="A7" s="582"/>
      <c r="B7" s="583"/>
      <c r="C7" s="583"/>
      <c r="D7" s="583"/>
      <c r="E7" s="583"/>
      <c r="F7" s="583"/>
      <c r="G7" s="583"/>
      <c r="H7" s="583"/>
      <c r="I7" s="583"/>
      <c r="J7" s="583"/>
      <c r="K7" s="583"/>
      <c r="L7" s="584"/>
      <c r="M7" s="567"/>
      <c r="N7" s="568"/>
      <c r="O7" s="569"/>
    </row>
    <row r="8" spans="1:15" s="48" customFormat="1" ht="15.75" x14ac:dyDescent="0.2">
      <c r="A8" s="546" t="s">
        <v>459</v>
      </c>
      <c r="B8" s="547"/>
      <c r="C8" s="547"/>
      <c r="D8" s="547"/>
      <c r="E8" s="547"/>
      <c r="F8" s="547"/>
      <c r="G8" s="547"/>
      <c r="H8" s="547"/>
      <c r="I8" s="548"/>
      <c r="J8" s="555" t="s">
        <v>1109</v>
      </c>
      <c r="K8" s="556"/>
      <c r="L8" s="557"/>
      <c r="M8" s="570"/>
      <c r="N8" s="571"/>
      <c r="O8" s="572"/>
    </row>
    <row r="9" spans="1:15" s="48" customFormat="1" ht="12.75" customHeight="1" x14ac:dyDescent="0.2">
      <c r="A9" s="549" t="s">
        <v>1075</v>
      </c>
      <c r="B9" s="550"/>
      <c r="C9" s="550"/>
      <c r="D9" s="550"/>
      <c r="E9" s="550"/>
      <c r="F9" s="550"/>
      <c r="G9" s="550"/>
      <c r="H9" s="550"/>
      <c r="I9" s="550"/>
      <c r="J9" s="558"/>
      <c r="K9" s="559"/>
      <c r="L9" s="560"/>
      <c r="M9" s="570"/>
      <c r="N9" s="571"/>
      <c r="O9" s="572"/>
    </row>
    <row r="10" spans="1:15" s="48" customFormat="1" ht="12.75" customHeight="1" x14ac:dyDescent="0.2">
      <c r="A10" s="549"/>
      <c r="B10" s="550"/>
      <c r="C10" s="550"/>
      <c r="D10" s="550"/>
      <c r="E10" s="550"/>
      <c r="F10" s="550"/>
      <c r="G10" s="550"/>
      <c r="H10" s="550"/>
      <c r="I10" s="550"/>
      <c r="J10" s="558"/>
      <c r="K10" s="559"/>
      <c r="L10" s="560"/>
      <c r="M10" s="570"/>
      <c r="N10" s="571"/>
      <c r="O10" s="572"/>
    </row>
    <row r="11" spans="1:15" s="48" customFormat="1" ht="12.75" customHeight="1" x14ac:dyDescent="0.2">
      <c r="A11" s="549"/>
      <c r="B11" s="550"/>
      <c r="C11" s="550"/>
      <c r="D11" s="550"/>
      <c r="E11" s="550"/>
      <c r="F11" s="550"/>
      <c r="G11" s="550"/>
      <c r="H11" s="550"/>
      <c r="I11" s="550"/>
      <c r="J11" s="558"/>
      <c r="K11" s="559"/>
      <c r="L11" s="560"/>
      <c r="M11" s="570"/>
      <c r="N11" s="571"/>
      <c r="O11" s="572"/>
    </row>
    <row r="12" spans="1:15" s="48" customFormat="1" ht="28.5" customHeight="1" thickBot="1" x14ac:dyDescent="0.25">
      <c r="A12" s="549"/>
      <c r="B12" s="550"/>
      <c r="C12" s="550"/>
      <c r="D12" s="550"/>
      <c r="E12" s="550"/>
      <c r="F12" s="550"/>
      <c r="G12" s="550"/>
      <c r="H12" s="550"/>
      <c r="I12" s="550"/>
      <c r="J12" s="561"/>
      <c r="K12" s="562"/>
      <c r="L12" s="563"/>
      <c r="M12" s="573"/>
      <c r="N12" s="574"/>
      <c r="O12" s="575"/>
    </row>
    <row r="13" spans="1:15" s="48" customFormat="1" ht="25.5" customHeight="1" thickBot="1" x14ac:dyDescent="0.25">
      <c r="A13" s="576" t="s">
        <v>265</v>
      </c>
      <c r="B13" s="577"/>
      <c r="C13" s="578"/>
      <c r="D13" s="578"/>
      <c r="E13" s="578"/>
      <c r="F13" s="578"/>
      <c r="G13" s="578"/>
      <c r="H13" s="578"/>
      <c r="I13" s="578"/>
      <c r="J13" s="578"/>
      <c r="K13" s="578"/>
      <c r="L13" s="578"/>
      <c r="M13" s="578"/>
      <c r="N13" s="578"/>
      <c r="O13" s="578"/>
    </row>
    <row r="14" spans="1:15" s="58" customFormat="1" ht="12.75" customHeight="1" x14ac:dyDescent="0.2">
      <c r="A14" s="49" t="s">
        <v>28</v>
      </c>
      <c r="B14" s="168" t="s">
        <v>89</v>
      </c>
      <c r="C14" s="50"/>
      <c r="D14" s="51" t="s">
        <v>331</v>
      </c>
      <c r="E14" s="51" t="s">
        <v>798</v>
      </c>
      <c r="F14" s="52"/>
      <c r="G14" s="52"/>
      <c r="H14" s="53" t="s">
        <v>499</v>
      </c>
      <c r="I14" s="54" t="s">
        <v>215</v>
      </c>
      <c r="J14" s="55"/>
      <c r="K14" s="56"/>
      <c r="L14" s="52"/>
      <c r="M14" s="52"/>
      <c r="N14" s="52"/>
      <c r="O14" s="57"/>
    </row>
    <row r="15" spans="1:15" s="48" customFormat="1" ht="12.75" customHeight="1" x14ac:dyDescent="0.2">
      <c r="A15" s="59" t="s">
        <v>457</v>
      </c>
      <c r="B15" s="169">
        <v>44446</v>
      </c>
      <c r="D15" s="59" t="s">
        <v>332</v>
      </c>
      <c r="E15" s="60">
        <f>B15+(1+B16-1)/24+B18-0/24</f>
        <v>44446</v>
      </c>
      <c r="H15" s="59" t="s">
        <v>172</v>
      </c>
      <c r="I15" s="61">
        <f>INDEX(TblRaces[[Max population]:[Explore Cost]],MATCH(race,TblRaces[Race],0),MATCH(Table4[[#This Row],[Race Bonuses]],TblRaces[[#Headers],[Max population]:[Explore Cost]],0))</f>
        <v>0</v>
      </c>
      <c r="K15" s="62" t="s">
        <v>436</v>
      </c>
      <c r="O15" s="63"/>
    </row>
    <row r="16" spans="1:15" s="48" customFormat="1" ht="12.75" customHeight="1" thickBot="1" x14ac:dyDescent="0.25">
      <c r="A16" s="49" t="s">
        <v>328</v>
      </c>
      <c r="B16" s="170">
        <v>0</v>
      </c>
      <c r="C16" s="48" t="s">
        <v>539</v>
      </c>
      <c r="D16" s="59" t="s">
        <v>325</v>
      </c>
      <c r="E16" s="60">
        <f ca="1">NOW()</f>
        <v>44452.414744444446</v>
      </c>
      <c r="H16" s="59" t="s">
        <v>105</v>
      </c>
      <c r="I16" s="61">
        <f>INDEX(TblRaces[[Max population]:[Explore Cost]],MATCH(race,TblRaces[Race],0),MATCH(Table4[[#This Row],[Race Bonuses]],TblRaces[[#Headers],[Max population]:[Explore Cost]],0))</f>
        <v>0</v>
      </c>
      <c r="K16" s="542" t="s">
        <v>461</v>
      </c>
      <c r="L16" s="551"/>
      <c r="M16" s="551"/>
      <c r="N16" s="551"/>
      <c r="O16" s="63"/>
    </row>
    <row r="17" spans="1:15" s="48" customFormat="1" ht="12.75" customHeight="1" thickBot="1" x14ac:dyDescent="0.25">
      <c r="A17" s="49" t="s">
        <v>329</v>
      </c>
      <c r="B17" s="64">
        <f ca="1">TODAY()</f>
        <v>44452</v>
      </c>
      <c r="C17" s="65"/>
      <c r="D17" s="66" t="s">
        <v>324</v>
      </c>
      <c r="E17" s="67">
        <f>0+Log!P16</f>
        <v>0</v>
      </c>
      <c r="F17" s="68"/>
      <c r="G17" s="68"/>
      <c r="H17" s="59" t="s">
        <v>169</v>
      </c>
      <c r="I17" s="61">
        <f>INDEX(TblRaces[[Max population]:[Explore Cost]],MATCH(race,TblRaces[Race],0),MATCH(Table4[[#This Row],[Race Bonuses]],TblRaces[[#Headers],[Max population]:[Explore Cost]],0))</f>
        <v>0</v>
      </c>
      <c r="J17" s="55"/>
      <c r="K17" s="551"/>
      <c r="L17" s="551"/>
      <c r="M17" s="551"/>
      <c r="N17" s="551"/>
      <c r="O17" s="63"/>
    </row>
    <row r="18" spans="1:15" s="48" customFormat="1" ht="12.75" customHeight="1" thickBot="1" x14ac:dyDescent="0.25">
      <c r="A18" s="69" t="s">
        <v>513</v>
      </c>
      <c r="B18" s="171">
        <v>0</v>
      </c>
      <c r="C18" s="65"/>
      <c r="D18" s="59" t="s">
        <v>326</v>
      </c>
      <c r="E18" s="67" t="e">
        <f ca="1">IF(INDIRECT("Imps!L"&amp;TEXT(E17+3,0)),"Yes","Nope")</f>
        <v>#VALUE!</v>
      </c>
      <c r="H18" s="59" t="s">
        <v>107</v>
      </c>
      <c r="I18" s="61">
        <f>INDEX(TblRaces[[Max population]:[Explore Cost]],MATCH(race,TblRaces[Race],0),MATCH(Table4[[#This Row],[Race Bonuses]],TblRaces[[#Headers],[Max population]:[Explore Cost]],0))</f>
        <v>0.05</v>
      </c>
      <c r="J18" s="55"/>
      <c r="K18" s="551"/>
      <c r="L18" s="551"/>
      <c r="M18" s="551"/>
      <c r="N18" s="551"/>
      <c r="O18" s="63"/>
    </row>
    <row r="19" spans="1:15" s="48" customFormat="1" x14ac:dyDescent="0.2">
      <c r="H19" s="59" t="s">
        <v>108</v>
      </c>
      <c r="I19" s="61">
        <f>INDEX(TblRaces[[Max population]:[Explore Cost]],MATCH(race,TblRaces[Race],0),MATCH(Table4[[#This Row],[Race Bonuses]],TblRaces[[#Headers],[Max population]:[Explore Cost]],0))</f>
        <v>0</v>
      </c>
      <c r="J19" s="55"/>
      <c r="K19" s="551"/>
      <c r="L19" s="551"/>
      <c r="M19" s="551"/>
      <c r="N19" s="551"/>
      <c r="O19" s="70"/>
    </row>
    <row r="20" spans="1:15" s="48" customFormat="1" x14ac:dyDescent="0.2">
      <c r="H20" s="59" t="s">
        <v>109</v>
      </c>
      <c r="I20" s="61">
        <f>INDEX(TblRaces[[Max population]:[Explore Cost]],MATCH(race,TblRaces[Race],0),MATCH(Table4[[#This Row],[Race Bonuses]],TblRaces[[#Headers],[Max population]:[Explore Cost]],0))</f>
        <v>0</v>
      </c>
      <c r="J20" s="55"/>
      <c r="K20" s="551"/>
      <c r="L20" s="551"/>
      <c r="M20" s="551"/>
      <c r="N20" s="551"/>
      <c r="O20" s="71"/>
    </row>
    <row r="21" spans="1:15" s="48" customFormat="1" x14ac:dyDescent="0.2">
      <c r="A21" s="72" t="s">
        <v>327</v>
      </c>
      <c r="B21" s="73" t="s">
        <v>31</v>
      </c>
      <c r="C21" s="73" t="s">
        <v>32</v>
      </c>
      <c r="D21" s="73" t="s">
        <v>2</v>
      </c>
      <c r="E21" s="73" t="s">
        <v>3</v>
      </c>
      <c r="F21" s="73" t="s">
        <v>239</v>
      </c>
      <c r="H21" s="59" t="s">
        <v>110</v>
      </c>
      <c r="I21" s="61">
        <f>INDEX(TblRaces[[Max population]:[Explore Cost]],MATCH(race,TblRaces[Race],0),MATCH(Table4[[#This Row],[Race Bonuses]],TblRaces[[#Headers],[Max population]:[Explore Cost]],0))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170</v>
      </c>
      <c r="I26" s="61">
        <f>INDEX(TblRaces[[Max population]:[Explore Cost]],MATCH(race,TblRaces[Race],0),MATCH(Table4[[#This Row],[Race Bonuses]],TblRaces[[#Headers],[Max population]:[Explore Cost]],0))</f>
        <v>0</v>
      </c>
      <c r="K26" s="542"/>
      <c r="L26" s="542"/>
      <c r="M26" s="542"/>
      <c r="N26" s="542"/>
      <c r="O26" s="70"/>
    </row>
    <row r="27" spans="1:15" s="48" customFormat="1" x14ac:dyDescent="0.2">
      <c r="A27" s="76" t="s">
        <v>190</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171</v>
      </c>
      <c r="I27" s="61">
        <f>INDEX(TblRaces[[Max population]:[Explore Cost]],MATCH(race,TblRaces[Race],0),MATCH(Table4[[#This Row],[Race Bonuses]],TblRaces[[#Headers],[Max population]:[Explore Cost]],0))</f>
        <v>0</v>
      </c>
      <c r="K27" s="542"/>
      <c r="L27" s="542"/>
      <c r="M27" s="542"/>
      <c r="N27" s="542"/>
      <c r="O27" s="70"/>
    </row>
    <row r="28" spans="1:15" s="48" customFormat="1" x14ac:dyDescent="0.2">
      <c r="A28" s="76" t="s">
        <v>191</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448</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500</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501</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538</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1108</v>
      </c>
      <c r="I32" s="533">
        <f>INDEX(TblRaces[[Max population]:[Explore Cost]],MATCH(race,TblRaces[Race],0),MATCH(Table4[[#This Row],[Race Bonuses]],TblRaces[[#Headers],[Max population]:[Explore Cost]],0))</f>
        <v>0</v>
      </c>
      <c r="J32" s="83"/>
      <c r="O32" s="88"/>
    </row>
    <row r="33" spans="1:15" s="89" customFormat="1" ht="29.25" customHeight="1" x14ac:dyDescent="0.2">
      <c r="A33" s="564" t="s">
        <v>386</v>
      </c>
      <c r="B33" s="541"/>
      <c r="C33" s="541"/>
      <c r="D33" s="541"/>
      <c r="E33" s="541"/>
      <c r="F33" s="541"/>
      <c r="G33" s="541"/>
      <c r="H33" s="541"/>
      <c r="I33" s="541"/>
      <c r="J33" s="565"/>
      <c r="K33" s="566"/>
      <c r="L33" s="566"/>
      <c r="M33" s="566"/>
      <c r="N33" s="566"/>
      <c r="O33" s="566"/>
    </row>
    <row r="34" spans="1:15" x14ac:dyDescent="0.2">
      <c r="A34" s="90" t="s">
        <v>22</v>
      </c>
      <c r="B34" s="91" t="s">
        <v>363</v>
      </c>
      <c r="C34" s="92" t="s">
        <v>31</v>
      </c>
      <c r="D34" s="93" t="s">
        <v>215</v>
      </c>
      <c r="E34" s="94" t="s">
        <v>1047</v>
      </c>
      <c r="F34" s="92" t="s">
        <v>32</v>
      </c>
      <c r="G34" s="93" t="s">
        <v>1045</v>
      </c>
      <c r="H34" s="93" t="s">
        <v>1046</v>
      </c>
      <c r="I34" s="95" t="s">
        <v>798</v>
      </c>
      <c r="J34" s="48"/>
      <c r="K34" s="48"/>
      <c r="L34" s="48"/>
      <c r="M34" s="48"/>
      <c r="N34" s="48"/>
      <c r="O34" s="96"/>
    </row>
    <row r="35" spans="1:15" x14ac:dyDescent="0.2">
      <c r="A35" s="98" t="s">
        <v>34</v>
      </c>
      <c r="B35" s="99" t="s">
        <v>225</v>
      </c>
      <c r="C35" s="100" t="s">
        <v>197</v>
      </c>
      <c r="D35" s="101" t="s">
        <v>215</v>
      </c>
      <c r="E35" s="99" t="s">
        <v>236</v>
      </c>
      <c r="F35" s="101" t="s">
        <v>197</v>
      </c>
      <c r="G35" s="101" t="s">
        <v>215</v>
      </c>
      <c r="H35" s="101" t="s">
        <v>236</v>
      </c>
      <c r="I35" s="102" t="s">
        <v>34</v>
      </c>
      <c r="J35" s="48"/>
      <c r="K35" s="62" t="s">
        <v>437</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37" t="s">
        <v>438</v>
      </c>
      <c r="L36" s="538"/>
      <c r="M36" s="538"/>
      <c r="N36" s="538"/>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38"/>
      <c r="L37" s="538"/>
      <c r="M37" s="538"/>
      <c r="N37" s="538"/>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38"/>
      <c r="L38" s="538"/>
      <c r="M38" s="538"/>
      <c r="N38" s="538"/>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2" t="s">
        <v>458</v>
      </c>
      <c r="L39" s="543"/>
      <c r="M39" s="543"/>
      <c r="N39" s="543"/>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3"/>
      <c r="L40" s="543"/>
      <c r="M40" s="543"/>
      <c r="N40" s="543"/>
      <c r="O40" s="57"/>
    </row>
    <row r="41" spans="1:15" x14ac:dyDescent="0.2">
      <c r="A41" s="123" t="s">
        <v>24</v>
      </c>
      <c r="B41" s="124">
        <f ca="1">F41</f>
        <v>626</v>
      </c>
      <c r="C41" s="125"/>
      <c r="D41" s="59"/>
      <c r="E41" s="126"/>
      <c r="F41" s="113">
        <f ca="1">Military!Z76</f>
        <v>626</v>
      </c>
      <c r="G41" s="127"/>
      <c r="H41" s="113">
        <f ca="1">F41*(1+$G$36)</f>
        <v>626</v>
      </c>
      <c r="I41" s="108" t="s">
        <v>429</v>
      </c>
      <c r="J41" s="48"/>
      <c r="K41" s="539" t="s">
        <v>456</v>
      </c>
      <c r="L41" s="540"/>
      <c r="M41" s="540"/>
      <c r="N41" s="540"/>
      <c r="O41" s="57"/>
    </row>
    <row r="42" spans="1:15" ht="13.5" thickBot="1" x14ac:dyDescent="0.25">
      <c r="A42" s="123" t="s">
        <v>428</v>
      </c>
      <c r="B42" s="59">
        <f ca="1">E54</f>
        <v>0</v>
      </c>
      <c r="C42" s="125"/>
      <c r="D42" s="59"/>
      <c r="E42" s="126"/>
      <c r="F42" s="128">
        <f ca="1">MIN(Population!C76/2,Constants!B14*20*Construction!BE76)</f>
        <v>0</v>
      </c>
      <c r="G42" s="127"/>
      <c r="H42" s="129">
        <f ca="1">F42*(1+$G$36)</f>
        <v>0</v>
      </c>
      <c r="I42" s="108" t="s">
        <v>387</v>
      </c>
      <c r="J42" s="48"/>
      <c r="K42" s="540"/>
      <c r="L42" s="540"/>
      <c r="M42" s="540"/>
      <c r="N42" s="540"/>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36"/>
      <c r="E44" s="536"/>
      <c r="F44" s="536"/>
      <c r="G44" s="536"/>
      <c r="H44" s="536"/>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261</v>
      </c>
      <c r="E46" s="135" t="s">
        <v>363</v>
      </c>
      <c r="F46" s="91" t="s">
        <v>1048</v>
      </c>
      <c r="G46" s="48"/>
      <c r="H46" s="62" t="s">
        <v>263</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264</v>
      </c>
      <c r="I47" s="140" t="s">
        <v>197</v>
      </c>
      <c r="J47" s="141" t="s">
        <v>236</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258</v>
      </c>
      <c r="I48" s="145">
        <f ca="1">C40/E47</f>
        <v>0</v>
      </c>
      <c r="J48" s="145">
        <f ca="1">E40/E47</f>
        <v>0</v>
      </c>
      <c r="K48" s="48"/>
      <c r="L48" s="48"/>
      <c r="M48" s="48"/>
      <c r="N48" s="48"/>
      <c r="O48" s="57"/>
    </row>
    <row r="49" spans="1:15" x14ac:dyDescent="0.2">
      <c r="A49" s="130" t="s">
        <v>276</v>
      </c>
      <c r="B49" s="522">
        <f ca="1">Production!N76*(boat_size + tech_6_3_3*Techs!BH76)</f>
        <v>0</v>
      </c>
      <c r="C49" s="52"/>
      <c r="D49" s="142" t="str">
        <f>Construction!AZ3</f>
        <v>Tot Alc</v>
      </c>
      <c r="E49" s="49">
        <f ca="1">Construction!AZ76</f>
        <v>30</v>
      </c>
      <c r="F49" s="144">
        <f ca="1">E49/$E$47</f>
        <v>0.12</v>
      </c>
      <c r="G49" s="48"/>
      <c r="H49" s="49" t="s">
        <v>259</v>
      </c>
      <c r="I49" s="145">
        <f ca="1">F40/E47</f>
        <v>1.8</v>
      </c>
      <c r="J49" s="145">
        <f ca="1">H40/E47</f>
        <v>1.8</v>
      </c>
      <c r="K49" s="48"/>
      <c r="L49" s="48"/>
      <c r="M49" s="48"/>
      <c r="N49" s="48"/>
      <c r="O49" s="57"/>
    </row>
    <row r="50" spans="1:15" x14ac:dyDescent="0.2">
      <c r="A50" s="146" t="s">
        <v>385</v>
      </c>
      <c r="B50" s="523">
        <f>SUM(Imps!M4:'Imps'!M76)</f>
        <v>0</v>
      </c>
      <c r="C50" s="52"/>
      <c r="D50" s="142" t="str">
        <f>Construction!BA3</f>
        <v>Tot Farm</v>
      </c>
      <c r="E50" s="49">
        <f ca="1">Construction!BA76</f>
        <v>30</v>
      </c>
      <c r="F50" s="144">
        <f ca="1">E50/$E$47</f>
        <v>0.12</v>
      </c>
      <c r="G50" s="48"/>
      <c r="H50" s="49" t="s">
        <v>260</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262</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225</v>
      </c>
      <c r="J54" s="122" t="s">
        <v>393</v>
      </c>
      <c r="K54" s="48"/>
      <c r="L54" s="48"/>
      <c r="M54" s="48"/>
      <c r="N54" s="48"/>
      <c r="O54" s="57"/>
    </row>
    <row r="55" spans="1:15" x14ac:dyDescent="0.2">
      <c r="A55" s="148" t="s">
        <v>239</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275</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274</v>
      </c>
      <c r="B57" s="520">
        <f ca="1">E40</f>
        <v>0</v>
      </c>
      <c r="C57" s="52"/>
      <c r="D57" s="142" t="str">
        <f>Construction!BJ3</f>
        <v>Tot Bar</v>
      </c>
      <c r="E57" s="49">
        <f ca="1">Construction!BJ76</f>
        <v>0</v>
      </c>
      <c r="F57" s="144">
        <f t="shared" ca="1" si="0"/>
        <v>0</v>
      </c>
      <c r="G57" s="48"/>
      <c r="H57" s="150" t="s">
        <v>238</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285</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286</v>
      </c>
      <c r="I60" s="111" t="s">
        <v>225</v>
      </c>
      <c r="J60" s="153" t="s">
        <v>392</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287</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288</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199</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289</v>
      </c>
      <c r="I65" s="113">
        <f>SUM(Imps!AM4:AM76)</f>
        <v>0</v>
      </c>
      <c r="J65" s="153">
        <f ca="1">IFERROR(Table18[[#This Row],[Amount]]/Table18[[#Totals],[Amount]],0)</f>
        <v>0</v>
      </c>
      <c r="K65" s="48"/>
      <c r="L65" s="48"/>
      <c r="M65" s="48"/>
      <c r="N65" s="48"/>
      <c r="O65" s="57"/>
    </row>
    <row r="66" spans="1:15" x14ac:dyDescent="0.2">
      <c r="A66" s="149" t="s">
        <v>283</v>
      </c>
      <c r="B66" s="521">
        <f>SUM(Explore!T65:Z76)+SUM(Explore!S77:S87)*15</f>
        <v>0</v>
      </c>
      <c r="C66" s="48"/>
      <c r="D66" s="474" t="str">
        <f>Construction!BQ3</f>
        <v>Tot Doc</v>
      </c>
      <c r="E66" s="155">
        <f ca="1">Construction!BQ76</f>
        <v>0</v>
      </c>
      <c r="F66" s="157">
        <f t="shared" ca="1" si="0"/>
        <v>0</v>
      </c>
      <c r="G66" s="48"/>
      <c r="H66" s="97" t="s">
        <v>195</v>
      </c>
      <c r="I66" s="154">
        <f ca="1">SUBTOTAL(109,Table18[Amount])</f>
        <v>0</v>
      </c>
      <c r="J66" s="423">
        <f>1</f>
        <v>1</v>
      </c>
      <c r="K66" s="48"/>
      <c r="L66" s="48"/>
      <c r="M66" s="48"/>
      <c r="N66" s="48"/>
      <c r="O66" s="57"/>
    </row>
    <row r="67" spans="1:15" x14ac:dyDescent="0.2">
      <c r="A67" s="148" t="s">
        <v>284</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389</v>
      </c>
      <c r="B68" s="159" t="str">
        <f>VLOOKUP($B$14,Races!$A$4:$B$111,2,FALSE)</f>
        <v>Good</v>
      </c>
      <c r="C68" s="48"/>
      <c r="D68" s="72" t="s">
        <v>367</v>
      </c>
      <c r="E68" s="121">
        <f ca="1">E47-SUM(E48:E66)-B67</f>
        <v>160</v>
      </c>
      <c r="F68" s="160">
        <f ca="1">E68/E47</f>
        <v>0.64</v>
      </c>
      <c r="G68" s="48"/>
      <c r="H68" s="48"/>
      <c r="I68" s="48"/>
      <c r="J68" s="48"/>
      <c r="K68" s="48"/>
      <c r="L68" s="48"/>
      <c r="M68" s="48"/>
      <c r="N68" s="48"/>
      <c r="O68" s="57"/>
    </row>
    <row r="69" spans="1:15" x14ac:dyDescent="0.2">
      <c r="A69" s="158" t="s">
        <v>388</v>
      </c>
      <c r="B69" s="159" t="str">
        <f>VLOOKUP($B$14,Races!$A$4:$C$111,3,FALSE)</f>
        <v>Plain</v>
      </c>
      <c r="C69" s="48"/>
      <c r="D69" s="72" t="s">
        <v>368</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34" t="s">
        <v>296</v>
      </c>
      <c r="B73" s="535"/>
      <c r="C73" s="161"/>
      <c r="D73" s="161"/>
      <c r="E73" s="161"/>
      <c r="O73" s="49"/>
    </row>
    <row r="74" spans="1:15" x14ac:dyDescent="0.2">
      <c r="A74" s="162" t="s">
        <v>297</v>
      </c>
      <c r="B74" s="163"/>
      <c r="C74" s="161"/>
      <c r="D74" s="161"/>
      <c r="E74" s="163"/>
      <c r="O74" s="49"/>
    </row>
    <row r="75" spans="1:15" x14ac:dyDescent="0.2">
      <c r="A75" s="164" t="s">
        <v>299</v>
      </c>
      <c r="B75" s="164" t="s">
        <v>300</v>
      </c>
      <c r="C75" s="164" t="s">
        <v>302</v>
      </c>
      <c r="D75" s="164" t="s">
        <v>301</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338</v>
      </c>
      <c r="B81" s="161" t="s">
        <v>341</v>
      </c>
      <c r="C81" s="161"/>
      <c r="D81" s="165">
        <f ca="1">MIN(Constants!F119,F67/Constants!C119)</f>
        <v>2.1999999999999997</v>
      </c>
      <c r="E81" s="161" t="b">
        <f>$B$14=A81</f>
        <v>0</v>
      </c>
      <c r="O81" s="49"/>
    </row>
    <row r="82" spans="1:15" x14ac:dyDescent="0.2">
      <c r="A82" s="161"/>
      <c r="B82" s="161" t="s">
        <v>342</v>
      </c>
      <c r="C82" s="161">
        <f ca="1">MIN(Constants!F120,I51*Constants!C120)</f>
        <v>0.1</v>
      </c>
      <c r="D82" s="161"/>
      <c r="E82" s="161"/>
      <c r="O82" s="49"/>
    </row>
    <row r="83" spans="1:15" x14ac:dyDescent="0.2">
      <c r="A83" s="161" t="s">
        <v>147</v>
      </c>
      <c r="B83" s="161" t="s">
        <v>384</v>
      </c>
      <c r="C83" s="161"/>
      <c r="D83" s="165">
        <f>MIN(Constants!F121,250/Constants!C121)</f>
        <v>0</v>
      </c>
      <c r="E83" s="161" t="b">
        <f>$B$14=A83</f>
        <v>0</v>
      </c>
      <c r="O83" s="49"/>
    </row>
    <row r="84" spans="1:15" x14ac:dyDescent="0.2">
      <c r="A84" s="166" t="s">
        <v>147</v>
      </c>
      <c r="B84" s="161" t="s">
        <v>366</v>
      </c>
      <c r="C84" s="167">
        <f>MIN(bone_breaker_cap,250/bone_breaker_bonus)</f>
        <v>0.66666666666666663</v>
      </c>
      <c r="E84" s="161" t="b">
        <f>$B$14=A84</f>
        <v>0</v>
      </c>
      <c r="O84" s="49"/>
    </row>
    <row r="85" spans="1:15" x14ac:dyDescent="0.2">
      <c r="A85" s="161" t="s">
        <v>512</v>
      </c>
      <c r="B85" s="161" t="s">
        <v>433</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298</v>
      </c>
      <c r="B87" s="161"/>
      <c r="C87" s="161"/>
      <c r="D87" s="161"/>
      <c r="E87" s="166"/>
      <c r="O87" s="49"/>
    </row>
    <row r="88" spans="1:15" x14ac:dyDescent="0.2">
      <c r="A88" s="161" t="s">
        <v>103</v>
      </c>
      <c r="B88" s="161" t="s">
        <v>336</v>
      </c>
      <c r="C88" s="161"/>
      <c r="D88" s="161">
        <f ca="1">MIN(B38,B39)*2</f>
        <v>0</v>
      </c>
      <c r="E88" s="161" t="b">
        <f>$B$14=A88</f>
        <v>0</v>
      </c>
      <c r="O88" s="49"/>
    </row>
    <row r="89" spans="1:15" x14ac:dyDescent="0.2">
      <c r="A89" s="161"/>
      <c r="B89" s="161" t="s">
        <v>337</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172</v>
      </c>
      <c r="V1" s="587"/>
      <c r="W1" s="586" t="s">
        <v>176</v>
      </c>
      <c r="X1" s="586"/>
      <c r="Y1" s="586"/>
      <c r="Z1" s="586"/>
      <c r="AA1" s="586" t="s">
        <v>181</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319</v>
      </c>
      <c r="C3" s="176" t="s">
        <v>21</v>
      </c>
      <c r="D3" s="176" t="s">
        <v>22</v>
      </c>
      <c r="E3" s="176" t="s">
        <v>24</v>
      </c>
      <c r="F3" s="176" t="s">
        <v>195</v>
      </c>
      <c r="G3" s="176" t="s">
        <v>196</v>
      </c>
      <c r="H3" s="176" t="s">
        <v>233</v>
      </c>
      <c r="I3" s="176" t="s">
        <v>273</v>
      </c>
      <c r="J3" s="176" t="s">
        <v>321</v>
      </c>
      <c r="K3" s="176" t="s">
        <v>798</v>
      </c>
      <c r="L3" s="176" t="s">
        <v>1049</v>
      </c>
      <c r="M3" s="176" t="s">
        <v>794</v>
      </c>
      <c r="N3" s="176" t="s">
        <v>795</v>
      </c>
      <c r="O3" s="176" t="s">
        <v>796</v>
      </c>
      <c r="P3" s="176" t="s">
        <v>797</v>
      </c>
      <c r="Q3" s="176" t="s">
        <v>25</v>
      </c>
      <c r="R3" s="176" t="s">
        <v>26</v>
      </c>
      <c r="S3" s="176" t="s">
        <v>191</v>
      </c>
      <c r="T3" s="176" t="s">
        <v>799</v>
      </c>
      <c r="U3" s="176" t="s">
        <v>235</v>
      </c>
      <c r="V3" s="176" t="s">
        <v>183</v>
      </c>
      <c r="W3" s="176" t="s">
        <v>182</v>
      </c>
      <c r="X3" s="176" t="s">
        <v>241</v>
      </c>
      <c r="Y3" s="176" t="s">
        <v>234</v>
      </c>
      <c r="Z3" s="176" t="s">
        <v>1066</v>
      </c>
      <c r="AA3" s="176" t="s">
        <v>801</v>
      </c>
      <c r="AB3" s="176" t="s">
        <v>176</v>
      </c>
      <c r="AC3" s="176" t="s">
        <v>180</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324</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S1"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237</v>
      </c>
      <c r="E1" s="72" t="s">
        <v>17</v>
      </c>
      <c r="S1" s="588" t="s">
        <v>256</v>
      </c>
      <c r="T1" s="588"/>
      <c r="U1" s="588"/>
      <c r="AA1" s="588" t="s">
        <v>85</v>
      </c>
      <c r="AB1" s="588"/>
      <c r="AH1" s="588" t="s">
        <v>173</v>
      </c>
      <c r="AI1" s="588"/>
      <c r="AJ1" s="588"/>
      <c r="AK1" s="588"/>
      <c r="AL1" s="588"/>
      <c r="AM1" s="588"/>
      <c r="AO1" s="72" t="s">
        <v>19</v>
      </c>
      <c r="AT1" s="588" t="s">
        <v>193</v>
      </c>
      <c r="AU1" s="588"/>
      <c r="BC1" s="72" t="s">
        <v>430</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319</v>
      </c>
      <c r="C3" s="196" t="s">
        <v>330</v>
      </c>
      <c r="D3" s="196" t="s">
        <v>798</v>
      </c>
      <c r="E3" s="196" t="s">
        <v>1</v>
      </c>
      <c r="F3" s="196" t="s">
        <v>21</v>
      </c>
      <c r="G3" s="196" t="s">
        <v>239</v>
      </c>
      <c r="H3" s="196" t="s">
        <v>2</v>
      </c>
      <c r="I3" s="196" t="s">
        <v>5</v>
      </c>
      <c r="J3" s="196" t="s">
        <v>7</v>
      </c>
      <c r="K3" s="196" t="s">
        <v>12</v>
      </c>
      <c r="L3" s="196" t="s">
        <v>3</v>
      </c>
      <c r="M3" s="196" t="s">
        <v>4</v>
      </c>
      <c r="N3" s="196" t="s">
        <v>82</v>
      </c>
      <c r="O3" s="196" t="s">
        <v>360</v>
      </c>
      <c r="P3" s="196" t="s">
        <v>380</v>
      </c>
      <c r="Q3" s="196" t="s">
        <v>381</v>
      </c>
      <c r="R3" s="196" t="s">
        <v>799</v>
      </c>
      <c r="S3" s="196" t="s">
        <v>6</v>
      </c>
      <c r="T3" s="196" t="s">
        <v>9</v>
      </c>
      <c r="U3" s="196" t="s">
        <v>8</v>
      </c>
      <c r="V3" s="196" t="s">
        <v>13</v>
      </c>
      <c r="W3" s="196" t="s">
        <v>10</v>
      </c>
      <c r="X3" s="196" t="s">
        <v>11</v>
      </c>
      <c r="Y3" s="196" t="s">
        <v>50</v>
      </c>
      <c r="Z3" s="196" t="s">
        <v>800</v>
      </c>
      <c r="AA3" s="196" t="s">
        <v>866</v>
      </c>
      <c r="AB3" s="196" t="s">
        <v>867</v>
      </c>
      <c r="AC3" s="196" t="s">
        <v>868</v>
      </c>
      <c r="AD3" s="196" t="s">
        <v>869</v>
      </c>
      <c r="AE3" s="196" t="s">
        <v>870</v>
      </c>
      <c r="AF3" s="196" t="s">
        <v>871</v>
      </c>
      <c r="AG3" s="196" t="s">
        <v>801</v>
      </c>
      <c r="AH3" s="196" t="s">
        <v>872</v>
      </c>
      <c r="AI3" s="196" t="s">
        <v>873</v>
      </c>
      <c r="AJ3" s="196" t="s">
        <v>874</v>
      </c>
      <c r="AK3" s="196" t="s">
        <v>875</v>
      </c>
      <c r="AL3" s="196" t="s">
        <v>876</v>
      </c>
      <c r="AM3" s="196" t="s">
        <v>877</v>
      </c>
      <c r="AN3" s="196" t="s">
        <v>817</v>
      </c>
      <c r="AO3" s="196" t="s">
        <v>14</v>
      </c>
      <c r="AP3" s="196" t="s">
        <v>20</v>
      </c>
      <c r="AQ3" s="196" t="s">
        <v>16</v>
      </c>
      <c r="AR3" s="196" t="s">
        <v>15</v>
      </c>
      <c r="AS3" s="196" t="s">
        <v>818</v>
      </c>
      <c r="AT3" s="196" t="s">
        <v>878</v>
      </c>
      <c r="AU3" s="196" t="s">
        <v>879</v>
      </c>
      <c r="AV3" s="196" t="s">
        <v>880</v>
      </c>
      <c r="AW3" s="196" t="s">
        <v>881</v>
      </c>
      <c r="AX3" s="196" t="s">
        <v>882</v>
      </c>
      <c r="AY3" s="196" t="s">
        <v>819</v>
      </c>
      <c r="AZ3" s="196" t="s">
        <v>334</v>
      </c>
      <c r="BA3" s="196" t="s">
        <v>335</v>
      </c>
      <c r="BB3" s="196" t="s">
        <v>883</v>
      </c>
      <c r="BC3" s="196" t="s">
        <v>884</v>
      </c>
      <c r="BD3" s="196" t="s">
        <v>885</v>
      </c>
      <c r="BE3" s="196" t="s">
        <v>886</v>
      </c>
      <c r="BF3" s="196" t="s">
        <v>887</v>
      </c>
      <c r="BG3" s="196" t="s">
        <v>888</v>
      </c>
      <c r="BH3" s="196" t="s">
        <v>202</v>
      </c>
      <c r="BI3" s="196" t="s">
        <v>889</v>
      </c>
      <c r="BJ3" s="196" t="s">
        <v>890</v>
      </c>
      <c r="BK3" s="196" t="s">
        <v>891</v>
      </c>
      <c r="BL3" s="196" t="s">
        <v>892</v>
      </c>
      <c r="BM3" s="196" t="s">
        <v>893</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238</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324</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2" priority="58" stopIfTrue="1">
      <formula>ROW()-2=#REF!</formula>
    </cfRule>
  </conditionalFormatting>
  <conditionalFormatting sqref="A1269:XFD1270">
    <cfRule type="expression" dxfId="791" priority="59" stopIfTrue="1">
      <formula>$C$1270&gt;144</formula>
    </cfRule>
  </conditionalFormatting>
  <conditionalFormatting sqref="E4:Q136">
    <cfRule type="expression" dxfId="790" priority="39" stopIfTrue="1">
      <formula>OR(ROW()-3=$C$1270,E4&lt;0)</formula>
    </cfRule>
  </conditionalFormatting>
  <conditionalFormatting sqref="BH4:BH136">
    <cfRule type="cellIs" dxfId="789" priority="61" stopIfTrue="1" operator="equal">
      <formula>"Nope"</formula>
    </cfRule>
  </conditionalFormatting>
  <conditionalFormatting sqref="A4:BM136">
    <cfRule type="expression" dxfId="788" priority="1" stopIfTrue="1">
      <formula>ROW()-3=$C$1270</formula>
    </cfRule>
    <cfRule type="expression" dxfId="787" priority="56">
      <formula>$A4="OOP"</formula>
    </cfRule>
    <cfRule type="expression" dxfId="786" priority="57">
      <formula>ROUND(($A4-1)/12,0)=INT($A4-1)/12</formula>
    </cfRule>
  </conditionalFormatting>
  <conditionalFormatting sqref="A1:XFD3">
    <cfRule type="expression" dxfId="785"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51"/>
      <c r="R1" s="134"/>
      <c r="S1" s="134"/>
      <c r="T1" s="134"/>
      <c r="U1" s="134"/>
      <c r="V1" s="134"/>
      <c r="W1" s="134"/>
      <c r="X1" s="134"/>
      <c r="Y1" s="134"/>
      <c r="Z1" s="134"/>
      <c r="AA1" s="134"/>
      <c r="AB1" s="134"/>
      <c r="AC1" s="134"/>
      <c r="AD1" s="134"/>
      <c r="AE1" s="134"/>
      <c r="AF1" s="134"/>
      <c r="AG1" s="134"/>
      <c r="AH1" s="134"/>
      <c r="AI1" s="226" t="s">
        <v>527</v>
      </c>
      <c r="AJ1" s="226" t="s">
        <v>530</v>
      </c>
      <c r="AK1" s="590" t="s">
        <v>77</v>
      </c>
      <c r="AL1" s="590"/>
      <c r="AM1" s="589" t="s">
        <v>528</v>
      </c>
      <c r="AN1" s="589"/>
      <c r="AO1" s="589" t="s">
        <v>529</v>
      </c>
      <c r="AP1" s="589"/>
      <c r="AQ1" s="589" t="s">
        <v>526</v>
      </c>
      <c r="AR1" s="589"/>
      <c r="AS1" s="134"/>
      <c r="AT1" s="134"/>
      <c r="AU1" s="134"/>
      <c r="AV1" s="134" t="s">
        <v>525</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303</v>
      </c>
      <c r="DA1" s="590"/>
      <c r="DB1" s="590"/>
      <c r="DC1" s="590"/>
      <c r="DD1" s="590"/>
      <c r="DE1" s="134"/>
      <c r="DF1" s="134"/>
      <c r="DG1" s="590" t="s">
        <v>266</v>
      </c>
      <c r="DH1" s="590"/>
      <c r="DI1" s="134" t="s">
        <v>545</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1035</v>
      </c>
      <c r="E3" s="176" t="s">
        <v>798</v>
      </c>
      <c r="F3" s="176" t="s">
        <v>1</v>
      </c>
      <c r="G3" s="221" t="s">
        <v>252</v>
      </c>
      <c r="H3" s="176" t="s">
        <v>58</v>
      </c>
      <c r="I3" s="176" t="s">
        <v>254</v>
      </c>
      <c r="J3" s="176" t="s">
        <v>253</v>
      </c>
      <c r="K3" s="176" t="s">
        <v>60</v>
      </c>
      <c r="L3" s="176" t="s">
        <v>251</v>
      </c>
      <c r="M3" s="176" t="s">
        <v>62</v>
      </c>
      <c r="N3" s="176" t="s">
        <v>1081</v>
      </c>
      <c r="O3" s="222" t="s">
        <v>72</v>
      </c>
      <c r="P3" s="222" t="s">
        <v>71</v>
      </c>
      <c r="Q3" s="222" t="s">
        <v>70</v>
      </c>
      <c r="R3" s="222" t="s">
        <v>69</v>
      </c>
      <c r="S3" s="222" t="s">
        <v>68</v>
      </c>
      <c r="T3" s="222" t="s">
        <v>63</v>
      </c>
      <c r="U3" s="222" t="s">
        <v>356</v>
      </c>
      <c r="V3" s="222" t="s">
        <v>64</v>
      </c>
      <c r="W3" s="222" t="s">
        <v>65</v>
      </c>
      <c r="X3" s="222" t="s">
        <v>66</v>
      </c>
      <c r="Y3" s="222" t="s">
        <v>67</v>
      </c>
      <c r="Z3" s="222" t="s">
        <v>358</v>
      </c>
      <c r="AA3" s="222" t="s">
        <v>361</v>
      </c>
      <c r="AB3" s="222" t="s">
        <v>74</v>
      </c>
      <c r="AC3" s="222" t="s">
        <v>359</v>
      </c>
      <c r="AD3" s="222" t="s">
        <v>305</v>
      </c>
      <c r="AE3" s="222" t="s">
        <v>75</v>
      </c>
      <c r="AF3" s="222" t="s">
        <v>379</v>
      </c>
      <c r="AG3" s="222" t="s">
        <v>76</v>
      </c>
      <c r="AH3" s="176" t="s">
        <v>371</v>
      </c>
      <c r="AI3" s="176" t="s">
        <v>843</v>
      </c>
      <c r="AJ3" s="176" t="s">
        <v>844</v>
      </c>
      <c r="AK3" s="176" t="s">
        <v>2</v>
      </c>
      <c r="AL3" s="176" t="s">
        <v>7</v>
      </c>
      <c r="AM3" s="176" t="s">
        <v>839</v>
      </c>
      <c r="AN3" s="176" t="s">
        <v>840</v>
      </c>
      <c r="AO3" s="176" t="s">
        <v>841</v>
      </c>
      <c r="AP3" s="176" t="s">
        <v>842</v>
      </c>
      <c r="AQ3" s="176" t="s">
        <v>1067</v>
      </c>
      <c r="AR3" s="176" t="s">
        <v>1068</v>
      </c>
      <c r="AS3" s="176" t="s">
        <v>531</v>
      </c>
      <c r="AT3" s="176" t="s">
        <v>532</v>
      </c>
      <c r="AU3" s="176" t="s">
        <v>799</v>
      </c>
      <c r="AV3" s="176" t="s">
        <v>845</v>
      </c>
      <c r="AW3" s="176" t="s">
        <v>846</v>
      </c>
      <c r="AX3" s="176" t="s">
        <v>800</v>
      </c>
      <c r="AY3" s="221" t="s">
        <v>847</v>
      </c>
      <c r="AZ3" s="176" t="s">
        <v>848</v>
      </c>
      <c r="BA3" s="176" t="s">
        <v>849</v>
      </c>
      <c r="BB3" s="176" t="s">
        <v>850</v>
      </c>
      <c r="BC3" s="176" t="s">
        <v>851</v>
      </c>
      <c r="BD3" s="176" t="s">
        <v>852</v>
      </c>
      <c r="BE3" s="176" t="s">
        <v>853</v>
      </c>
      <c r="BF3" s="176" t="s">
        <v>854</v>
      </c>
      <c r="BG3" s="176" t="s">
        <v>855</v>
      </c>
      <c r="BH3" s="176" t="s">
        <v>856</v>
      </c>
      <c r="BI3" s="176" t="s">
        <v>857</v>
      </c>
      <c r="BJ3" s="176" t="s">
        <v>858</v>
      </c>
      <c r="BK3" s="176" t="s">
        <v>859</v>
      </c>
      <c r="BL3" s="176" t="s">
        <v>860</v>
      </c>
      <c r="BM3" s="176" t="s">
        <v>861</v>
      </c>
      <c r="BN3" s="176" t="s">
        <v>862</v>
      </c>
      <c r="BO3" s="176" t="s">
        <v>863</v>
      </c>
      <c r="BP3" s="176" t="s">
        <v>864</v>
      </c>
      <c r="BQ3" s="223" t="s">
        <v>865</v>
      </c>
      <c r="BR3" s="176" t="s">
        <v>817</v>
      </c>
      <c r="BS3" s="176" t="s">
        <v>818</v>
      </c>
      <c r="BT3" s="176" t="s">
        <v>910</v>
      </c>
      <c r="BU3" s="176" t="s">
        <v>888</v>
      </c>
      <c r="BV3" s="176" t="s">
        <v>819</v>
      </c>
      <c r="BW3" s="176" t="s">
        <v>1050</v>
      </c>
      <c r="BX3" s="176" t="s">
        <v>931</v>
      </c>
      <c r="BY3" s="176" t="s">
        <v>932</v>
      </c>
      <c r="BZ3" s="176" t="s">
        <v>933</v>
      </c>
      <c r="CA3" s="176" t="s">
        <v>934</v>
      </c>
      <c r="CB3" s="176" t="s">
        <v>935</v>
      </c>
      <c r="CC3" s="176" t="s">
        <v>936</v>
      </c>
      <c r="CD3" s="176" t="s">
        <v>937</v>
      </c>
      <c r="CE3" s="176" t="s">
        <v>938</v>
      </c>
      <c r="CF3" s="176" t="s">
        <v>939</v>
      </c>
      <c r="CG3" s="176" t="s">
        <v>940</v>
      </c>
      <c r="CH3" s="176" t="s">
        <v>941</v>
      </c>
      <c r="CI3" s="176" t="s">
        <v>942</v>
      </c>
      <c r="CJ3" s="176" t="s">
        <v>943</v>
      </c>
      <c r="CK3" s="176" t="s">
        <v>944</v>
      </c>
      <c r="CL3" s="176" t="s">
        <v>945</v>
      </c>
      <c r="CM3" s="176" t="s">
        <v>946</v>
      </c>
      <c r="CN3" s="176" t="s">
        <v>947</v>
      </c>
      <c r="CO3" s="176" t="s">
        <v>948</v>
      </c>
      <c r="CP3" s="176" t="s">
        <v>894</v>
      </c>
      <c r="CQ3" s="176" t="s">
        <v>831</v>
      </c>
      <c r="CR3" s="176" t="s">
        <v>832</v>
      </c>
      <c r="CS3" s="176" t="s">
        <v>833</v>
      </c>
      <c r="CT3" s="176" t="s">
        <v>834</v>
      </c>
      <c r="CU3" s="176" t="s">
        <v>835</v>
      </c>
      <c r="CV3" s="176" t="s">
        <v>836</v>
      </c>
      <c r="CW3" s="176" t="s">
        <v>837</v>
      </c>
      <c r="CX3" s="176" t="s">
        <v>266</v>
      </c>
      <c r="CY3" s="176" t="s">
        <v>895</v>
      </c>
      <c r="CZ3" s="176" t="s">
        <v>899</v>
      </c>
      <c r="DA3" s="176" t="s">
        <v>900</v>
      </c>
      <c r="DB3" s="176" t="s">
        <v>901</v>
      </c>
      <c r="DC3" s="176" t="s">
        <v>902</v>
      </c>
      <c r="DD3" s="176" t="s">
        <v>903</v>
      </c>
      <c r="DE3" s="176" t="s">
        <v>904</v>
      </c>
      <c r="DF3" s="176" t="s">
        <v>905</v>
      </c>
      <c r="DG3" s="176" t="s">
        <v>838</v>
      </c>
      <c r="DH3" s="176" t="s">
        <v>304</v>
      </c>
      <c r="DI3" s="176" t="s">
        <v>546</v>
      </c>
      <c r="DJ3" s="176" t="s">
        <v>547</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324</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5" priority="67" stopIfTrue="1">
      <formula>XEZ137&lt;0</formula>
    </cfRule>
  </conditionalFormatting>
  <conditionalFormatting sqref="A137:D1268 A1271:D65537 F1271:H65537 F137:H1268">
    <cfRule type="expression" dxfId="714" priority="68" stopIfTrue="1">
      <formula>XEV137&lt;0</formula>
    </cfRule>
  </conditionalFormatting>
  <conditionalFormatting sqref="E1271:E65537 E137:E1268">
    <cfRule type="expression" dxfId="713" priority="69" stopIfTrue="1">
      <formula>XEU137&lt;0</formula>
    </cfRule>
  </conditionalFormatting>
  <conditionalFormatting sqref="DI1271:DJ52023 O1271:AG52052 O137:AG1268 BV1271:DH52052 BV137:DJ1268">
    <cfRule type="expression" dxfId="712" priority="70" stopIfTrue="1">
      <formula>ROW()-2=#REF!</formula>
    </cfRule>
  </conditionalFormatting>
  <conditionalFormatting sqref="A1269:AG1270 BV1269:DJ1270">
    <cfRule type="expression" dxfId="711" priority="71" stopIfTrue="1">
      <formula>$A$1270&gt;144</formula>
    </cfRule>
  </conditionalFormatting>
  <conditionalFormatting sqref="K1271:L65537 K137:L1268">
    <cfRule type="expression" dxfId="710" priority="89" stopIfTrue="1">
      <formula>A137&lt;0</formula>
    </cfRule>
  </conditionalFormatting>
  <conditionalFormatting sqref="AY4:BQ136">
    <cfRule type="expression" dxfId="709" priority="1" stopIfTrue="1">
      <formula>OR(AY4&lt;0,ROW()-3=$A$1270)</formula>
    </cfRule>
  </conditionalFormatting>
  <conditionalFormatting sqref="I1271:J65537 I137:J1268">
    <cfRule type="expression" dxfId="708" priority="92" stopIfTrue="1">
      <formula>A137&lt;0</formula>
    </cfRule>
  </conditionalFormatting>
  <conditionalFormatting sqref="A4:DJ136">
    <cfRule type="expression" dxfId="707" priority="7" stopIfTrue="1">
      <formula>ROW()-3=$A$1270</formula>
    </cfRule>
    <cfRule type="expression" dxfId="706" priority="130">
      <formula>$A4=73</formula>
    </cfRule>
    <cfRule type="expression" dxfId="705" priority="131">
      <formula>ROUND(($A4-1)/12,0)=INT($A4-1)/12</formula>
    </cfRule>
  </conditionalFormatting>
  <conditionalFormatting sqref="A1:XFD3">
    <cfRule type="expression" dxfId="704"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309</v>
      </c>
      <c r="M1" s="541"/>
      <c r="N1" s="541"/>
      <c r="O1" s="541"/>
      <c r="P1" s="541"/>
      <c r="Q1" s="541"/>
      <c r="R1" s="174"/>
      <c r="S1" s="90" t="s">
        <v>363</v>
      </c>
      <c r="T1" s="90" t="s">
        <v>184</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798</v>
      </c>
      <c r="D3" s="176" t="s">
        <v>55</v>
      </c>
      <c r="E3" s="176" t="s">
        <v>58</v>
      </c>
      <c r="F3" s="176" t="s">
        <v>1058</v>
      </c>
      <c r="G3" s="176" t="s">
        <v>59</v>
      </c>
      <c r="H3" s="176" t="s">
        <v>60</v>
      </c>
      <c r="I3" s="176" t="s">
        <v>61</v>
      </c>
      <c r="J3" s="176" t="s">
        <v>62</v>
      </c>
      <c r="K3" s="277" t="s">
        <v>906</v>
      </c>
      <c r="L3" s="277" t="s">
        <v>907</v>
      </c>
      <c r="M3" s="277" t="s">
        <v>908</v>
      </c>
      <c r="N3" s="278" t="s">
        <v>192</v>
      </c>
      <c r="O3" s="278" t="s">
        <v>373</v>
      </c>
      <c r="P3" s="278" t="s">
        <v>372</v>
      </c>
      <c r="Q3" s="176" t="s">
        <v>910</v>
      </c>
      <c r="R3" s="176" t="s">
        <v>883</v>
      </c>
      <c r="S3" s="176" t="s">
        <v>911</v>
      </c>
      <c r="T3" s="176" t="s">
        <v>1051</v>
      </c>
      <c r="U3" s="176" t="s">
        <v>1052</v>
      </c>
      <c r="V3" s="176" t="s">
        <v>1053</v>
      </c>
      <c r="W3" s="176" t="s">
        <v>1054</v>
      </c>
      <c r="X3" s="176" t="s">
        <v>1055</v>
      </c>
      <c r="Y3" s="176" t="s">
        <v>1056</v>
      </c>
      <c r="Z3" s="176" t="s">
        <v>1057</v>
      </c>
      <c r="AA3" s="176" t="s">
        <v>319</v>
      </c>
      <c r="AB3" s="176" t="s">
        <v>24</v>
      </c>
      <c r="AC3" s="176" t="s">
        <v>2</v>
      </c>
      <c r="AD3" s="176" t="s">
        <v>799</v>
      </c>
      <c r="AE3" s="176" t="s">
        <v>522</v>
      </c>
      <c r="AF3" s="176" t="s">
        <v>57</v>
      </c>
      <c r="AG3" s="176" t="s">
        <v>186</v>
      </c>
      <c r="AH3" s="176" t="s">
        <v>909</v>
      </c>
      <c r="AI3" s="176" t="s">
        <v>896</v>
      </c>
      <c r="AJ3" s="279" t="s">
        <v>786</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390</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377</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376</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374</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375</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391</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377</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376</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374</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375</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1079</v>
      </c>
      <c r="M54" s="491" t="s">
        <v>311</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308</v>
      </c>
      <c r="M124" s="295" t="s">
        <v>311</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324</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312</v>
      </c>
      <c r="M1" s="72"/>
      <c r="N1" s="72"/>
      <c r="O1" s="72"/>
      <c r="P1" s="72"/>
      <c r="Q1" s="72"/>
      <c r="R1" s="72"/>
      <c r="S1" s="72"/>
      <c r="T1" s="72"/>
      <c r="U1" s="72"/>
      <c r="V1" s="72" t="s">
        <v>201</v>
      </c>
      <c r="W1" s="72"/>
      <c r="X1" s="72" t="s">
        <v>33</v>
      </c>
      <c r="Y1" s="72"/>
      <c r="Z1" s="72"/>
      <c r="AA1" s="72" t="s">
        <v>200</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185</v>
      </c>
      <c r="E3" s="176" t="s">
        <v>59</v>
      </c>
      <c r="F3" s="176" t="s">
        <v>60</v>
      </c>
      <c r="G3" s="176" t="s">
        <v>61</v>
      </c>
      <c r="H3" s="176" t="s">
        <v>62</v>
      </c>
      <c r="I3" s="176" t="s">
        <v>798</v>
      </c>
      <c r="J3" s="176" t="s">
        <v>0</v>
      </c>
      <c r="K3" s="176" t="s">
        <v>319</v>
      </c>
      <c r="L3" s="176" t="s">
        <v>1059</v>
      </c>
      <c r="M3" s="176" t="s">
        <v>1060</v>
      </c>
      <c r="N3" s="176" t="s">
        <v>1061</v>
      </c>
      <c r="O3" s="176" t="s">
        <v>1062</v>
      </c>
      <c r="P3" s="176" t="s">
        <v>1063</v>
      </c>
      <c r="Q3" s="176" t="s">
        <v>1064</v>
      </c>
      <c r="R3" s="176" t="s">
        <v>1065</v>
      </c>
      <c r="S3" s="176" t="s">
        <v>310</v>
      </c>
      <c r="T3" s="176" t="s">
        <v>202</v>
      </c>
      <c r="U3" s="176" t="s">
        <v>799</v>
      </c>
      <c r="V3" s="176" t="s">
        <v>2</v>
      </c>
      <c r="W3" s="176" t="s">
        <v>800</v>
      </c>
      <c r="X3" s="176" t="s">
        <v>57</v>
      </c>
      <c r="Y3" s="176" t="s">
        <v>930</v>
      </c>
      <c r="Z3" s="176" t="s">
        <v>817</v>
      </c>
      <c r="AA3" s="176" t="s">
        <v>268</v>
      </c>
      <c r="AB3" s="176" t="s">
        <v>818</v>
      </c>
      <c r="AC3" s="176" t="s">
        <v>198</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324</v>
      </c>
      <c r="B1269" s="585"/>
      <c r="I1269" s="308" t="s">
        <v>314</v>
      </c>
      <c r="L1269" s="309"/>
      <c r="M1269" s="309">
        <v>-10</v>
      </c>
      <c r="N1269" s="309">
        <v>10</v>
      </c>
      <c r="O1269" s="309"/>
      <c r="P1269" s="309"/>
      <c r="Q1269" s="309"/>
      <c r="R1269" s="309"/>
    </row>
    <row r="1270" spans="1:18" x14ac:dyDescent="0.2">
      <c r="A1270" s="174">
        <f>Overview!E17</f>
        <v>0</v>
      </c>
      <c r="B1270" s="174"/>
      <c r="L1270" s="594" t="s">
        <v>313</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484</v>
      </c>
      <c r="S1" s="586"/>
      <c r="T1" s="310"/>
      <c r="U1" s="586" t="s">
        <v>485</v>
      </c>
      <c r="V1" s="586"/>
      <c r="W1" s="90"/>
      <c r="X1" s="586" t="s">
        <v>24</v>
      </c>
      <c r="Y1" s="586"/>
      <c r="Z1" s="586"/>
      <c r="AA1" s="174"/>
      <c r="AB1" s="90"/>
      <c r="AC1" s="90"/>
      <c r="AD1" s="90"/>
      <c r="AE1" s="90"/>
      <c r="AF1" s="90" t="s">
        <v>189</v>
      </c>
      <c r="AG1" s="90"/>
      <c r="AH1" s="90"/>
      <c r="AI1" s="90"/>
      <c r="AJ1" s="90"/>
      <c r="AK1" s="90"/>
      <c r="AL1" s="90"/>
      <c r="AM1" s="90"/>
      <c r="AN1" s="90" t="s">
        <v>77</v>
      </c>
      <c r="AO1" s="90"/>
      <c r="AP1" s="90" t="s">
        <v>33</v>
      </c>
      <c r="AQ1" s="90"/>
      <c r="AR1" s="90"/>
      <c r="AS1" s="90"/>
      <c r="AT1" s="90"/>
      <c r="AU1" s="90" t="s">
        <v>194</v>
      </c>
      <c r="AV1" s="90"/>
      <c r="AW1" s="90"/>
      <c r="AX1" s="90"/>
      <c r="AY1" s="90"/>
      <c r="AZ1" s="90"/>
      <c r="BA1" s="90"/>
      <c r="BB1" s="90"/>
      <c r="BC1" s="90"/>
      <c r="BD1" s="90"/>
      <c r="BE1" s="90"/>
      <c r="BF1" s="586" t="s">
        <v>502</v>
      </c>
      <c r="BG1" s="586"/>
      <c r="BH1" s="586"/>
      <c r="BI1" s="586"/>
      <c r="BJ1" s="586"/>
      <c r="BK1" s="586"/>
      <c r="BL1" s="586"/>
      <c r="BM1" s="586"/>
      <c r="BN1" s="587"/>
      <c r="BO1" s="587"/>
      <c r="BP1" s="587"/>
      <c r="BQ1" s="90"/>
      <c r="BR1" s="592" t="s">
        <v>306</v>
      </c>
      <c r="BS1" s="595"/>
      <c r="BT1" s="595"/>
      <c r="BU1" s="174"/>
      <c r="BV1" s="174"/>
      <c r="BW1" s="276"/>
      <c r="BX1" s="276"/>
      <c r="BY1" s="174"/>
      <c r="BZ1" s="174"/>
      <c r="CA1" s="174"/>
      <c r="CB1" s="174"/>
      <c r="CC1" s="174"/>
      <c r="CD1" s="174"/>
      <c r="CE1" s="174"/>
      <c r="CF1" s="174"/>
      <c r="CG1" s="90"/>
      <c r="CH1" s="90"/>
      <c r="CI1" s="90"/>
      <c r="CJ1" s="586" t="s">
        <v>320</v>
      </c>
      <c r="CK1" s="586"/>
      <c r="CL1" s="586"/>
      <c r="CM1" s="587"/>
      <c r="CN1" s="587"/>
      <c r="CO1" s="587"/>
      <c r="CP1" s="587"/>
      <c r="CQ1" s="587"/>
      <c r="CR1" s="587"/>
      <c r="CS1" s="67"/>
      <c r="CT1" s="67"/>
      <c r="CU1" s="67"/>
      <c r="CV1" s="67"/>
      <c r="CW1" s="67"/>
      <c r="CX1" s="67"/>
      <c r="CY1" s="90"/>
      <c r="CZ1" s="90"/>
      <c r="DA1" s="90" t="s">
        <v>262</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196</v>
      </c>
      <c r="D3" s="176" t="s">
        <v>798</v>
      </c>
      <c r="E3" s="176" t="s">
        <v>794</v>
      </c>
      <c r="F3" s="176" t="s">
        <v>795</v>
      </c>
      <c r="G3" s="176" t="s">
        <v>796</v>
      </c>
      <c r="H3" s="176" t="s">
        <v>797</v>
      </c>
      <c r="I3" s="176" t="s">
        <v>25</v>
      </c>
      <c r="J3" s="176" t="s">
        <v>26</v>
      </c>
      <c r="K3" s="176" t="s">
        <v>27</v>
      </c>
      <c r="L3" s="176" t="s">
        <v>799</v>
      </c>
      <c r="M3" s="176" t="s">
        <v>239</v>
      </c>
      <c r="N3" s="176" t="s">
        <v>800</v>
      </c>
      <c r="O3" s="176" t="s">
        <v>197</v>
      </c>
      <c r="P3" s="176" t="s">
        <v>828</v>
      </c>
      <c r="Q3" s="176" t="s">
        <v>236</v>
      </c>
      <c r="R3" s="314" t="s">
        <v>486</v>
      </c>
      <c r="S3" s="176" t="s">
        <v>483</v>
      </c>
      <c r="T3" s="176" t="s">
        <v>829</v>
      </c>
      <c r="U3" s="315" t="s">
        <v>897</v>
      </c>
      <c r="V3" s="176" t="s">
        <v>898</v>
      </c>
      <c r="W3" s="176" t="s">
        <v>1</v>
      </c>
      <c r="X3" s="176" t="s">
        <v>188</v>
      </c>
      <c r="Y3" s="176" t="s">
        <v>187</v>
      </c>
      <c r="Z3" s="176" t="s">
        <v>24</v>
      </c>
      <c r="AA3" s="176" t="s">
        <v>817</v>
      </c>
      <c r="AB3" s="176" t="s">
        <v>192</v>
      </c>
      <c r="AC3" s="176" t="s">
        <v>818</v>
      </c>
      <c r="AD3" s="176" t="s">
        <v>883</v>
      </c>
      <c r="AE3" s="176" t="s">
        <v>319</v>
      </c>
      <c r="AF3" s="176" t="s">
        <v>810</v>
      </c>
      <c r="AG3" s="176" t="s">
        <v>811</v>
      </c>
      <c r="AH3" s="176" t="s">
        <v>812</v>
      </c>
      <c r="AI3" s="176" t="s">
        <v>813</v>
      </c>
      <c r="AJ3" s="176" t="s">
        <v>814</v>
      </c>
      <c r="AK3" s="176" t="s">
        <v>815</v>
      </c>
      <c r="AL3" s="176" t="s">
        <v>816</v>
      </c>
      <c r="AM3" s="176" t="s">
        <v>819</v>
      </c>
      <c r="AN3" s="176" t="s">
        <v>2</v>
      </c>
      <c r="AO3" s="316" t="s">
        <v>1040</v>
      </c>
      <c r="AP3" s="176" t="s">
        <v>830</v>
      </c>
      <c r="AQ3" s="316" t="s">
        <v>1041</v>
      </c>
      <c r="AR3" s="176" t="s">
        <v>1080</v>
      </c>
      <c r="AS3" s="176" t="s">
        <v>1082</v>
      </c>
      <c r="AT3" s="176" t="s">
        <v>802</v>
      </c>
      <c r="AU3" s="176" t="s">
        <v>820</v>
      </c>
      <c r="AV3" s="176" t="s">
        <v>821</v>
      </c>
      <c r="AW3" s="176" t="s">
        <v>822</v>
      </c>
      <c r="AX3" s="176" t="s">
        <v>823</v>
      </c>
      <c r="AY3" s="176" t="s">
        <v>824</v>
      </c>
      <c r="AZ3" s="176" t="s">
        <v>825</v>
      </c>
      <c r="BA3" s="176" t="s">
        <v>826</v>
      </c>
      <c r="BB3" s="176" t="s">
        <v>827</v>
      </c>
      <c r="BC3" s="176" t="s">
        <v>803</v>
      </c>
      <c r="BD3" s="176" t="s">
        <v>240</v>
      </c>
      <c r="BE3" s="176" t="s">
        <v>362</v>
      </c>
      <c r="BF3" s="176" t="s">
        <v>503</v>
      </c>
      <c r="BG3" s="176" t="s">
        <v>504</v>
      </c>
      <c r="BH3" s="176" t="s">
        <v>505</v>
      </c>
      <c r="BI3" s="176" t="s">
        <v>506</v>
      </c>
      <c r="BJ3" s="176" t="s">
        <v>507</v>
      </c>
      <c r="BK3" s="176" t="s">
        <v>508</v>
      </c>
      <c r="BL3" s="176" t="s">
        <v>509</v>
      </c>
      <c r="BM3" s="176" t="s">
        <v>510</v>
      </c>
      <c r="BN3" s="176" t="s">
        <v>926</v>
      </c>
      <c r="BO3" s="176" t="s">
        <v>927</v>
      </c>
      <c r="BP3" s="176" t="s">
        <v>928</v>
      </c>
      <c r="BQ3" s="176" t="s">
        <v>929</v>
      </c>
      <c r="BR3" s="176" t="s">
        <v>253</v>
      </c>
      <c r="BS3" s="176" t="s">
        <v>305</v>
      </c>
      <c r="BT3" s="176" t="s">
        <v>127</v>
      </c>
      <c r="BU3" s="176" t="s">
        <v>1043</v>
      </c>
      <c r="BV3" s="176" t="s">
        <v>1042</v>
      </c>
      <c r="BW3" s="176" t="s">
        <v>143</v>
      </c>
      <c r="BX3" s="176" t="s">
        <v>135</v>
      </c>
      <c r="BY3" s="176" t="s">
        <v>1110</v>
      </c>
      <c r="BZ3" s="176" t="s">
        <v>1114</v>
      </c>
      <c r="CA3" s="176" t="s">
        <v>336</v>
      </c>
      <c r="CB3" s="176" t="s">
        <v>337</v>
      </c>
      <c r="CC3" s="176" t="s">
        <v>341</v>
      </c>
      <c r="CD3" s="176" t="s">
        <v>342</v>
      </c>
      <c r="CE3" s="176" t="s">
        <v>147</v>
      </c>
      <c r="CF3" s="176" t="s">
        <v>512</v>
      </c>
      <c r="CG3" s="317" t="s">
        <v>804</v>
      </c>
      <c r="CH3" s="317" t="s">
        <v>805</v>
      </c>
      <c r="CI3" s="317" t="s">
        <v>806</v>
      </c>
      <c r="CJ3" s="176" t="s">
        <v>1044</v>
      </c>
      <c r="CK3" s="176" t="s">
        <v>912</v>
      </c>
      <c r="CL3" s="176" t="s">
        <v>913</v>
      </c>
      <c r="CM3" s="176" t="s">
        <v>914</v>
      </c>
      <c r="CN3" s="176" t="s">
        <v>915</v>
      </c>
      <c r="CO3" s="176" t="s">
        <v>916</v>
      </c>
      <c r="CP3" s="176" t="s">
        <v>917</v>
      </c>
      <c r="CQ3" s="176" t="s">
        <v>918</v>
      </c>
      <c r="CR3" s="176" t="s">
        <v>919</v>
      </c>
      <c r="CS3" s="176" t="s">
        <v>920</v>
      </c>
      <c r="CT3" s="176" t="s">
        <v>921</v>
      </c>
      <c r="CU3" s="176" t="s">
        <v>922</v>
      </c>
      <c r="CV3" s="317" t="s">
        <v>807</v>
      </c>
      <c r="CW3" s="317" t="s">
        <v>808</v>
      </c>
      <c r="CX3" s="317" t="s">
        <v>809</v>
      </c>
      <c r="CY3" s="176" t="s">
        <v>923</v>
      </c>
      <c r="CZ3" s="176" t="s">
        <v>1083</v>
      </c>
      <c r="DA3" s="176" t="s">
        <v>924</v>
      </c>
      <c r="DB3" s="176" t="s">
        <v>925</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338</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512</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533</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534</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535</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537</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536</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324</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492</v>
      </c>
      <c r="W1" s="194" t="s">
        <v>33</v>
      </c>
      <c r="Z1" s="194" t="s">
        <v>214</v>
      </c>
      <c r="AE1" s="194" t="s">
        <v>91</v>
      </c>
      <c r="AF1" s="194" t="s">
        <v>94</v>
      </c>
      <c r="AG1" s="194" t="s">
        <v>93</v>
      </c>
      <c r="AH1" s="194" t="s">
        <v>370</v>
      </c>
      <c r="AI1" s="194" t="s">
        <v>92</v>
      </c>
      <c r="AJ1" s="194" t="s">
        <v>103</v>
      </c>
      <c r="AK1" s="194" t="s">
        <v>338</v>
      </c>
      <c r="AL1" s="194" t="s">
        <v>352</v>
      </c>
      <c r="AM1" s="194" t="s">
        <v>512</v>
      </c>
    </row>
    <row r="2" spans="1:39" s="194" customFormat="1" x14ac:dyDescent="0.2">
      <c r="G2" s="194" t="s">
        <v>204</v>
      </c>
      <c r="L2" s="341" t="s">
        <v>551</v>
      </c>
      <c r="M2" s="342" t="s">
        <v>94</v>
      </c>
      <c r="N2" s="341" t="s">
        <v>93</v>
      </c>
      <c r="O2" s="341" t="s">
        <v>548</v>
      </c>
      <c r="P2" s="341" t="s">
        <v>92</v>
      </c>
      <c r="Q2" s="341" t="s">
        <v>103</v>
      </c>
      <c r="R2" s="341" t="s">
        <v>338</v>
      </c>
      <c r="S2" s="341" t="s">
        <v>352</v>
      </c>
      <c r="T2" s="597"/>
      <c r="U2" s="341" t="s">
        <v>514</v>
      </c>
    </row>
    <row r="3" spans="1:39" s="344" customFormat="1" ht="29.25" customHeight="1" x14ac:dyDescent="0.2">
      <c r="A3" s="196" t="s">
        <v>0</v>
      </c>
      <c r="B3" s="196" t="s">
        <v>1</v>
      </c>
      <c r="C3" s="196" t="s">
        <v>12</v>
      </c>
      <c r="D3" s="196" t="s">
        <v>203</v>
      </c>
      <c r="E3" s="196" t="s">
        <v>319</v>
      </c>
      <c r="F3" s="196" t="s">
        <v>333</v>
      </c>
      <c r="G3" s="196" t="s">
        <v>205</v>
      </c>
      <c r="H3" s="196" t="s">
        <v>206</v>
      </c>
      <c r="I3" s="196" t="s">
        <v>207</v>
      </c>
      <c r="J3" s="196" t="s">
        <v>208</v>
      </c>
      <c r="K3" s="524" t="s">
        <v>209</v>
      </c>
      <c r="L3" s="196" t="s">
        <v>272</v>
      </c>
      <c r="M3" s="343" t="s">
        <v>541</v>
      </c>
      <c r="N3" s="196" t="s">
        <v>271</v>
      </c>
      <c r="O3" s="196" t="s">
        <v>549</v>
      </c>
      <c r="P3" s="196" t="s">
        <v>307</v>
      </c>
      <c r="Q3" s="196" t="s">
        <v>344</v>
      </c>
      <c r="R3" s="196" t="s">
        <v>343</v>
      </c>
      <c r="S3" s="196" t="s">
        <v>350</v>
      </c>
      <c r="T3" s="196" t="s">
        <v>493</v>
      </c>
      <c r="U3" s="196" t="s">
        <v>515</v>
      </c>
      <c r="V3" s="196" t="s">
        <v>798</v>
      </c>
      <c r="W3" s="196" t="s">
        <v>949</v>
      </c>
      <c r="X3" s="196" t="s">
        <v>950</v>
      </c>
      <c r="Y3" s="196" t="s">
        <v>799</v>
      </c>
      <c r="Z3" s="196" t="s">
        <v>951</v>
      </c>
      <c r="AA3" s="196" t="s">
        <v>952</v>
      </c>
      <c r="AB3" s="196" t="s">
        <v>953</v>
      </c>
      <c r="AC3" s="196" t="s">
        <v>954</v>
      </c>
      <c r="AD3" s="196" t="s">
        <v>955</v>
      </c>
      <c r="AE3" s="196" t="s">
        <v>958</v>
      </c>
      <c r="AF3" s="196" t="s">
        <v>959</v>
      </c>
      <c r="AG3" s="196" t="s">
        <v>960</v>
      </c>
      <c r="AH3" s="196" t="s">
        <v>956</v>
      </c>
      <c r="AI3" s="196" t="s">
        <v>961</v>
      </c>
      <c r="AJ3" s="196" t="s">
        <v>962</v>
      </c>
      <c r="AK3" s="196" t="s">
        <v>963</v>
      </c>
      <c r="AL3" s="196" t="s">
        <v>964</v>
      </c>
      <c r="AM3" s="196" t="s">
        <v>957</v>
      </c>
    </row>
    <row r="4" spans="1:39"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324</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M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U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1037</v>
      </c>
      <c r="F2" s="366">
        <f>IFERROR(SMALL(TblTech[Activate @ hour],1),0)</f>
        <v>0</v>
      </c>
      <c r="G2" s="97" t="s">
        <v>1105</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380</v>
      </c>
      <c r="D3" s="349" t="s">
        <v>33</v>
      </c>
      <c r="E3" s="349" t="s">
        <v>798</v>
      </c>
      <c r="F3" s="349" t="s">
        <v>1038</v>
      </c>
      <c r="G3" s="349" t="s">
        <v>965</v>
      </c>
      <c r="H3" s="349" t="s">
        <v>1009</v>
      </c>
      <c r="I3" s="349" t="s">
        <v>1010</v>
      </c>
      <c r="J3" s="349" t="s">
        <v>799</v>
      </c>
      <c r="K3" s="350" t="s">
        <v>800</v>
      </c>
      <c r="L3" s="349" t="s">
        <v>966</v>
      </c>
      <c r="M3" s="351" t="s">
        <v>552</v>
      </c>
      <c r="N3" s="351" t="s">
        <v>554</v>
      </c>
      <c r="O3" s="351" t="s">
        <v>556</v>
      </c>
      <c r="P3" s="351" t="s">
        <v>558</v>
      </c>
      <c r="Q3" s="351" t="s">
        <v>560</v>
      </c>
      <c r="R3" s="351" t="s">
        <v>562</v>
      </c>
      <c r="S3" s="351" t="s">
        <v>563</v>
      </c>
      <c r="T3" s="351" t="s">
        <v>564</v>
      </c>
      <c r="U3" s="351" t="s">
        <v>565</v>
      </c>
      <c r="V3" s="351" t="s">
        <v>567</v>
      </c>
      <c r="W3" s="351" t="s">
        <v>569</v>
      </c>
      <c r="X3" s="351" t="s">
        <v>570</v>
      </c>
      <c r="Y3" s="351" t="s">
        <v>571</v>
      </c>
      <c r="Z3" s="351" t="s">
        <v>572</v>
      </c>
      <c r="AA3" s="351" t="s">
        <v>574</v>
      </c>
      <c r="AB3" s="351" t="s">
        <v>576</v>
      </c>
      <c r="AC3" s="351" t="s">
        <v>577</v>
      </c>
      <c r="AD3" s="351" t="s">
        <v>579</v>
      </c>
      <c r="AE3" s="351" t="s">
        <v>581</v>
      </c>
      <c r="AF3" s="351" t="s">
        <v>582</v>
      </c>
      <c r="AG3" s="351" t="s">
        <v>583</v>
      </c>
      <c r="AH3" s="351" t="s">
        <v>585</v>
      </c>
      <c r="AI3" s="351" t="s">
        <v>587</v>
      </c>
      <c r="AJ3" s="351" t="s">
        <v>589</v>
      </c>
      <c r="AK3" s="351" t="s">
        <v>590</v>
      </c>
      <c r="AL3" s="351" t="s">
        <v>592</v>
      </c>
      <c r="AM3" s="351" t="s">
        <v>593</v>
      </c>
      <c r="AN3" s="351" t="s">
        <v>594</v>
      </c>
      <c r="AO3" s="351" t="s">
        <v>595</v>
      </c>
      <c r="AP3" s="351" t="s">
        <v>597</v>
      </c>
      <c r="AQ3" s="351" t="s">
        <v>599</v>
      </c>
      <c r="AR3" s="351" t="s">
        <v>600</v>
      </c>
      <c r="AS3" s="351" t="s">
        <v>601</v>
      </c>
      <c r="AT3" s="351" t="s">
        <v>602</v>
      </c>
      <c r="AU3" s="351" t="s">
        <v>603</v>
      </c>
      <c r="AV3" s="351" t="s">
        <v>604</v>
      </c>
      <c r="AW3" s="351" t="s">
        <v>606</v>
      </c>
      <c r="AX3" s="351" t="s">
        <v>608</v>
      </c>
      <c r="AY3" s="351" t="s">
        <v>609</v>
      </c>
      <c r="AZ3" s="351" t="s">
        <v>610</v>
      </c>
      <c r="BA3" s="351" t="s">
        <v>611</v>
      </c>
      <c r="BB3" s="351" t="s">
        <v>612</v>
      </c>
      <c r="BC3" s="351" t="s">
        <v>613</v>
      </c>
      <c r="BD3" s="351" t="s">
        <v>614</v>
      </c>
      <c r="BE3" s="351" t="s">
        <v>615</v>
      </c>
      <c r="BF3" s="351" t="s">
        <v>616</v>
      </c>
      <c r="BG3" s="351" t="s">
        <v>617</v>
      </c>
      <c r="BH3" s="351" t="s">
        <v>619</v>
      </c>
      <c r="BI3" s="351" t="s">
        <v>620</v>
      </c>
      <c r="BJ3" s="351" t="s">
        <v>622</v>
      </c>
      <c r="BK3" s="351" t="s">
        <v>623</v>
      </c>
      <c r="BL3" s="351" t="s">
        <v>624</v>
      </c>
      <c r="BM3" s="351" t="s">
        <v>626</v>
      </c>
      <c r="BN3" s="351" t="s">
        <v>628</v>
      </c>
      <c r="BO3" s="351" t="s">
        <v>629</v>
      </c>
      <c r="BP3" s="351" t="s">
        <v>630</v>
      </c>
      <c r="BQ3" s="351" t="s">
        <v>632</v>
      </c>
      <c r="BR3" s="351" t="s">
        <v>633</v>
      </c>
      <c r="BS3" s="351" t="s">
        <v>635</v>
      </c>
      <c r="BT3" s="351" t="s">
        <v>637</v>
      </c>
      <c r="BU3" s="351" t="s">
        <v>638</v>
      </c>
      <c r="BV3" s="351" t="s">
        <v>640</v>
      </c>
      <c r="BW3" s="351" t="s">
        <v>641</v>
      </c>
      <c r="BX3" s="351" t="s">
        <v>642</v>
      </c>
      <c r="BY3" s="351" t="s">
        <v>644</v>
      </c>
      <c r="BZ3" s="351" t="s">
        <v>645</v>
      </c>
      <c r="CA3" s="351" t="s">
        <v>701</v>
      </c>
    </row>
    <row r="4" spans="1:79" x14ac:dyDescent="0.2">
      <c r="A4" s="352">
        <f>TblRezone[[#This Row],[Hour]]</f>
        <v>1</v>
      </c>
      <c r="B4" s="353">
        <f ca="1">TblExplore[[#This Row],[Land-DB]]</f>
        <v>250</v>
      </c>
      <c r="C4" s="354">
        <f>TblProd[[#This Row],[Techpoints]]</f>
        <v>0</v>
      </c>
      <c r="D4" s="355">
        <f>TblProd[[#This Row],[Required]]</f>
        <v>10000</v>
      </c>
      <c r="E4" s="356"/>
      <c r="F4" s="357"/>
      <c r="G4" s="358" t="s">
        <v>552</v>
      </c>
      <c r="H4" s="359" t="s">
        <v>702</v>
      </c>
      <c r="I4" s="358" t="s">
        <v>553</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554</v>
      </c>
      <c r="H5" s="359" t="s">
        <v>703</v>
      </c>
      <c r="I5" s="358" t="s">
        <v>555</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556</v>
      </c>
      <c r="H6" s="359" t="s">
        <v>704</v>
      </c>
      <c r="I6" s="358" t="s">
        <v>557</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558</v>
      </c>
      <c r="H7" s="359" t="s">
        <v>705</v>
      </c>
      <c r="I7" s="358" t="s">
        <v>559</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560</v>
      </c>
      <c r="H8" s="359" t="s">
        <v>706</v>
      </c>
      <c r="I8" s="358" t="s">
        <v>561</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562</v>
      </c>
      <c r="H9" s="359" t="s">
        <v>717</v>
      </c>
      <c r="I9" s="358" t="s">
        <v>578</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563</v>
      </c>
      <c r="H10" s="359" t="s">
        <v>746</v>
      </c>
      <c r="I10" s="358" t="s">
        <v>761</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564</v>
      </c>
      <c r="H11" s="359" t="s">
        <v>709</v>
      </c>
      <c r="I11" s="358" t="s">
        <v>1086</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565</v>
      </c>
      <c r="H12" s="359" t="s">
        <v>728</v>
      </c>
      <c r="I12" s="358" t="s">
        <v>598</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567</v>
      </c>
      <c r="H13" s="359" t="s">
        <v>710</v>
      </c>
      <c r="I13" s="358" t="s">
        <v>566</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569</v>
      </c>
      <c r="H14" s="359" t="s">
        <v>1098</v>
      </c>
      <c r="I14" s="358" t="s">
        <v>762</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570</v>
      </c>
      <c r="H16" s="359" t="s">
        <v>712</v>
      </c>
      <c r="I16" s="358" t="s">
        <v>773</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571</v>
      </c>
      <c r="H17" s="359" t="s">
        <v>713</v>
      </c>
      <c r="I17" s="358" t="s">
        <v>774</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572</v>
      </c>
      <c r="H18" s="359" t="s">
        <v>714</v>
      </c>
      <c r="I18" s="358" t="s">
        <v>573</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574</v>
      </c>
      <c r="H19" s="359" t="s">
        <v>715</v>
      </c>
      <c r="I19" s="358" t="s">
        <v>575</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576</v>
      </c>
      <c r="H20" s="359" t="s">
        <v>716</v>
      </c>
      <c r="I20" s="358" t="s">
        <v>1087</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577</v>
      </c>
      <c r="H21" s="359" t="s">
        <v>708</v>
      </c>
      <c r="I21" s="358" t="s">
        <v>763</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579</v>
      </c>
      <c r="H22" s="359" t="s">
        <v>735</v>
      </c>
      <c r="I22" s="358" t="s">
        <v>1088</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581</v>
      </c>
      <c r="H23" s="359" t="s">
        <v>719</v>
      </c>
      <c r="I23" s="358" t="s">
        <v>764</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582</v>
      </c>
      <c r="H24" s="359" t="s">
        <v>720</v>
      </c>
      <c r="I24" s="358" t="s">
        <v>765</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583</v>
      </c>
      <c r="H25" s="359" t="s">
        <v>721</v>
      </c>
      <c r="I25" s="358" t="s">
        <v>584</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585</v>
      </c>
      <c r="H27" s="359" t="s">
        <v>722</v>
      </c>
      <c r="I27" s="358" t="s">
        <v>586</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587</v>
      </c>
      <c r="H28" s="359" t="s">
        <v>723</v>
      </c>
      <c r="I28" s="358" t="s">
        <v>588</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589</v>
      </c>
      <c r="H29" s="359" t="s">
        <v>724</v>
      </c>
      <c r="I29" s="358" t="s">
        <v>775</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590</v>
      </c>
      <c r="H30" s="359" t="s">
        <v>725</v>
      </c>
      <c r="I30" s="358" t="s">
        <v>591</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592</v>
      </c>
      <c r="H31" s="359" t="s">
        <v>707</v>
      </c>
      <c r="I31" s="358" t="s">
        <v>1089</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593</v>
      </c>
      <c r="H32" s="359" t="s">
        <v>718</v>
      </c>
      <c r="I32" s="358" t="s">
        <v>580</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594</v>
      </c>
      <c r="H33" s="359" t="s">
        <v>726</v>
      </c>
      <c r="I33" s="358" t="s">
        <v>766</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595</v>
      </c>
      <c r="H34" s="359" t="s">
        <v>727</v>
      </c>
      <c r="I34" s="358" t="s">
        <v>596</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597</v>
      </c>
      <c r="H35" s="359" t="s">
        <v>711</v>
      </c>
      <c r="I35" s="358" t="s">
        <v>568</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599</v>
      </c>
      <c r="H37" s="359" t="s">
        <v>729</v>
      </c>
      <c r="I37" s="358" t="s">
        <v>783</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600</v>
      </c>
      <c r="H38" s="359" t="s">
        <v>730</v>
      </c>
      <c r="I38" s="358" t="s">
        <v>648</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601</v>
      </c>
      <c r="H39" s="359" t="s">
        <v>731</v>
      </c>
      <c r="I39" s="358" t="s">
        <v>1090</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602</v>
      </c>
      <c r="H40" s="359" t="s">
        <v>732</v>
      </c>
      <c r="I40" s="358" t="s">
        <v>1091</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603</v>
      </c>
      <c r="H41" s="359" t="s">
        <v>1097</v>
      </c>
      <c r="I41" s="358" t="s">
        <v>1092</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604</v>
      </c>
      <c r="H42" s="359" t="s">
        <v>734</v>
      </c>
      <c r="I42" s="358" t="s">
        <v>607</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606</v>
      </c>
      <c r="H43" s="359" t="s">
        <v>1099</v>
      </c>
      <c r="I43" s="358" t="s">
        <v>767</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608</v>
      </c>
      <c r="H44" s="359" t="s">
        <v>733</v>
      </c>
      <c r="I44" s="358" t="s">
        <v>605</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609</v>
      </c>
      <c r="H46" s="359" t="s">
        <v>737</v>
      </c>
      <c r="I46" s="358" t="s">
        <v>1093</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610</v>
      </c>
      <c r="H47" s="359" t="s">
        <v>736</v>
      </c>
      <c r="I47" s="358" t="s">
        <v>768</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611</v>
      </c>
      <c r="H48" s="359" t="s">
        <v>738</v>
      </c>
      <c r="I48" s="358" t="s">
        <v>1089</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612</v>
      </c>
      <c r="H49" s="359" t="s">
        <v>739</v>
      </c>
      <c r="I49" s="358" t="s">
        <v>649</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613</v>
      </c>
      <c r="H50" s="359" t="s">
        <v>740</v>
      </c>
      <c r="I50" s="358" t="s">
        <v>1089</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614</v>
      </c>
      <c r="H51" s="359" t="s">
        <v>403</v>
      </c>
      <c r="I51" s="358" t="s">
        <v>1094</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615</v>
      </c>
      <c r="H52" s="359" t="s">
        <v>742</v>
      </c>
      <c r="I52" s="358" t="s">
        <v>650</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616</v>
      </c>
      <c r="H54" s="359" t="s">
        <v>743</v>
      </c>
      <c r="I54" s="358" t="s">
        <v>580</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617</v>
      </c>
      <c r="H55" s="359" t="s">
        <v>744</v>
      </c>
      <c r="I55" s="358" t="s">
        <v>618</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619</v>
      </c>
      <c r="H56" s="359" t="s">
        <v>1100</v>
      </c>
      <c r="I56" s="358" t="s">
        <v>1095</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620</v>
      </c>
      <c r="H57" s="359" t="s">
        <v>745</v>
      </c>
      <c r="I57" s="358" t="s">
        <v>621</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622</v>
      </c>
      <c r="H58" s="359" t="s">
        <v>741</v>
      </c>
      <c r="I58" s="358" t="s">
        <v>769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623</v>
      </c>
      <c r="H59" s="359" t="s">
        <v>747</v>
      </c>
      <c r="I59" s="358" t="s">
        <v>770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624</v>
      </c>
      <c r="H61" s="359" t="s">
        <v>748</v>
      </c>
      <c r="I61" s="358" t="s">
        <v>625</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626</v>
      </c>
      <c r="H62" s="359" t="s">
        <v>752</v>
      </c>
      <c r="I62" s="358" t="s">
        <v>1096</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628</v>
      </c>
      <c r="H63" s="359" t="s">
        <v>1101</v>
      </c>
      <c r="I63" s="358" t="s">
        <v>771</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629</v>
      </c>
      <c r="H64" s="359" t="s">
        <v>750</v>
      </c>
      <c r="I64" s="358" t="s">
        <v>651</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630</v>
      </c>
      <c r="H65" s="359" t="s">
        <v>751</v>
      </c>
      <c r="I65" s="358" t="s">
        <v>631</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632</v>
      </c>
      <c r="H67" s="359" t="s">
        <v>1102</v>
      </c>
      <c r="I67" s="358" t="s">
        <v>772</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633</v>
      </c>
      <c r="H68" s="359" t="s">
        <v>753</v>
      </c>
      <c r="I68" s="358" t="s">
        <v>634</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635</v>
      </c>
      <c r="H69" s="359" t="s">
        <v>754</v>
      </c>
      <c r="I69" s="358" t="s">
        <v>636</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637</v>
      </c>
      <c r="H70" s="359" t="s">
        <v>755</v>
      </c>
      <c r="I70" s="358" t="s">
        <v>784</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638</v>
      </c>
      <c r="H72" s="359" t="s">
        <v>756</v>
      </c>
      <c r="I72" s="358" t="s">
        <v>639</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640</v>
      </c>
      <c r="H73" s="359" t="s">
        <v>757</v>
      </c>
      <c r="I73" s="358" t="s">
        <v>584</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641</v>
      </c>
      <c r="H74" s="359" t="s">
        <v>758</v>
      </c>
      <c r="I74" s="358" t="s">
        <v>785</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642</v>
      </c>
      <c r="H76" s="359" t="s">
        <v>749</v>
      </c>
      <c r="I76" s="358" t="s">
        <v>627</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644</v>
      </c>
      <c r="H77" s="359" t="s">
        <v>759</v>
      </c>
      <c r="I77" s="358" t="s">
        <v>643</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645</v>
      </c>
      <c r="H79" s="359" t="s">
        <v>760</v>
      </c>
      <c r="I79" s="358" t="s">
        <v>646</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1011</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290</v>
      </c>
      <c r="K1" s="194"/>
      <c r="O1" s="72" t="s">
        <v>224</v>
      </c>
      <c r="W1" s="72" t="s">
        <v>1039</v>
      </c>
      <c r="Y1" s="194" t="s">
        <v>37</v>
      </c>
      <c r="Z1" s="194"/>
      <c r="AA1" s="194"/>
      <c r="AB1" s="194"/>
      <c r="AC1" s="194"/>
      <c r="AD1" s="194"/>
      <c r="AF1" s="600" t="s">
        <v>218</v>
      </c>
      <c r="AG1" s="600"/>
      <c r="AH1" s="194"/>
      <c r="AI1" s="194"/>
      <c r="AJ1" s="194"/>
      <c r="AK1" s="194"/>
      <c r="AM1" s="598" t="s">
        <v>226</v>
      </c>
      <c r="AN1" s="598"/>
      <c r="AO1" s="367"/>
      <c r="AP1" s="367"/>
      <c r="AQ1" s="368"/>
      <c r="AR1" s="598" t="s">
        <v>227</v>
      </c>
      <c r="AS1" s="598"/>
      <c r="AT1" s="599"/>
      <c r="AU1" s="367"/>
      <c r="AV1" s="368"/>
      <c r="AW1" s="598" t="s">
        <v>228</v>
      </c>
      <c r="AX1" s="598"/>
      <c r="AY1" s="598"/>
      <c r="AZ1" s="367"/>
      <c r="BA1" s="368"/>
      <c r="BB1" s="598" t="s">
        <v>229</v>
      </c>
      <c r="BC1" s="598"/>
      <c r="BD1" s="598"/>
      <c r="BE1" s="598"/>
      <c r="BF1" s="368"/>
      <c r="BG1" s="598" t="s">
        <v>230</v>
      </c>
      <c r="BH1" s="598"/>
      <c r="BI1" s="598"/>
      <c r="BJ1" s="367"/>
      <c r="BK1" s="368"/>
      <c r="BL1" s="598" t="s">
        <v>231</v>
      </c>
      <c r="BM1" s="599"/>
      <c r="BN1" s="599"/>
      <c r="BO1" s="367"/>
      <c r="BP1" s="368"/>
      <c r="BQ1" s="598" t="s">
        <v>232</v>
      </c>
      <c r="BR1" s="598"/>
      <c r="BS1" s="598"/>
      <c r="BT1" s="367"/>
      <c r="BV1" s="72" t="s">
        <v>316</v>
      </c>
    </row>
    <row r="2" spans="1:84" s="72" customFormat="1" x14ac:dyDescent="0.2">
      <c r="C2" s="194"/>
      <c r="D2" s="194"/>
      <c r="E2" s="194"/>
      <c r="F2" s="194"/>
      <c r="K2" s="194"/>
      <c r="Y2" s="369" t="s">
        <v>217</v>
      </c>
      <c r="Z2" s="369" t="s">
        <v>219</v>
      </c>
      <c r="AA2" s="369" t="s">
        <v>220</v>
      </c>
      <c r="AB2" s="369" t="s">
        <v>221</v>
      </c>
      <c r="AC2" s="369" t="s">
        <v>222</v>
      </c>
      <c r="AD2" s="369" t="s">
        <v>223</v>
      </c>
      <c r="AF2" s="369" t="s">
        <v>217</v>
      </c>
      <c r="AG2" s="369" t="s">
        <v>219</v>
      </c>
      <c r="AH2" s="369" t="s">
        <v>220</v>
      </c>
      <c r="AI2" s="369" t="s">
        <v>221</v>
      </c>
      <c r="AJ2" s="369" t="s">
        <v>222</v>
      </c>
      <c r="AK2" s="369" t="s">
        <v>223</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798</v>
      </c>
      <c r="C3" s="196" t="s">
        <v>2</v>
      </c>
      <c r="D3" s="196" t="s">
        <v>7</v>
      </c>
      <c r="E3" s="196" t="s">
        <v>3</v>
      </c>
      <c r="F3" s="196" t="s">
        <v>4</v>
      </c>
      <c r="G3" s="196" t="s">
        <v>799</v>
      </c>
      <c r="H3" s="196" t="s">
        <v>282</v>
      </c>
      <c r="I3" s="196" t="s">
        <v>233</v>
      </c>
      <c r="J3" s="196" t="s">
        <v>23</v>
      </c>
      <c r="K3" s="196" t="s">
        <v>0</v>
      </c>
      <c r="L3" s="196" t="s">
        <v>319</v>
      </c>
      <c r="M3" s="196" t="s">
        <v>315</v>
      </c>
      <c r="N3" s="196" t="s">
        <v>1000</v>
      </c>
      <c r="O3" s="196" t="s">
        <v>322</v>
      </c>
      <c r="P3" s="196" t="s">
        <v>225</v>
      </c>
      <c r="Q3" s="196" t="s">
        <v>323</v>
      </c>
      <c r="R3" s="196" t="s">
        <v>1001</v>
      </c>
      <c r="S3" s="196" t="s">
        <v>1002</v>
      </c>
      <c r="T3" s="196" t="s">
        <v>1003</v>
      </c>
      <c r="U3" s="196" t="s">
        <v>1004</v>
      </c>
      <c r="V3" s="196" t="s">
        <v>1005</v>
      </c>
      <c r="W3" s="196" t="s">
        <v>1006</v>
      </c>
      <c r="X3" s="196" t="s">
        <v>800</v>
      </c>
      <c r="Y3" s="196" t="s">
        <v>217</v>
      </c>
      <c r="Z3" s="196" t="s">
        <v>219</v>
      </c>
      <c r="AA3" s="196" t="s">
        <v>220</v>
      </c>
      <c r="AB3" s="196" t="s">
        <v>221</v>
      </c>
      <c r="AC3" s="196" t="s">
        <v>222</v>
      </c>
      <c r="AD3" s="196" t="s">
        <v>223</v>
      </c>
      <c r="AE3" s="196" t="s">
        <v>817</v>
      </c>
      <c r="AF3" s="196" t="s">
        <v>1069</v>
      </c>
      <c r="AG3" s="196" t="s">
        <v>967</v>
      </c>
      <c r="AH3" s="196" t="s">
        <v>968</v>
      </c>
      <c r="AI3" s="196" t="s">
        <v>969</v>
      </c>
      <c r="AJ3" s="196" t="s">
        <v>970</v>
      </c>
      <c r="AK3" s="196" t="s">
        <v>971</v>
      </c>
      <c r="AL3" s="196" t="s">
        <v>818</v>
      </c>
      <c r="AM3" s="371" t="s">
        <v>972</v>
      </c>
      <c r="AN3" s="371" t="s">
        <v>973</v>
      </c>
      <c r="AO3" s="371" t="s">
        <v>974</v>
      </c>
      <c r="AP3" s="371" t="s">
        <v>975</v>
      </c>
      <c r="AQ3" s="371" t="s">
        <v>819</v>
      </c>
      <c r="AR3" s="371" t="s">
        <v>976</v>
      </c>
      <c r="AS3" s="371" t="s">
        <v>977</v>
      </c>
      <c r="AT3" s="371" t="s">
        <v>978</v>
      </c>
      <c r="AU3" s="371" t="s">
        <v>979</v>
      </c>
      <c r="AV3" s="371" t="s">
        <v>894</v>
      </c>
      <c r="AW3" s="371" t="s">
        <v>980</v>
      </c>
      <c r="AX3" s="371" t="s">
        <v>981</v>
      </c>
      <c r="AY3" s="371" t="s">
        <v>982</v>
      </c>
      <c r="AZ3" s="371" t="s">
        <v>983</v>
      </c>
      <c r="BA3" s="371" t="s">
        <v>895</v>
      </c>
      <c r="BB3" s="371" t="s">
        <v>984</v>
      </c>
      <c r="BC3" s="371" t="s">
        <v>985</v>
      </c>
      <c r="BD3" s="371" t="s">
        <v>986</v>
      </c>
      <c r="BE3" s="371" t="s">
        <v>987</v>
      </c>
      <c r="BF3" s="371" t="s">
        <v>1070</v>
      </c>
      <c r="BG3" s="371" t="s">
        <v>988</v>
      </c>
      <c r="BH3" s="371" t="s">
        <v>989</v>
      </c>
      <c r="BI3" s="371" t="s">
        <v>990</v>
      </c>
      <c r="BJ3" s="371" t="s">
        <v>991</v>
      </c>
      <c r="BK3" s="371" t="s">
        <v>1071</v>
      </c>
      <c r="BL3" s="371" t="s">
        <v>992</v>
      </c>
      <c r="BM3" s="371" t="s">
        <v>993</v>
      </c>
      <c r="BN3" s="371" t="s">
        <v>994</v>
      </c>
      <c r="BO3" s="371" t="s">
        <v>995</v>
      </c>
      <c r="BP3" s="371" t="s">
        <v>1072</v>
      </c>
      <c r="BQ3" s="371" t="s">
        <v>996</v>
      </c>
      <c r="BR3" s="371" t="s">
        <v>997</v>
      </c>
      <c r="BS3" s="371" t="s">
        <v>998</v>
      </c>
      <c r="BT3" s="371" t="s">
        <v>999</v>
      </c>
      <c r="BU3" s="196" t="s">
        <v>1073</v>
      </c>
      <c r="BV3" s="372" t="s">
        <v>317</v>
      </c>
      <c r="BW3" s="196" t="s">
        <v>1007</v>
      </c>
      <c r="BX3" s="196" t="s">
        <v>1074</v>
      </c>
      <c r="BY3" s="196" t="s">
        <v>1008</v>
      </c>
      <c r="BZ3" s="196" t="s">
        <v>318</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217</v>
      </c>
      <c r="R4" s="375" t="s">
        <v>7</v>
      </c>
      <c r="S4" s="376"/>
      <c r="T4" s="375" t="s">
        <v>217</v>
      </c>
      <c r="U4" s="375" t="s">
        <v>3</v>
      </c>
      <c r="V4" s="376"/>
      <c r="W4" s="375" t="s">
        <v>217</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219</v>
      </c>
      <c r="R5" s="375" t="s">
        <v>7</v>
      </c>
      <c r="S5" s="376"/>
      <c r="T5" s="375" t="s">
        <v>219</v>
      </c>
      <c r="U5" s="375" t="s">
        <v>3</v>
      </c>
      <c r="V5" s="376"/>
      <c r="W5" s="375" t="s">
        <v>219</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219</v>
      </c>
      <c r="R6" s="375" t="s">
        <v>7</v>
      </c>
      <c r="S6" s="376"/>
      <c r="T6" s="375" t="s">
        <v>219</v>
      </c>
      <c r="U6" s="375" t="s">
        <v>3</v>
      </c>
      <c r="V6" s="376"/>
      <c r="W6" s="375" t="s">
        <v>219</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219</v>
      </c>
      <c r="R7" s="375" t="s">
        <v>7</v>
      </c>
      <c r="S7" s="376"/>
      <c r="T7" s="375" t="s">
        <v>219</v>
      </c>
      <c r="U7" s="375" t="s">
        <v>3</v>
      </c>
      <c r="V7" s="376"/>
      <c r="W7" s="375" t="s">
        <v>219</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219</v>
      </c>
      <c r="R8" s="375" t="s">
        <v>7</v>
      </c>
      <c r="S8" s="376"/>
      <c r="T8" s="375" t="s">
        <v>219</v>
      </c>
      <c r="U8" s="375" t="s">
        <v>3</v>
      </c>
      <c r="V8" s="376"/>
      <c r="W8" s="375" t="s">
        <v>219</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219</v>
      </c>
      <c r="R9" s="375" t="s">
        <v>7</v>
      </c>
      <c r="S9" s="376"/>
      <c r="T9" s="375" t="s">
        <v>219</v>
      </c>
      <c r="U9" s="375" t="s">
        <v>3</v>
      </c>
      <c r="V9" s="376"/>
      <c r="W9" s="375" t="s">
        <v>219</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219</v>
      </c>
      <c r="R10" s="375" t="s">
        <v>7</v>
      </c>
      <c r="S10" s="376"/>
      <c r="T10" s="375" t="s">
        <v>219</v>
      </c>
      <c r="U10" s="375" t="s">
        <v>3</v>
      </c>
      <c r="V10" s="376"/>
      <c r="W10" s="375" t="s">
        <v>219</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219</v>
      </c>
      <c r="R11" s="375" t="s">
        <v>7</v>
      </c>
      <c r="S11" s="376"/>
      <c r="T11" s="375" t="s">
        <v>219</v>
      </c>
      <c r="U11" s="375" t="s">
        <v>3</v>
      </c>
      <c r="V11" s="376"/>
      <c r="W11" s="375" t="s">
        <v>219</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219</v>
      </c>
      <c r="R12" s="375" t="s">
        <v>7</v>
      </c>
      <c r="S12" s="376"/>
      <c r="T12" s="375" t="s">
        <v>219</v>
      </c>
      <c r="U12" s="375" t="s">
        <v>3</v>
      </c>
      <c r="V12" s="376"/>
      <c r="W12" s="375" t="s">
        <v>219</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219</v>
      </c>
      <c r="R13" s="375" t="s">
        <v>7</v>
      </c>
      <c r="S13" s="376"/>
      <c r="T13" s="375" t="s">
        <v>219</v>
      </c>
      <c r="U13" s="375" t="s">
        <v>3</v>
      </c>
      <c r="V13" s="376"/>
      <c r="W13" s="375" t="s">
        <v>219</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219</v>
      </c>
      <c r="R14" s="375" t="s">
        <v>7</v>
      </c>
      <c r="S14" s="376"/>
      <c r="T14" s="375" t="s">
        <v>219</v>
      </c>
      <c r="U14" s="375" t="s">
        <v>3</v>
      </c>
      <c r="V14" s="376"/>
      <c r="W14" s="375" t="s">
        <v>219</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219</v>
      </c>
      <c r="R15" s="375" t="s">
        <v>7</v>
      </c>
      <c r="S15" s="376"/>
      <c r="T15" s="375" t="s">
        <v>219</v>
      </c>
      <c r="U15" s="375" t="s">
        <v>3</v>
      </c>
      <c r="V15" s="376"/>
      <c r="W15" s="375" t="s">
        <v>219</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219</v>
      </c>
      <c r="R16" s="375" t="s">
        <v>7</v>
      </c>
      <c r="S16" s="376"/>
      <c r="T16" s="375" t="s">
        <v>219</v>
      </c>
      <c r="U16" s="375" t="s">
        <v>3</v>
      </c>
      <c r="V16" s="376"/>
      <c r="W16" s="375" t="s">
        <v>219</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219</v>
      </c>
      <c r="R17" s="375" t="s">
        <v>7</v>
      </c>
      <c r="S17" s="376"/>
      <c r="T17" s="375" t="s">
        <v>219</v>
      </c>
      <c r="U17" s="375" t="s">
        <v>3</v>
      </c>
      <c r="V17" s="376"/>
      <c r="W17" s="375" t="s">
        <v>219</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219</v>
      </c>
      <c r="R18" s="375" t="s">
        <v>7</v>
      </c>
      <c r="S18" s="376"/>
      <c r="T18" s="375" t="s">
        <v>219</v>
      </c>
      <c r="U18" s="375" t="s">
        <v>3</v>
      </c>
      <c r="V18" s="376"/>
      <c r="W18" s="375" t="s">
        <v>219</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219</v>
      </c>
      <c r="R19" s="375" t="s">
        <v>7</v>
      </c>
      <c r="S19" s="376"/>
      <c r="T19" s="375" t="s">
        <v>219</v>
      </c>
      <c r="U19" s="375" t="s">
        <v>3</v>
      </c>
      <c r="V19" s="376"/>
      <c r="W19" s="375" t="s">
        <v>219</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219</v>
      </c>
      <c r="R20" s="375" t="s">
        <v>7</v>
      </c>
      <c r="S20" s="376"/>
      <c r="T20" s="375" t="s">
        <v>219</v>
      </c>
      <c r="U20" s="375" t="s">
        <v>3</v>
      </c>
      <c r="V20" s="376"/>
      <c r="W20" s="375" t="s">
        <v>219</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219</v>
      </c>
      <c r="R21" s="375" t="s">
        <v>7</v>
      </c>
      <c r="S21" s="376"/>
      <c r="T21" s="375" t="s">
        <v>219</v>
      </c>
      <c r="U21" s="375" t="s">
        <v>3</v>
      </c>
      <c r="V21" s="376"/>
      <c r="W21" s="375" t="s">
        <v>219</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219</v>
      </c>
      <c r="R22" s="375" t="s">
        <v>7</v>
      </c>
      <c r="S22" s="376"/>
      <c r="T22" s="375" t="s">
        <v>219</v>
      </c>
      <c r="U22" s="375" t="s">
        <v>3</v>
      </c>
      <c r="V22" s="376"/>
      <c r="W22" s="375" t="s">
        <v>219</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219</v>
      </c>
      <c r="R23" s="375" t="s">
        <v>7</v>
      </c>
      <c r="S23" s="376"/>
      <c r="T23" s="375" t="s">
        <v>219</v>
      </c>
      <c r="U23" s="375" t="s">
        <v>3</v>
      </c>
      <c r="V23" s="376"/>
      <c r="W23" s="375" t="s">
        <v>219</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219</v>
      </c>
      <c r="R24" s="375" t="s">
        <v>7</v>
      </c>
      <c r="S24" s="376"/>
      <c r="T24" s="375" t="s">
        <v>219</v>
      </c>
      <c r="U24" s="375" t="s">
        <v>3</v>
      </c>
      <c r="V24" s="376"/>
      <c r="W24" s="375" t="s">
        <v>219</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219</v>
      </c>
      <c r="R25" s="375" t="s">
        <v>7</v>
      </c>
      <c r="S25" s="376"/>
      <c r="T25" s="375" t="s">
        <v>219</v>
      </c>
      <c r="U25" s="375" t="s">
        <v>3</v>
      </c>
      <c r="V25" s="376"/>
      <c r="W25" s="375" t="s">
        <v>219</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219</v>
      </c>
      <c r="R26" s="375" t="s">
        <v>7</v>
      </c>
      <c r="S26" s="376"/>
      <c r="T26" s="375" t="s">
        <v>219</v>
      </c>
      <c r="U26" s="375" t="s">
        <v>3</v>
      </c>
      <c r="V26" s="376"/>
      <c r="W26" s="375" t="s">
        <v>219</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219</v>
      </c>
      <c r="R27" s="375" t="s">
        <v>7</v>
      </c>
      <c r="S27" s="376"/>
      <c r="T27" s="375" t="s">
        <v>219</v>
      </c>
      <c r="U27" s="375" t="s">
        <v>3</v>
      </c>
      <c r="V27" s="376"/>
      <c r="W27" s="375" t="s">
        <v>219</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219</v>
      </c>
      <c r="R28" s="375" t="s">
        <v>7</v>
      </c>
      <c r="S28" s="376"/>
      <c r="T28" s="375" t="s">
        <v>219</v>
      </c>
      <c r="U28" s="375" t="s">
        <v>3</v>
      </c>
      <c r="V28" s="376"/>
      <c r="W28" s="375" t="s">
        <v>219</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219</v>
      </c>
      <c r="R29" s="375" t="s">
        <v>7</v>
      </c>
      <c r="S29" s="376"/>
      <c r="T29" s="375" t="s">
        <v>219</v>
      </c>
      <c r="U29" s="375" t="s">
        <v>3</v>
      </c>
      <c r="V29" s="376"/>
      <c r="W29" s="375" t="s">
        <v>219</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219</v>
      </c>
      <c r="R30" s="375" t="s">
        <v>7</v>
      </c>
      <c r="S30" s="376"/>
      <c r="T30" s="375" t="s">
        <v>219</v>
      </c>
      <c r="U30" s="375" t="s">
        <v>3</v>
      </c>
      <c r="V30" s="376"/>
      <c r="W30" s="375" t="s">
        <v>219</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219</v>
      </c>
      <c r="R31" s="375" t="s">
        <v>7</v>
      </c>
      <c r="S31" s="376"/>
      <c r="T31" s="375" t="s">
        <v>219</v>
      </c>
      <c r="U31" s="375" t="s">
        <v>3</v>
      </c>
      <c r="V31" s="376"/>
      <c r="W31" s="375" t="s">
        <v>219</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219</v>
      </c>
      <c r="R32" s="375" t="s">
        <v>7</v>
      </c>
      <c r="S32" s="376"/>
      <c r="T32" s="375" t="s">
        <v>219</v>
      </c>
      <c r="U32" s="375" t="s">
        <v>3</v>
      </c>
      <c r="V32" s="376"/>
      <c r="W32" s="375" t="s">
        <v>219</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219</v>
      </c>
      <c r="R33" s="375" t="s">
        <v>7</v>
      </c>
      <c r="S33" s="376"/>
      <c r="T33" s="375" t="s">
        <v>219</v>
      </c>
      <c r="U33" s="375" t="s">
        <v>3</v>
      </c>
      <c r="V33" s="376"/>
      <c r="W33" s="375" t="s">
        <v>219</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219</v>
      </c>
      <c r="R34" s="375" t="s">
        <v>7</v>
      </c>
      <c r="S34" s="376"/>
      <c r="T34" s="375" t="s">
        <v>219</v>
      </c>
      <c r="U34" s="375" t="s">
        <v>3</v>
      </c>
      <c r="V34" s="376"/>
      <c r="W34" s="375" t="s">
        <v>219</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219</v>
      </c>
      <c r="R35" s="375" t="s">
        <v>7</v>
      </c>
      <c r="S35" s="376"/>
      <c r="T35" s="375" t="s">
        <v>219</v>
      </c>
      <c r="U35" s="375" t="s">
        <v>3</v>
      </c>
      <c r="V35" s="376"/>
      <c r="W35" s="375" t="s">
        <v>219</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217</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219</v>
      </c>
      <c r="R36" s="375" t="s">
        <v>7</v>
      </c>
      <c r="S36" s="376"/>
      <c r="T36" s="375" t="s">
        <v>219</v>
      </c>
      <c r="U36" s="375" t="s">
        <v>3</v>
      </c>
      <c r="V36" s="376"/>
      <c r="W36" s="375" t="s">
        <v>219</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219</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219</v>
      </c>
      <c r="R37" s="375" t="s">
        <v>7</v>
      </c>
      <c r="S37" s="376"/>
      <c r="T37" s="375" t="s">
        <v>219</v>
      </c>
      <c r="U37" s="375" t="s">
        <v>3</v>
      </c>
      <c r="V37" s="376"/>
      <c r="W37" s="375" t="s">
        <v>219</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220</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219</v>
      </c>
      <c r="R38" s="375" t="s">
        <v>7</v>
      </c>
      <c r="S38" s="376"/>
      <c r="T38" s="375" t="s">
        <v>219</v>
      </c>
      <c r="U38" s="375" t="s">
        <v>3</v>
      </c>
      <c r="V38" s="376"/>
      <c r="W38" s="375" t="s">
        <v>219</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221</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219</v>
      </c>
      <c r="R39" s="375" t="s">
        <v>7</v>
      </c>
      <c r="S39" s="376"/>
      <c r="T39" s="375" t="s">
        <v>219</v>
      </c>
      <c r="U39" s="375" t="s">
        <v>3</v>
      </c>
      <c r="V39" s="376"/>
      <c r="W39" s="375" t="s">
        <v>219</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222</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219</v>
      </c>
      <c r="R40" s="375" t="s">
        <v>7</v>
      </c>
      <c r="S40" s="376"/>
      <c r="T40" s="375" t="s">
        <v>219</v>
      </c>
      <c r="U40" s="375" t="s">
        <v>3</v>
      </c>
      <c r="V40" s="376"/>
      <c r="W40" s="375" t="s">
        <v>219</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223</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219</v>
      </c>
      <c r="R41" s="375" t="s">
        <v>7</v>
      </c>
      <c r="S41" s="376"/>
      <c r="T41" s="375" t="s">
        <v>219</v>
      </c>
      <c r="U41" s="375" t="s">
        <v>3</v>
      </c>
      <c r="V41" s="376"/>
      <c r="W41" s="375" t="s">
        <v>219</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219</v>
      </c>
      <c r="R42" s="375" t="s">
        <v>7</v>
      </c>
      <c r="S42" s="376"/>
      <c r="T42" s="375" t="s">
        <v>219</v>
      </c>
      <c r="U42" s="375" t="s">
        <v>3</v>
      </c>
      <c r="V42" s="376"/>
      <c r="W42" s="375" t="s">
        <v>219</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219</v>
      </c>
      <c r="R43" s="375" t="s">
        <v>7</v>
      </c>
      <c r="S43" s="376"/>
      <c r="T43" s="375" t="s">
        <v>219</v>
      </c>
      <c r="U43" s="375" t="s">
        <v>3</v>
      </c>
      <c r="V43" s="376"/>
      <c r="W43" s="375" t="s">
        <v>219</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219</v>
      </c>
      <c r="R44" s="375" t="s">
        <v>7</v>
      </c>
      <c r="S44" s="376"/>
      <c r="T44" s="375" t="s">
        <v>219</v>
      </c>
      <c r="U44" s="375" t="s">
        <v>3</v>
      </c>
      <c r="V44" s="376"/>
      <c r="W44" s="375" t="s">
        <v>219</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219</v>
      </c>
      <c r="R45" s="375" t="s">
        <v>7</v>
      </c>
      <c r="S45" s="376"/>
      <c r="T45" s="375" t="s">
        <v>219</v>
      </c>
      <c r="U45" s="375" t="s">
        <v>3</v>
      </c>
      <c r="V45" s="376"/>
      <c r="W45" s="375" t="s">
        <v>219</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219</v>
      </c>
      <c r="R46" s="375" t="s">
        <v>7</v>
      </c>
      <c r="S46" s="376"/>
      <c r="T46" s="375" t="s">
        <v>219</v>
      </c>
      <c r="U46" s="375" t="s">
        <v>3</v>
      </c>
      <c r="V46" s="376"/>
      <c r="W46" s="375" t="s">
        <v>219</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219</v>
      </c>
      <c r="R47" s="375" t="s">
        <v>7</v>
      </c>
      <c r="S47" s="376"/>
      <c r="T47" s="375" t="s">
        <v>219</v>
      </c>
      <c r="U47" s="375" t="s">
        <v>3</v>
      </c>
      <c r="V47" s="376"/>
      <c r="W47" s="375" t="s">
        <v>219</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219</v>
      </c>
      <c r="R48" s="375" t="s">
        <v>7</v>
      </c>
      <c r="S48" s="376"/>
      <c r="T48" s="375" t="s">
        <v>219</v>
      </c>
      <c r="U48" s="375" t="s">
        <v>3</v>
      </c>
      <c r="V48" s="376"/>
      <c r="W48" s="375" t="s">
        <v>219</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219</v>
      </c>
      <c r="R49" s="375" t="s">
        <v>7</v>
      </c>
      <c r="S49" s="376"/>
      <c r="T49" s="375" t="s">
        <v>219</v>
      </c>
      <c r="U49" s="375" t="s">
        <v>3</v>
      </c>
      <c r="V49" s="376"/>
      <c r="W49" s="375" t="s">
        <v>219</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219</v>
      </c>
      <c r="R50" s="375" t="s">
        <v>7</v>
      </c>
      <c r="S50" s="376"/>
      <c r="T50" s="375" t="s">
        <v>219</v>
      </c>
      <c r="U50" s="375" t="s">
        <v>3</v>
      </c>
      <c r="V50" s="376"/>
      <c r="W50" s="375" t="s">
        <v>219</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219</v>
      </c>
      <c r="R51" s="375" t="s">
        <v>7</v>
      </c>
      <c r="S51" s="376"/>
      <c r="T51" s="375" t="s">
        <v>219</v>
      </c>
      <c r="U51" s="375" t="s">
        <v>3</v>
      </c>
      <c r="V51" s="376"/>
      <c r="W51" s="375" t="s">
        <v>219</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219</v>
      </c>
      <c r="R52" s="375" t="s">
        <v>7</v>
      </c>
      <c r="S52" s="376"/>
      <c r="T52" s="375" t="s">
        <v>219</v>
      </c>
      <c r="U52" s="375" t="s">
        <v>3</v>
      </c>
      <c r="V52" s="376"/>
      <c r="W52" s="375" t="s">
        <v>219</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219</v>
      </c>
      <c r="R53" s="375" t="s">
        <v>7</v>
      </c>
      <c r="S53" s="376"/>
      <c r="T53" s="375" t="s">
        <v>219</v>
      </c>
      <c r="U53" s="375" t="s">
        <v>3</v>
      </c>
      <c r="V53" s="376"/>
      <c r="W53" s="375" t="s">
        <v>219</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219</v>
      </c>
      <c r="R54" s="375" t="s">
        <v>7</v>
      </c>
      <c r="S54" s="376"/>
      <c r="T54" s="375" t="s">
        <v>219</v>
      </c>
      <c r="U54" s="375" t="s">
        <v>3</v>
      </c>
      <c r="V54" s="376"/>
      <c r="W54" s="375" t="s">
        <v>219</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219</v>
      </c>
      <c r="R55" s="375" t="s">
        <v>7</v>
      </c>
      <c r="S55" s="376"/>
      <c r="T55" s="375" t="s">
        <v>219</v>
      </c>
      <c r="U55" s="375" t="s">
        <v>3</v>
      </c>
      <c r="V55" s="376"/>
      <c r="W55" s="375" t="s">
        <v>219</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219</v>
      </c>
      <c r="R56" s="375" t="s">
        <v>7</v>
      </c>
      <c r="S56" s="376"/>
      <c r="T56" s="375" t="s">
        <v>219</v>
      </c>
      <c r="U56" s="375" t="s">
        <v>3</v>
      </c>
      <c r="V56" s="376"/>
      <c r="W56" s="375" t="s">
        <v>219</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219</v>
      </c>
      <c r="R57" s="375" t="s">
        <v>7</v>
      </c>
      <c r="S57" s="376"/>
      <c r="T57" s="375" t="s">
        <v>219</v>
      </c>
      <c r="U57" s="375" t="s">
        <v>3</v>
      </c>
      <c r="V57" s="376"/>
      <c r="W57" s="375" t="s">
        <v>219</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219</v>
      </c>
      <c r="R58" s="375" t="s">
        <v>7</v>
      </c>
      <c r="S58" s="376"/>
      <c r="T58" s="375" t="s">
        <v>219</v>
      </c>
      <c r="U58" s="375" t="s">
        <v>3</v>
      </c>
      <c r="V58" s="376"/>
      <c r="W58" s="375" t="s">
        <v>219</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219</v>
      </c>
      <c r="R59" s="375" t="s">
        <v>7</v>
      </c>
      <c r="S59" s="376"/>
      <c r="T59" s="375" t="s">
        <v>219</v>
      </c>
      <c r="U59" s="375" t="s">
        <v>3</v>
      </c>
      <c r="V59" s="376"/>
      <c r="W59" s="375" t="s">
        <v>219</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219</v>
      </c>
      <c r="R60" s="375" t="s">
        <v>7</v>
      </c>
      <c r="S60" s="376"/>
      <c r="T60" s="375" t="s">
        <v>219</v>
      </c>
      <c r="U60" s="375" t="s">
        <v>3</v>
      </c>
      <c r="V60" s="376"/>
      <c r="W60" s="375" t="s">
        <v>219</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219</v>
      </c>
      <c r="R61" s="375" t="s">
        <v>7</v>
      </c>
      <c r="S61" s="376"/>
      <c r="T61" s="375" t="s">
        <v>219</v>
      </c>
      <c r="U61" s="375" t="s">
        <v>3</v>
      </c>
      <c r="V61" s="376"/>
      <c r="W61" s="375" t="s">
        <v>219</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219</v>
      </c>
      <c r="R62" s="375" t="s">
        <v>7</v>
      </c>
      <c r="S62" s="376"/>
      <c r="T62" s="375" t="s">
        <v>219</v>
      </c>
      <c r="U62" s="375" t="s">
        <v>3</v>
      </c>
      <c r="V62" s="376"/>
      <c r="W62" s="375" t="s">
        <v>219</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219</v>
      </c>
      <c r="R63" s="375" t="s">
        <v>7</v>
      </c>
      <c r="S63" s="376"/>
      <c r="T63" s="375" t="s">
        <v>219</v>
      </c>
      <c r="U63" s="375" t="s">
        <v>3</v>
      </c>
      <c r="V63" s="376"/>
      <c r="W63" s="375" t="s">
        <v>219</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219</v>
      </c>
      <c r="R64" s="375" t="s">
        <v>7</v>
      </c>
      <c r="S64" s="376"/>
      <c r="T64" s="375" t="s">
        <v>219</v>
      </c>
      <c r="U64" s="375" t="s">
        <v>3</v>
      </c>
      <c r="V64" s="376"/>
      <c r="W64" s="375" t="s">
        <v>219</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219</v>
      </c>
      <c r="R65" s="375" t="s">
        <v>7</v>
      </c>
      <c r="S65" s="376"/>
      <c r="T65" s="375" t="s">
        <v>219</v>
      </c>
      <c r="U65" s="375" t="s">
        <v>3</v>
      </c>
      <c r="V65" s="376"/>
      <c r="W65" s="375" t="s">
        <v>219</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219</v>
      </c>
      <c r="R66" s="375" t="s">
        <v>7</v>
      </c>
      <c r="S66" s="376"/>
      <c r="T66" s="375" t="s">
        <v>219</v>
      </c>
      <c r="U66" s="375" t="s">
        <v>3</v>
      </c>
      <c r="V66" s="376"/>
      <c r="W66" s="375" t="s">
        <v>219</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219</v>
      </c>
      <c r="R67" s="375" t="s">
        <v>7</v>
      </c>
      <c r="S67" s="376"/>
      <c r="T67" s="375" t="s">
        <v>219</v>
      </c>
      <c r="U67" s="375" t="s">
        <v>3</v>
      </c>
      <c r="V67" s="376"/>
      <c r="W67" s="375" t="s">
        <v>219</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219</v>
      </c>
      <c r="R68" s="375" t="s">
        <v>7</v>
      </c>
      <c r="S68" s="376"/>
      <c r="T68" s="375" t="s">
        <v>219</v>
      </c>
      <c r="U68" s="375" t="s">
        <v>3</v>
      </c>
      <c r="V68" s="376"/>
      <c r="W68" s="375" t="s">
        <v>219</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219</v>
      </c>
      <c r="R69" s="375" t="s">
        <v>7</v>
      </c>
      <c r="S69" s="376"/>
      <c r="T69" s="375" t="s">
        <v>219</v>
      </c>
      <c r="U69" s="375" t="s">
        <v>3</v>
      </c>
      <c r="V69" s="376"/>
      <c r="W69" s="375" t="s">
        <v>219</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219</v>
      </c>
      <c r="R70" s="375" t="s">
        <v>7</v>
      </c>
      <c r="S70" s="376"/>
      <c r="T70" s="375" t="s">
        <v>219</v>
      </c>
      <c r="U70" s="375" t="s">
        <v>3</v>
      </c>
      <c r="V70" s="376"/>
      <c r="W70" s="375" t="s">
        <v>219</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219</v>
      </c>
      <c r="R71" s="375" t="s">
        <v>7</v>
      </c>
      <c r="S71" s="376"/>
      <c r="T71" s="375" t="s">
        <v>219</v>
      </c>
      <c r="U71" s="375" t="s">
        <v>3</v>
      </c>
      <c r="V71" s="376"/>
      <c r="W71" s="375" t="s">
        <v>219</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219</v>
      </c>
      <c r="R72" s="375" t="s">
        <v>7</v>
      </c>
      <c r="S72" s="376"/>
      <c r="T72" s="375" t="s">
        <v>219</v>
      </c>
      <c r="U72" s="375" t="s">
        <v>3</v>
      </c>
      <c r="V72" s="376"/>
      <c r="W72" s="375" t="s">
        <v>219</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219</v>
      </c>
      <c r="R73" s="375" t="s">
        <v>7</v>
      </c>
      <c r="S73" s="376"/>
      <c r="T73" s="375" t="s">
        <v>219</v>
      </c>
      <c r="U73" s="375" t="s">
        <v>3</v>
      </c>
      <c r="V73" s="376"/>
      <c r="W73" s="375" t="s">
        <v>219</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219</v>
      </c>
      <c r="R74" s="375" t="s">
        <v>7</v>
      </c>
      <c r="S74" s="376"/>
      <c r="T74" s="375" t="s">
        <v>219</v>
      </c>
      <c r="U74" s="375" t="s">
        <v>3</v>
      </c>
      <c r="V74" s="376"/>
      <c r="W74" s="375" t="s">
        <v>219</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219</v>
      </c>
      <c r="R75" s="375" t="s">
        <v>7</v>
      </c>
      <c r="S75" s="376"/>
      <c r="T75" s="375" t="s">
        <v>219</v>
      </c>
      <c r="U75" s="375" t="s">
        <v>3</v>
      </c>
      <c r="V75" s="376"/>
      <c r="W75" s="375" t="s">
        <v>219</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219</v>
      </c>
      <c r="R76" s="375" t="s">
        <v>7</v>
      </c>
      <c r="S76" s="394"/>
      <c r="T76" s="393" t="s">
        <v>219</v>
      </c>
      <c r="U76" s="393" t="s">
        <v>3</v>
      </c>
      <c r="V76" s="394"/>
      <c r="W76" s="393" t="s">
        <v>219</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219</v>
      </c>
      <c r="R77" s="375" t="s">
        <v>7</v>
      </c>
      <c r="S77" s="376"/>
      <c r="T77" s="375" t="s">
        <v>219</v>
      </c>
      <c r="U77" s="375" t="s">
        <v>3</v>
      </c>
      <c r="V77" s="376"/>
      <c r="W77" s="375" t="s">
        <v>219</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219</v>
      </c>
      <c r="R78" s="375" t="s">
        <v>7</v>
      </c>
      <c r="S78" s="376"/>
      <c r="T78" s="375" t="s">
        <v>219</v>
      </c>
      <c r="U78" s="375" t="s">
        <v>3</v>
      </c>
      <c r="V78" s="376"/>
      <c r="W78" s="375" t="s">
        <v>219</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219</v>
      </c>
      <c r="R79" s="375" t="s">
        <v>7</v>
      </c>
      <c r="S79" s="376"/>
      <c r="T79" s="375" t="s">
        <v>219</v>
      </c>
      <c r="U79" s="375" t="s">
        <v>3</v>
      </c>
      <c r="V79" s="376"/>
      <c r="W79" s="375" t="s">
        <v>219</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219</v>
      </c>
      <c r="R80" s="375" t="s">
        <v>7</v>
      </c>
      <c r="S80" s="376"/>
      <c r="T80" s="375" t="s">
        <v>219</v>
      </c>
      <c r="U80" s="375" t="s">
        <v>3</v>
      </c>
      <c r="V80" s="376"/>
      <c r="W80" s="375" t="s">
        <v>219</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219</v>
      </c>
      <c r="R81" s="375" t="s">
        <v>7</v>
      </c>
      <c r="S81" s="376"/>
      <c r="T81" s="375" t="s">
        <v>219</v>
      </c>
      <c r="U81" s="375" t="s">
        <v>3</v>
      </c>
      <c r="V81" s="376"/>
      <c r="W81" s="375" t="s">
        <v>219</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219</v>
      </c>
      <c r="R82" s="375" t="s">
        <v>7</v>
      </c>
      <c r="S82" s="376"/>
      <c r="T82" s="375" t="s">
        <v>219</v>
      </c>
      <c r="U82" s="375" t="s">
        <v>3</v>
      </c>
      <c r="V82" s="376"/>
      <c r="W82" s="375" t="s">
        <v>219</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219</v>
      </c>
      <c r="R83" s="375" t="s">
        <v>7</v>
      </c>
      <c r="S83" s="376"/>
      <c r="T83" s="375" t="s">
        <v>219</v>
      </c>
      <c r="U83" s="375" t="s">
        <v>3</v>
      </c>
      <c r="V83" s="376"/>
      <c r="W83" s="375" t="s">
        <v>219</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219</v>
      </c>
      <c r="R84" s="375" t="s">
        <v>7</v>
      </c>
      <c r="S84" s="376"/>
      <c r="T84" s="375" t="s">
        <v>219</v>
      </c>
      <c r="U84" s="375" t="s">
        <v>3</v>
      </c>
      <c r="V84" s="376"/>
      <c r="W84" s="375" t="s">
        <v>219</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219</v>
      </c>
      <c r="R85" s="375" t="s">
        <v>7</v>
      </c>
      <c r="S85" s="376"/>
      <c r="T85" s="375" t="s">
        <v>219</v>
      </c>
      <c r="U85" s="375" t="s">
        <v>3</v>
      </c>
      <c r="V85" s="376"/>
      <c r="W85" s="375" t="s">
        <v>219</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219</v>
      </c>
      <c r="R86" s="375" t="s">
        <v>7</v>
      </c>
      <c r="S86" s="376"/>
      <c r="T86" s="375" t="s">
        <v>219</v>
      </c>
      <c r="U86" s="375" t="s">
        <v>3</v>
      </c>
      <c r="V86" s="376"/>
      <c r="W86" s="375" t="s">
        <v>219</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219</v>
      </c>
      <c r="R87" s="375" t="s">
        <v>7</v>
      </c>
      <c r="S87" s="376"/>
      <c r="T87" s="375" t="s">
        <v>219</v>
      </c>
      <c r="U87" s="375" t="s">
        <v>3</v>
      </c>
      <c r="V87" s="376"/>
      <c r="W87" s="375" t="s">
        <v>219</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219</v>
      </c>
      <c r="R88" s="375" t="s">
        <v>7</v>
      </c>
      <c r="S88" s="376"/>
      <c r="T88" s="375" t="s">
        <v>219</v>
      </c>
      <c r="U88" s="375" t="s">
        <v>3</v>
      </c>
      <c r="V88" s="376"/>
      <c r="W88" s="375" t="s">
        <v>219</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219</v>
      </c>
      <c r="R89" s="375" t="s">
        <v>7</v>
      </c>
      <c r="S89" s="376"/>
      <c r="T89" s="375" t="s">
        <v>219</v>
      </c>
      <c r="U89" s="375" t="s">
        <v>3</v>
      </c>
      <c r="V89" s="376"/>
      <c r="W89" s="375" t="s">
        <v>219</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219</v>
      </c>
      <c r="R90" s="375" t="s">
        <v>7</v>
      </c>
      <c r="S90" s="376"/>
      <c r="T90" s="375" t="s">
        <v>219</v>
      </c>
      <c r="U90" s="375" t="s">
        <v>3</v>
      </c>
      <c r="V90" s="376"/>
      <c r="W90" s="375" t="s">
        <v>219</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219</v>
      </c>
      <c r="R91" s="375" t="s">
        <v>7</v>
      </c>
      <c r="S91" s="376"/>
      <c r="T91" s="375" t="s">
        <v>219</v>
      </c>
      <c r="U91" s="375" t="s">
        <v>3</v>
      </c>
      <c r="V91" s="376"/>
      <c r="W91" s="375" t="s">
        <v>219</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219</v>
      </c>
      <c r="R92" s="375" t="s">
        <v>7</v>
      </c>
      <c r="S92" s="376"/>
      <c r="T92" s="375" t="s">
        <v>219</v>
      </c>
      <c r="U92" s="375" t="s">
        <v>3</v>
      </c>
      <c r="V92" s="376"/>
      <c r="W92" s="375" t="s">
        <v>219</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219</v>
      </c>
      <c r="R93" s="375" t="s">
        <v>7</v>
      </c>
      <c r="S93" s="376"/>
      <c r="T93" s="375" t="s">
        <v>219</v>
      </c>
      <c r="U93" s="375" t="s">
        <v>3</v>
      </c>
      <c r="V93" s="376"/>
      <c r="W93" s="375" t="s">
        <v>219</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219</v>
      </c>
      <c r="R94" s="375" t="s">
        <v>7</v>
      </c>
      <c r="S94" s="376"/>
      <c r="T94" s="375" t="s">
        <v>219</v>
      </c>
      <c r="U94" s="375" t="s">
        <v>3</v>
      </c>
      <c r="V94" s="376"/>
      <c r="W94" s="375" t="s">
        <v>219</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219</v>
      </c>
      <c r="R95" s="375" t="s">
        <v>7</v>
      </c>
      <c r="S95" s="376"/>
      <c r="T95" s="375" t="s">
        <v>219</v>
      </c>
      <c r="U95" s="375" t="s">
        <v>3</v>
      </c>
      <c r="V95" s="376"/>
      <c r="W95" s="375" t="s">
        <v>219</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219</v>
      </c>
      <c r="R96" s="375" t="s">
        <v>7</v>
      </c>
      <c r="S96" s="376"/>
      <c r="T96" s="375" t="s">
        <v>219</v>
      </c>
      <c r="U96" s="375" t="s">
        <v>3</v>
      </c>
      <c r="V96" s="376"/>
      <c r="W96" s="375" t="s">
        <v>219</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219</v>
      </c>
      <c r="R97" s="375" t="s">
        <v>7</v>
      </c>
      <c r="S97" s="376"/>
      <c r="T97" s="375" t="s">
        <v>219</v>
      </c>
      <c r="U97" s="375" t="s">
        <v>3</v>
      </c>
      <c r="V97" s="376"/>
      <c r="W97" s="375" t="s">
        <v>219</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219</v>
      </c>
      <c r="R98" s="375" t="s">
        <v>7</v>
      </c>
      <c r="S98" s="376"/>
      <c r="T98" s="375" t="s">
        <v>219</v>
      </c>
      <c r="U98" s="375" t="s">
        <v>3</v>
      </c>
      <c r="V98" s="376"/>
      <c r="W98" s="375" t="s">
        <v>219</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219</v>
      </c>
      <c r="R99" s="375" t="s">
        <v>7</v>
      </c>
      <c r="S99" s="376"/>
      <c r="T99" s="375" t="s">
        <v>219</v>
      </c>
      <c r="U99" s="375" t="s">
        <v>3</v>
      </c>
      <c r="V99" s="376"/>
      <c r="W99" s="375" t="s">
        <v>219</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219</v>
      </c>
      <c r="R100" s="375" t="s">
        <v>7</v>
      </c>
      <c r="S100" s="376"/>
      <c r="T100" s="375" t="s">
        <v>219</v>
      </c>
      <c r="U100" s="375" t="s">
        <v>3</v>
      </c>
      <c r="V100" s="376"/>
      <c r="W100" s="375" t="s">
        <v>219</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219</v>
      </c>
      <c r="R101" s="375" t="s">
        <v>7</v>
      </c>
      <c r="S101" s="376"/>
      <c r="T101" s="375" t="s">
        <v>219</v>
      </c>
      <c r="U101" s="375" t="s">
        <v>3</v>
      </c>
      <c r="V101" s="376"/>
      <c r="W101" s="375" t="s">
        <v>219</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219</v>
      </c>
      <c r="R102" s="375" t="s">
        <v>7</v>
      </c>
      <c r="S102" s="376"/>
      <c r="T102" s="375" t="s">
        <v>219</v>
      </c>
      <c r="U102" s="375" t="s">
        <v>3</v>
      </c>
      <c r="V102" s="376"/>
      <c r="W102" s="375" t="s">
        <v>219</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219</v>
      </c>
      <c r="R103" s="375" t="s">
        <v>7</v>
      </c>
      <c r="S103" s="376"/>
      <c r="T103" s="375" t="s">
        <v>219</v>
      </c>
      <c r="U103" s="375" t="s">
        <v>3</v>
      </c>
      <c r="V103" s="376"/>
      <c r="W103" s="375" t="s">
        <v>219</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219</v>
      </c>
      <c r="R104" s="375" t="s">
        <v>7</v>
      </c>
      <c r="S104" s="376"/>
      <c r="T104" s="375" t="s">
        <v>219</v>
      </c>
      <c r="U104" s="375" t="s">
        <v>3</v>
      </c>
      <c r="V104" s="376"/>
      <c r="W104" s="375" t="s">
        <v>219</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219</v>
      </c>
      <c r="R105" s="375" t="s">
        <v>7</v>
      </c>
      <c r="S105" s="376"/>
      <c r="T105" s="375" t="s">
        <v>219</v>
      </c>
      <c r="U105" s="375" t="s">
        <v>3</v>
      </c>
      <c r="V105" s="376"/>
      <c r="W105" s="375" t="s">
        <v>219</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219</v>
      </c>
      <c r="R106" s="375" t="s">
        <v>7</v>
      </c>
      <c r="S106" s="376"/>
      <c r="T106" s="375" t="s">
        <v>219</v>
      </c>
      <c r="U106" s="375" t="s">
        <v>3</v>
      </c>
      <c r="V106" s="376"/>
      <c r="W106" s="375" t="s">
        <v>219</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219</v>
      </c>
      <c r="R107" s="375" t="s">
        <v>7</v>
      </c>
      <c r="S107" s="376"/>
      <c r="T107" s="375" t="s">
        <v>219</v>
      </c>
      <c r="U107" s="375" t="s">
        <v>3</v>
      </c>
      <c r="V107" s="376"/>
      <c r="W107" s="375" t="s">
        <v>219</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217</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219</v>
      </c>
      <c r="R108" s="375" t="s">
        <v>7</v>
      </c>
      <c r="S108" s="376"/>
      <c r="T108" s="375" t="s">
        <v>219</v>
      </c>
      <c r="U108" s="375" t="s">
        <v>3</v>
      </c>
      <c r="V108" s="376"/>
      <c r="W108" s="375" t="s">
        <v>219</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219</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219</v>
      </c>
      <c r="R109" s="375" t="s">
        <v>7</v>
      </c>
      <c r="S109" s="376"/>
      <c r="T109" s="375" t="s">
        <v>219</v>
      </c>
      <c r="U109" s="375" t="s">
        <v>3</v>
      </c>
      <c r="V109" s="376"/>
      <c r="W109" s="375" t="s">
        <v>219</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220</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219</v>
      </c>
      <c r="R110" s="375" t="s">
        <v>7</v>
      </c>
      <c r="S110" s="376"/>
      <c r="T110" s="375" t="s">
        <v>219</v>
      </c>
      <c r="U110" s="375" t="s">
        <v>3</v>
      </c>
      <c r="V110" s="376"/>
      <c r="W110" s="375" t="s">
        <v>219</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221</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219</v>
      </c>
      <c r="R111" s="375" t="s">
        <v>7</v>
      </c>
      <c r="S111" s="376"/>
      <c r="T111" s="375" t="s">
        <v>219</v>
      </c>
      <c r="U111" s="375" t="s">
        <v>3</v>
      </c>
      <c r="V111" s="376"/>
      <c r="W111" s="375" t="s">
        <v>219</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222</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219</v>
      </c>
      <c r="R112" s="375" t="s">
        <v>7</v>
      </c>
      <c r="S112" s="376"/>
      <c r="T112" s="375" t="s">
        <v>219</v>
      </c>
      <c r="U112" s="375" t="s">
        <v>3</v>
      </c>
      <c r="V112" s="376"/>
      <c r="W112" s="375" t="s">
        <v>219</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223</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219</v>
      </c>
      <c r="R113" s="375" t="s">
        <v>7</v>
      </c>
      <c r="S113" s="376"/>
      <c r="T113" s="375" t="s">
        <v>219</v>
      </c>
      <c r="U113" s="375" t="s">
        <v>3</v>
      </c>
      <c r="V113" s="376"/>
      <c r="W113" s="375" t="s">
        <v>219</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219</v>
      </c>
      <c r="R114" s="375" t="s">
        <v>7</v>
      </c>
      <c r="S114" s="376"/>
      <c r="T114" s="375" t="s">
        <v>219</v>
      </c>
      <c r="U114" s="375" t="s">
        <v>3</v>
      </c>
      <c r="V114" s="376"/>
      <c r="W114" s="375" t="s">
        <v>219</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219</v>
      </c>
      <c r="R115" s="375" t="s">
        <v>7</v>
      </c>
      <c r="S115" s="376"/>
      <c r="T115" s="375" t="s">
        <v>219</v>
      </c>
      <c r="U115" s="375" t="s">
        <v>3</v>
      </c>
      <c r="V115" s="376"/>
      <c r="W115" s="375" t="s">
        <v>219</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219</v>
      </c>
      <c r="R116" s="375" t="s">
        <v>7</v>
      </c>
      <c r="S116" s="376"/>
      <c r="T116" s="375" t="s">
        <v>219</v>
      </c>
      <c r="U116" s="375" t="s">
        <v>3</v>
      </c>
      <c r="V116" s="376"/>
      <c r="W116" s="375" t="s">
        <v>219</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219</v>
      </c>
      <c r="R117" s="375" t="s">
        <v>7</v>
      </c>
      <c r="S117" s="376"/>
      <c r="T117" s="375" t="s">
        <v>219</v>
      </c>
      <c r="U117" s="375" t="s">
        <v>3</v>
      </c>
      <c r="V117" s="376"/>
      <c r="W117" s="375" t="s">
        <v>219</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219</v>
      </c>
      <c r="R118" s="375" t="s">
        <v>7</v>
      </c>
      <c r="S118" s="376"/>
      <c r="T118" s="375" t="s">
        <v>219</v>
      </c>
      <c r="U118" s="375" t="s">
        <v>3</v>
      </c>
      <c r="V118" s="376"/>
      <c r="W118" s="375" t="s">
        <v>219</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219</v>
      </c>
      <c r="R119" s="375" t="s">
        <v>7</v>
      </c>
      <c r="S119" s="376"/>
      <c r="T119" s="375" t="s">
        <v>219</v>
      </c>
      <c r="U119" s="375" t="s">
        <v>3</v>
      </c>
      <c r="V119" s="376"/>
      <c r="W119" s="375" t="s">
        <v>219</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219</v>
      </c>
      <c r="R120" s="375" t="s">
        <v>7</v>
      </c>
      <c r="S120" s="376"/>
      <c r="T120" s="375" t="s">
        <v>219</v>
      </c>
      <c r="U120" s="375" t="s">
        <v>3</v>
      </c>
      <c r="V120" s="376"/>
      <c r="W120" s="375" t="s">
        <v>219</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219</v>
      </c>
      <c r="R121" s="375" t="s">
        <v>7</v>
      </c>
      <c r="S121" s="376"/>
      <c r="T121" s="375" t="s">
        <v>219</v>
      </c>
      <c r="U121" s="375" t="s">
        <v>3</v>
      </c>
      <c r="V121" s="376"/>
      <c r="W121" s="375" t="s">
        <v>219</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219</v>
      </c>
      <c r="R122" s="375" t="s">
        <v>7</v>
      </c>
      <c r="S122" s="376"/>
      <c r="T122" s="375" t="s">
        <v>219</v>
      </c>
      <c r="U122" s="375" t="s">
        <v>3</v>
      </c>
      <c r="V122" s="376"/>
      <c r="W122" s="375" t="s">
        <v>219</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219</v>
      </c>
      <c r="R123" s="375" t="s">
        <v>7</v>
      </c>
      <c r="S123" s="376"/>
      <c r="T123" s="375" t="s">
        <v>219</v>
      </c>
      <c r="U123" s="375" t="s">
        <v>3</v>
      </c>
      <c r="V123" s="376"/>
      <c r="W123" s="375" t="s">
        <v>219</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219</v>
      </c>
      <c r="R124" s="375" t="s">
        <v>7</v>
      </c>
      <c r="S124" s="376"/>
      <c r="T124" s="375" t="s">
        <v>219</v>
      </c>
      <c r="U124" s="375" t="s">
        <v>3</v>
      </c>
      <c r="V124" s="376"/>
      <c r="W124" s="375" t="s">
        <v>219</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219</v>
      </c>
      <c r="R125" s="375" t="s">
        <v>7</v>
      </c>
      <c r="S125" s="376"/>
      <c r="T125" s="375" t="s">
        <v>219</v>
      </c>
      <c r="U125" s="375" t="s">
        <v>3</v>
      </c>
      <c r="V125" s="376"/>
      <c r="W125" s="375" t="s">
        <v>219</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219</v>
      </c>
      <c r="R126" s="375" t="s">
        <v>7</v>
      </c>
      <c r="S126" s="376"/>
      <c r="T126" s="375" t="s">
        <v>219</v>
      </c>
      <c r="U126" s="375" t="s">
        <v>3</v>
      </c>
      <c r="V126" s="376"/>
      <c r="W126" s="375" t="s">
        <v>219</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219</v>
      </c>
      <c r="R127" s="375" t="s">
        <v>7</v>
      </c>
      <c r="S127" s="376"/>
      <c r="T127" s="375" t="s">
        <v>219</v>
      </c>
      <c r="U127" s="375" t="s">
        <v>3</v>
      </c>
      <c r="V127" s="376"/>
      <c r="W127" s="375" t="s">
        <v>219</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219</v>
      </c>
      <c r="R128" s="375" t="s">
        <v>7</v>
      </c>
      <c r="S128" s="376"/>
      <c r="T128" s="375" t="s">
        <v>219</v>
      </c>
      <c r="U128" s="375" t="s">
        <v>3</v>
      </c>
      <c r="V128" s="376"/>
      <c r="W128" s="375" t="s">
        <v>219</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219</v>
      </c>
      <c r="R129" s="375" t="s">
        <v>7</v>
      </c>
      <c r="S129" s="376"/>
      <c r="T129" s="375" t="s">
        <v>219</v>
      </c>
      <c r="U129" s="375" t="s">
        <v>3</v>
      </c>
      <c r="V129" s="376"/>
      <c r="W129" s="375" t="s">
        <v>219</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219</v>
      </c>
      <c r="R130" s="375" t="s">
        <v>7</v>
      </c>
      <c r="S130" s="376"/>
      <c r="T130" s="375" t="s">
        <v>219</v>
      </c>
      <c r="U130" s="375" t="s">
        <v>3</v>
      </c>
      <c r="V130" s="376"/>
      <c r="W130" s="375" t="s">
        <v>219</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219</v>
      </c>
      <c r="R131" s="375" t="s">
        <v>7</v>
      </c>
      <c r="S131" s="376"/>
      <c r="T131" s="375" t="s">
        <v>219</v>
      </c>
      <c r="U131" s="375" t="s">
        <v>3</v>
      </c>
      <c r="V131" s="376"/>
      <c r="W131" s="375" t="s">
        <v>219</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219</v>
      </c>
      <c r="R132" s="375" t="s">
        <v>7</v>
      </c>
      <c r="S132" s="376"/>
      <c r="T132" s="375" t="s">
        <v>219</v>
      </c>
      <c r="U132" s="375" t="s">
        <v>3</v>
      </c>
      <c r="V132" s="376"/>
      <c r="W132" s="375" t="s">
        <v>219</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219</v>
      </c>
      <c r="R133" s="375" t="s">
        <v>7</v>
      </c>
      <c r="S133" s="376"/>
      <c r="T133" s="375" t="s">
        <v>219</v>
      </c>
      <c r="U133" s="375" t="s">
        <v>3</v>
      </c>
      <c r="V133" s="376"/>
      <c r="W133" s="375" t="s">
        <v>219</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219</v>
      </c>
      <c r="R134" s="375" t="s">
        <v>7</v>
      </c>
      <c r="S134" s="376"/>
      <c r="T134" s="375" t="s">
        <v>219</v>
      </c>
      <c r="U134" s="375" t="s">
        <v>3</v>
      </c>
      <c r="V134" s="376"/>
      <c r="W134" s="375" t="s">
        <v>219</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219</v>
      </c>
      <c r="R135" s="375" t="s">
        <v>7</v>
      </c>
      <c r="S135" s="376"/>
      <c r="T135" s="375" t="s">
        <v>219</v>
      </c>
      <c r="U135" s="375" t="s">
        <v>3</v>
      </c>
      <c r="V135" s="376"/>
      <c r="W135" s="375" t="s">
        <v>219</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219</v>
      </c>
      <c r="R136" s="375" t="s">
        <v>7</v>
      </c>
      <c r="S136" s="376"/>
      <c r="T136" s="375" t="s">
        <v>219</v>
      </c>
      <c r="U136" s="375" t="s">
        <v>3</v>
      </c>
      <c r="V136" s="376"/>
      <c r="W136" s="375" t="s">
        <v>219</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5" t="s">
        <v>324</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$K4=73</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482</v>
      </c>
      <c r="P16" s="42"/>
    </row>
    <row r="27" spans="8:10" ht="12.75" customHeight="1" x14ac:dyDescent="0.2">
      <c r="J27" s="14"/>
    </row>
    <row r="28" spans="8:10" x14ac:dyDescent="0.2">
      <c r="H28" s="30" t="s">
        <v>482</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265</v>
      </c>
      <c r="C2" s="44" t="s">
        <v>1034</v>
      </c>
      <c r="D2" s="44" t="s">
        <v>965</v>
      </c>
      <c r="E2" s="44" t="s">
        <v>1036</v>
      </c>
    </row>
    <row r="3" spans="2:5" ht="15.75" x14ac:dyDescent="0.25">
      <c r="B3" s="43" t="s">
        <v>1013</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1014</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1016</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1015</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1017</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1018</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1019</v>
      </c>
      <c r="C9" s="46" t="s">
        <v>356</v>
      </c>
      <c r="D9" s="43">
        <f>_xlfn.IFNA(INDEX(TblConstr[],MATCH(Log!$I$28,TblConstr[Hour],0),MATCH(TblStats[[#This Row],[Abbr]],TblConstr[#Headers],0)),0)</f>
        <v>0</v>
      </c>
      <c r="E9" s="47" t="e">
        <f>TblStats[[#This Row],[Number]]/INDEX(TblConstr[[Hour]:[Land]],MATCH(Log!$I$28,TblConstr[Hour],0),6)</f>
        <v>#N/A</v>
      </c>
    </row>
    <row r="10" spans="2:5" ht="15.75" x14ac:dyDescent="0.25">
      <c r="B10" s="43" t="s">
        <v>1020</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1021</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1022</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1023</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1024</v>
      </c>
      <c r="C14" s="46" t="s">
        <v>358</v>
      </c>
      <c r="D14" s="43">
        <f>_xlfn.IFNA(INDEX(TblConstr[],MATCH(Log!$I$28,TblConstr[Hour],0),MATCH(TblStats[[#This Row],[Abbr]],TblConstr[#Headers],0)),0)</f>
        <v>0</v>
      </c>
      <c r="E14" s="47" t="e">
        <f>TblStats[[#This Row],[Number]]/INDEX(TblConstr[[Hour]:[Land]],MATCH(Log!$I$28,TblConstr[Hour],0),6)</f>
        <v>#N/A</v>
      </c>
    </row>
    <row r="15" spans="2:5" ht="15.75" x14ac:dyDescent="0.25">
      <c r="B15" s="43" t="s">
        <v>1025</v>
      </c>
      <c r="C15" s="46" t="s">
        <v>361</v>
      </c>
      <c r="D15" s="43">
        <f>_xlfn.IFNA(INDEX(TblConstr[],MATCH(Log!$I$28,TblConstr[Hour],0),MATCH(TblStats[[#This Row],[Abbr]],TblConstr[#Headers],0)),0)</f>
        <v>0</v>
      </c>
      <c r="E15" s="47" t="e">
        <f>TblStats[[#This Row],[Number]]/INDEX(TblConstr[[Hour]:[Land]],MATCH(Log!$I$28,TblConstr[Hour],0),6)</f>
        <v>#N/A</v>
      </c>
    </row>
    <row r="16" spans="2:5" ht="15.75" x14ac:dyDescent="0.25">
      <c r="B16" s="43" t="s">
        <v>1026</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1027</v>
      </c>
      <c r="C17" s="46" t="s">
        <v>359</v>
      </c>
      <c r="D17" s="43">
        <f>_xlfn.IFNA(INDEX(TblConstr[],MATCH(Log!$I$28,TblConstr[Hour],0),MATCH(TblStats[[#This Row],[Abbr]],TblConstr[#Headers],0)),0)</f>
        <v>0</v>
      </c>
      <c r="E17" s="47" t="e">
        <f>TblStats[[#This Row],[Number]]/INDEX(TblConstr[[Hour]:[Land]],MATCH(Log!$I$28,TblConstr[Hour],0),6)</f>
        <v>#N/A</v>
      </c>
    </row>
    <row r="18" spans="2:12" ht="15.75" x14ac:dyDescent="0.25">
      <c r="B18" s="43" t="s">
        <v>1028</v>
      </c>
      <c r="C18" s="46" t="s">
        <v>305</v>
      </c>
      <c r="D18" s="43">
        <f>_xlfn.IFNA(INDEX(TblConstr[],MATCH(Log!$I$28,TblConstr[Hour],0),MATCH(TblStats[[#This Row],[Abbr]],TblConstr[#Headers],0)),0)</f>
        <v>0</v>
      </c>
      <c r="E18" s="47" t="e">
        <f>TblStats[[#This Row],[Number]]/INDEX(TblConstr[[Hour]:[Land]],MATCH(Log!$I$28,TblConstr[Hour],0),6)</f>
        <v>#N/A</v>
      </c>
    </row>
    <row r="19" spans="2:12" ht="15.75" x14ac:dyDescent="0.25">
      <c r="B19" s="43" t="s">
        <v>1029</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1030</v>
      </c>
      <c r="C20" s="46" t="s">
        <v>379</v>
      </c>
      <c r="D20" s="43">
        <f>_xlfn.IFNA(INDEX(TblConstr[],MATCH(Log!$I$28,TblConstr[Hour],0),MATCH(TblStats[[#This Row],[Abbr]],TblConstr[#Headers],0)),0)</f>
        <v>0</v>
      </c>
      <c r="E20" s="47" t="e">
        <f>TblStats[[#This Row],[Number]]/INDEX(TblConstr[[Hour]:[Land]],MATCH(Log!$I$28,TblConstr[Hour],0),6)</f>
        <v>#N/A</v>
      </c>
    </row>
    <row r="21" spans="2:12" ht="15.75" x14ac:dyDescent="0.25">
      <c r="B21" s="43" t="s">
        <v>1031</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1032</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1033</v>
      </c>
      <c r="C23" s="45" t="s">
        <v>1035</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1012</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topLeftCell="A64" zoomScale="70" zoomScaleNormal="70" workbookViewId="0">
      <selection activeCell="B142" sqref="B142"/>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550</v>
      </c>
      <c r="B11" s="97">
        <v>20</v>
      </c>
      <c r="C11" s="97" t="s">
        <v>8</v>
      </c>
    </row>
    <row r="12" spans="1:6" x14ac:dyDescent="0.2">
      <c r="A12" s="401" t="s">
        <v>67</v>
      </c>
      <c r="B12" s="402">
        <v>1.6</v>
      </c>
      <c r="C12" s="97" t="s">
        <v>523</v>
      </c>
      <c r="D12" s="403">
        <v>0.32</v>
      </c>
      <c r="E12" s="97" t="s">
        <v>446</v>
      </c>
    </row>
    <row r="13" spans="1:6" x14ac:dyDescent="0.2">
      <c r="A13" s="401" t="s">
        <v>65</v>
      </c>
      <c r="B13" s="402">
        <v>1.6</v>
      </c>
      <c r="C13" s="97" t="s">
        <v>524</v>
      </c>
      <c r="D13" s="403">
        <v>0.32</v>
      </c>
      <c r="E13" s="97" t="s">
        <v>446</v>
      </c>
    </row>
    <row r="14" spans="1:6" x14ac:dyDescent="0.2">
      <c r="A14" s="401" t="s">
        <v>491</v>
      </c>
      <c r="B14" s="404">
        <v>0</v>
      </c>
      <c r="C14" s="97" t="s">
        <v>494</v>
      </c>
      <c r="D14" s="405"/>
      <c r="F14" s="403"/>
    </row>
    <row r="15" spans="1:6" x14ac:dyDescent="0.2">
      <c r="B15" s="404">
        <v>3.5</v>
      </c>
      <c r="C15" s="97" t="s">
        <v>495</v>
      </c>
      <c r="D15" s="406">
        <v>0.35</v>
      </c>
      <c r="E15" s="97" t="s">
        <v>446</v>
      </c>
      <c r="F15" s="403"/>
    </row>
    <row r="16" spans="1:6" x14ac:dyDescent="0.2">
      <c r="A16" s="401" t="s">
        <v>488</v>
      </c>
      <c r="B16" s="404">
        <v>2.5</v>
      </c>
      <c r="C16" s="97" t="s">
        <v>497</v>
      </c>
      <c r="D16" s="406">
        <v>0.25</v>
      </c>
      <c r="E16" s="97" t="s">
        <v>446</v>
      </c>
      <c r="F16" s="403"/>
    </row>
    <row r="17" spans="1:19" x14ac:dyDescent="0.2">
      <c r="B17" s="404">
        <v>3.5</v>
      </c>
      <c r="C17" s="97" t="s">
        <v>496</v>
      </c>
      <c r="D17" s="406">
        <v>0.35</v>
      </c>
      <c r="E17" s="97" t="s">
        <v>446</v>
      </c>
      <c r="F17" s="403"/>
    </row>
    <row r="18" spans="1:19" x14ac:dyDescent="0.2">
      <c r="A18" s="401" t="s">
        <v>192</v>
      </c>
      <c r="B18" s="404">
        <v>2</v>
      </c>
      <c r="C18" s="97" t="s">
        <v>447</v>
      </c>
      <c r="D18" s="403">
        <v>0.36</v>
      </c>
      <c r="E18" s="97" t="s">
        <v>446</v>
      </c>
    </row>
    <row r="19" spans="1:19" x14ac:dyDescent="0.2">
      <c r="A19" s="401" t="s">
        <v>462</v>
      </c>
      <c r="B19" s="404">
        <v>2.75</v>
      </c>
      <c r="C19" s="97" t="s">
        <v>498</v>
      </c>
    </row>
    <row r="20" spans="1:19" x14ac:dyDescent="0.2">
      <c r="A20" s="401" t="s">
        <v>463</v>
      </c>
      <c r="B20" s="407">
        <v>4</v>
      </c>
      <c r="C20" s="97" t="s">
        <v>464</v>
      </c>
      <c r="D20" s="403">
        <v>0.6</v>
      </c>
      <c r="E20" s="97" t="s">
        <v>446</v>
      </c>
    </row>
    <row r="21" spans="1:19" x14ac:dyDescent="0.2">
      <c r="B21" s="407">
        <v>4</v>
      </c>
      <c r="C21" s="97" t="s">
        <v>465</v>
      </c>
      <c r="D21" s="403">
        <v>0.6</v>
      </c>
      <c r="E21" s="97" t="s">
        <v>446</v>
      </c>
    </row>
    <row r="22" spans="1:19" x14ac:dyDescent="0.2">
      <c r="A22" s="401" t="s">
        <v>1106</v>
      </c>
      <c r="B22" s="407">
        <v>25</v>
      </c>
      <c r="C22" s="97" t="s">
        <v>1107</v>
      </c>
      <c r="D22" s="403">
        <v>0.3</v>
      </c>
      <c r="E22" s="97" t="s">
        <v>446</v>
      </c>
    </row>
    <row r="23" spans="1:19" x14ac:dyDescent="0.2">
      <c r="A23" s="400" t="s">
        <v>80</v>
      </c>
    </row>
    <row r="24" spans="1:19" s="49" customFormat="1" x14ac:dyDescent="0.2">
      <c r="A24" s="408" t="s">
        <v>72</v>
      </c>
      <c r="B24" s="408" t="s">
        <v>71</v>
      </c>
      <c r="C24" s="408" t="s">
        <v>70</v>
      </c>
      <c r="D24" s="408" t="s">
        <v>69</v>
      </c>
      <c r="E24" s="408" t="s">
        <v>68</v>
      </c>
      <c r="F24" s="409" t="s">
        <v>63</v>
      </c>
      <c r="G24" s="409" t="s">
        <v>356</v>
      </c>
      <c r="H24" s="410" t="s">
        <v>64</v>
      </c>
      <c r="I24" s="410" t="s">
        <v>65</v>
      </c>
      <c r="J24" s="411" t="s">
        <v>66</v>
      </c>
      <c r="K24" s="411" t="s">
        <v>67</v>
      </c>
      <c r="L24" s="411" t="s">
        <v>358</v>
      </c>
      <c r="M24" s="412" t="s">
        <v>361</v>
      </c>
      <c r="N24" s="413" t="s">
        <v>74</v>
      </c>
      <c r="O24" s="413" t="s">
        <v>359</v>
      </c>
      <c r="P24" s="413" t="s">
        <v>521</v>
      </c>
      <c r="Q24" s="414" t="s">
        <v>75</v>
      </c>
      <c r="R24" s="414" t="s">
        <v>379</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185</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242</v>
      </c>
      <c r="E31" s="6"/>
      <c r="F31" s="6"/>
      <c r="G31" s="6"/>
      <c r="H31" s="6"/>
      <c r="I31" s="6"/>
      <c r="J31" s="6"/>
      <c r="K31" s="6"/>
      <c r="L31" s="6" t="s">
        <v>404</v>
      </c>
      <c r="M31" s="6"/>
      <c r="N31" s="6"/>
      <c r="O31" s="6"/>
      <c r="P31" s="6"/>
      <c r="Q31" s="6"/>
      <c r="R31" s="6"/>
      <c r="S31" s="6"/>
    </row>
    <row r="32" spans="1:19" x14ac:dyDescent="0.2">
      <c r="A32" s="401" t="s">
        <v>21</v>
      </c>
      <c r="B32" s="97">
        <f>HLOOKUP(1,E32:J36,2)</f>
        <v>1300</v>
      </c>
      <c r="D32" s="97" t="s">
        <v>445</v>
      </c>
      <c r="E32" s="97">
        <v>1</v>
      </c>
      <c r="F32" s="97">
        <v>2</v>
      </c>
      <c r="G32" s="97">
        <v>3</v>
      </c>
      <c r="H32" s="97">
        <v>4</v>
      </c>
      <c r="I32" s="97">
        <v>5</v>
      </c>
      <c r="J32" s="97">
        <v>6</v>
      </c>
      <c r="L32" s="97" t="s">
        <v>394</v>
      </c>
      <c r="M32" s="403">
        <v>0.1</v>
      </c>
      <c r="N32" s="97" t="s">
        <v>405</v>
      </c>
    </row>
    <row r="33" spans="1:16" x14ac:dyDescent="0.2">
      <c r="A33" s="401" t="s">
        <v>24</v>
      </c>
      <c r="B33" s="97">
        <v>100</v>
      </c>
      <c r="D33" s="97" t="s">
        <v>21</v>
      </c>
      <c r="E33" s="154">
        <v>1300</v>
      </c>
      <c r="F33" s="154">
        <v>1390</v>
      </c>
      <c r="G33" s="154">
        <v>1480</v>
      </c>
      <c r="H33" s="154">
        <v>1570</v>
      </c>
      <c r="I33" s="154">
        <v>1660</v>
      </c>
      <c r="J33" s="154">
        <v>1750</v>
      </c>
      <c r="K33" s="154"/>
      <c r="M33" s="403">
        <v>0.05</v>
      </c>
      <c r="N33" s="97" t="s">
        <v>406</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407</v>
      </c>
    </row>
    <row r="35" spans="1:16" x14ac:dyDescent="0.2">
      <c r="A35" s="401" t="str">
        <f>Overview!$A23</f>
        <v>Archer</v>
      </c>
      <c r="B35" s="97">
        <v>150</v>
      </c>
      <c r="D35" s="97" t="s">
        <v>5</v>
      </c>
      <c r="E35" s="154">
        <v>15000</v>
      </c>
      <c r="F35" s="154">
        <v>16000</v>
      </c>
      <c r="G35" s="154">
        <v>17000</v>
      </c>
      <c r="H35" s="154">
        <v>18000</v>
      </c>
      <c r="I35" s="154">
        <v>19000</v>
      </c>
      <c r="J35" s="154">
        <v>20000</v>
      </c>
      <c r="L35" s="97" t="s">
        <v>184</v>
      </c>
      <c r="M35" s="403">
        <v>-0.05</v>
      </c>
      <c r="N35" s="97" t="s">
        <v>408</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409</v>
      </c>
    </row>
    <row r="37" spans="1:16" x14ac:dyDescent="0.2">
      <c r="A37" s="401" t="str">
        <f>Overview!$A25</f>
        <v>Cavalry</v>
      </c>
      <c r="B37" s="97">
        <v>0</v>
      </c>
      <c r="M37" s="403">
        <v>-0.1</v>
      </c>
      <c r="N37" s="97" t="s">
        <v>408</v>
      </c>
      <c r="O37" s="97">
        <v>-2</v>
      </c>
      <c r="P37" s="97" t="s">
        <v>409</v>
      </c>
    </row>
    <row r="38" spans="1:16" x14ac:dyDescent="0.2">
      <c r="A38" s="401" t="s">
        <v>25</v>
      </c>
      <c r="B38" s="97">
        <v>25</v>
      </c>
      <c r="D38" s="97" t="s">
        <v>378</v>
      </c>
      <c r="E38" s="154">
        <v>1</v>
      </c>
      <c r="F38" s="97">
        <v>2</v>
      </c>
      <c r="G38" s="97">
        <v>3</v>
      </c>
      <c r="H38" s="97">
        <v>4</v>
      </c>
      <c r="I38" s="97">
        <v>5</v>
      </c>
      <c r="J38" s="97">
        <v>6</v>
      </c>
      <c r="L38" s="97" t="s">
        <v>287</v>
      </c>
      <c r="M38" s="403">
        <v>-0.1</v>
      </c>
      <c r="N38" s="97" t="s">
        <v>410</v>
      </c>
    </row>
    <row r="39" spans="1:16" x14ac:dyDescent="0.2">
      <c r="A39" s="401" t="s">
        <v>26</v>
      </c>
      <c r="B39" s="97">
        <v>25</v>
      </c>
      <c r="D39" s="97" t="s">
        <v>21</v>
      </c>
      <c r="E39" s="97">
        <v>1200</v>
      </c>
      <c r="F39" s="97">
        <v>1325</v>
      </c>
      <c r="G39" s="97">
        <v>1450</v>
      </c>
      <c r="H39" s="97">
        <v>1575</v>
      </c>
      <c r="I39" s="97">
        <v>1700</v>
      </c>
      <c r="J39" s="97">
        <v>1825</v>
      </c>
      <c r="M39" s="403">
        <v>-0.1</v>
      </c>
      <c r="N39" s="97" t="s">
        <v>411</v>
      </c>
    </row>
    <row r="40" spans="1:16" x14ac:dyDescent="0.2">
      <c r="A40" s="401" t="s">
        <v>27</v>
      </c>
      <c r="B40" s="97">
        <v>0</v>
      </c>
      <c r="D40" s="97" t="s">
        <v>2</v>
      </c>
      <c r="E40" s="97">
        <v>100000</v>
      </c>
      <c r="F40" s="97">
        <v>104750</v>
      </c>
      <c r="G40" s="97">
        <v>109500</v>
      </c>
      <c r="H40" s="97">
        <v>114250</v>
      </c>
      <c r="I40" s="97">
        <v>119000</v>
      </c>
      <c r="J40" s="97">
        <v>123750</v>
      </c>
      <c r="M40" s="403">
        <v>0.02</v>
      </c>
      <c r="N40" s="97" t="s">
        <v>412</v>
      </c>
    </row>
    <row r="41" spans="1:16" x14ac:dyDescent="0.2">
      <c r="D41" s="97" t="s">
        <v>5</v>
      </c>
      <c r="E41" s="97">
        <v>15000</v>
      </c>
      <c r="F41" s="97">
        <v>16000</v>
      </c>
      <c r="G41" s="97">
        <v>17000</v>
      </c>
      <c r="H41" s="97">
        <v>18000</v>
      </c>
      <c r="I41" s="97">
        <v>19000</v>
      </c>
      <c r="J41" s="97">
        <v>20000</v>
      </c>
      <c r="L41" s="97" t="s">
        <v>22</v>
      </c>
      <c r="M41" s="403">
        <v>-0.1</v>
      </c>
      <c r="N41" s="97" t="s">
        <v>413</v>
      </c>
    </row>
    <row r="42" spans="1:16" x14ac:dyDescent="0.2">
      <c r="A42" s="400" t="s">
        <v>78</v>
      </c>
      <c r="D42" s="97" t="s">
        <v>7</v>
      </c>
      <c r="E42" s="97">
        <v>15000</v>
      </c>
      <c r="F42" s="97">
        <v>15450</v>
      </c>
      <c r="G42" s="97">
        <v>15900</v>
      </c>
      <c r="H42" s="97">
        <v>16350</v>
      </c>
      <c r="I42" s="97">
        <v>16800</v>
      </c>
      <c r="J42" s="97">
        <v>17250</v>
      </c>
      <c r="M42" s="403">
        <v>-0.1</v>
      </c>
      <c r="N42" s="97" t="s">
        <v>414</v>
      </c>
    </row>
    <row r="43" spans="1:16" x14ac:dyDescent="0.2">
      <c r="A43" s="401" t="s">
        <v>2</v>
      </c>
      <c r="B43" s="154">
        <f>HLOOKUP(1,E32:J36,3)</f>
        <v>100000</v>
      </c>
      <c r="C43" s="154"/>
      <c r="M43" s="403">
        <v>0.05</v>
      </c>
      <c r="N43" s="97" t="s">
        <v>302</v>
      </c>
    </row>
    <row r="44" spans="1:16" x14ac:dyDescent="0.2">
      <c r="A44" s="401" t="s">
        <v>5</v>
      </c>
      <c r="B44" s="154">
        <f>HLOOKUP(1,E32:J36,4)</f>
        <v>15000</v>
      </c>
      <c r="C44" s="154"/>
      <c r="D44" s="97" t="s">
        <v>450</v>
      </c>
      <c r="L44" s="97" t="s">
        <v>73</v>
      </c>
      <c r="M44" s="403">
        <v>-0.1</v>
      </c>
      <c r="N44" s="97" t="s">
        <v>415</v>
      </c>
    </row>
    <row r="45" spans="1:16" x14ac:dyDescent="0.2">
      <c r="A45" s="401" t="s">
        <v>81</v>
      </c>
      <c r="B45" s="154">
        <f>HLOOKUP(1,E32:J36,5)</f>
        <v>15000</v>
      </c>
      <c r="C45" s="154"/>
      <c r="D45" s="97" t="s">
        <v>21</v>
      </c>
      <c r="E45" s="97">
        <v>100</v>
      </c>
      <c r="M45" s="403">
        <v>-0.2</v>
      </c>
      <c r="N45" s="97" t="s">
        <v>416</v>
      </c>
    </row>
    <row r="46" spans="1:16" x14ac:dyDescent="0.2">
      <c r="A46" s="401" t="s">
        <v>12</v>
      </c>
      <c r="B46" s="154">
        <v>0</v>
      </c>
      <c r="C46" s="154"/>
      <c r="D46" s="97" t="s">
        <v>2</v>
      </c>
      <c r="E46" s="97">
        <v>5000</v>
      </c>
      <c r="M46" s="97">
        <v>1</v>
      </c>
      <c r="N46" s="97" t="s">
        <v>417</v>
      </c>
    </row>
    <row r="47" spans="1:16" x14ac:dyDescent="0.2">
      <c r="A47" s="401" t="s">
        <v>3</v>
      </c>
      <c r="B47" s="154">
        <v>0</v>
      </c>
      <c r="C47" s="154"/>
      <c r="D47" s="97" t="s">
        <v>5</v>
      </c>
      <c r="E47" s="97">
        <v>1500</v>
      </c>
      <c r="L47" s="97" t="s">
        <v>190</v>
      </c>
      <c r="M47" s="403">
        <v>-0.1</v>
      </c>
      <c r="N47" s="97" t="s">
        <v>418</v>
      </c>
    </row>
    <row r="48" spans="1:16" x14ac:dyDescent="0.2">
      <c r="A48" s="401" t="s">
        <v>4</v>
      </c>
      <c r="B48" s="154">
        <v>10000</v>
      </c>
      <c r="C48" s="154"/>
      <c r="D48" s="97" t="s">
        <v>7</v>
      </c>
      <c r="E48" s="97">
        <v>2500</v>
      </c>
      <c r="M48" s="403">
        <v>-0.2</v>
      </c>
      <c r="N48" s="97" t="s">
        <v>419</v>
      </c>
    </row>
    <row r="49" spans="1:21" x14ac:dyDescent="0.2">
      <c r="A49" s="401" t="s">
        <v>82</v>
      </c>
      <c r="B49" s="154">
        <v>0</v>
      </c>
      <c r="C49" s="154"/>
      <c r="D49" s="97" t="s">
        <v>3</v>
      </c>
      <c r="E49" s="97">
        <v>2500</v>
      </c>
      <c r="M49" s="97">
        <v>1</v>
      </c>
      <c r="N49" s="97" t="s">
        <v>420</v>
      </c>
    </row>
    <row r="50" spans="1:21" x14ac:dyDescent="0.2">
      <c r="D50" s="97" t="s">
        <v>12</v>
      </c>
      <c r="E50" s="97">
        <v>1000</v>
      </c>
      <c r="L50" s="97" t="s">
        <v>395</v>
      </c>
      <c r="M50" s="403">
        <v>-0.1</v>
      </c>
      <c r="N50" s="97" t="s">
        <v>421</v>
      </c>
    </row>
    <row r="51" spans="1:21" x14ac:dyDescent="0.2">
      <c r="A51" s="400" t="s">
        <v>86</v>
      </c>
      <c r="D51" s="97" t="s">
        <v>451</v>
      </c>
      <c r="E51" s="97">
        <v>30</v>
      </c>
      <c r="L51" s="97" t="s">
        <v>396</v>
      </c>
      <c r="M51" s="403">
        <v>0.2</v>
      </c>
      <c r="N51" s="97" t="s">
        <v>422</v>
      </c>
      <c r="O51" s="403">
        <v>0.1</v>
      </c>
      <c r="P51" s="97" t="s">
        <v>406</v>
      </c>
    </row>
    <row r="52" spans="1:21" x14ac:dyDescent="0.2">
      <c r="A52" s="401" t="s">
        <v>21</v>
      </c>
      <c r="B52" s="423">
        <v>0.03</v>
      </c>
      <c r="D52" s="97" t="s">
        <v>452</v>
      </c>
      <c r="E52" s="97">
        <v>30</v>
      </c>
      <c r="L52" s="97" t="s">
        <v>397</v>
      </c>
      <c r="M52" s="424">
        <v>0.06</v>
      </c>
      <c r="N52" s="97" t="s">
        <v>412</v>
      </c>
    </row>
    <row r="53" spans="1:21" x14ac:dyDescent="0.2">
      <c r="A53" s="401" t="s">
        <v>24</v>
      </c>
      <c r="B53" s="423">
        <v>0.01</v>
      </c>
      <c r="L53" s="97" t="s">
        <v>398</v>
      </c>
      <c r="M53" s="425">
        <v>0.125</v>
      </c>
      <c r="N53" s="97" t="s">
        <v>407</v>
      </c>
    </row>
    <row r="54" spans="1:21" x14ac:dyDescent="0.2">
      <c r="A54" s="401" t="s">
        <v>14</v>
      </c>
      <c r="B54" s="423">
        <v>0.01</v>
      </c>
      <c r="L54" s="97" t="s">
        <v>399</v>
      </c>
      <c r="M54" s="403">
        <v>-0.3</v>
      </c>
      <c r="N54" s="97" t="s">
        <v>423</v>
      </c>
    </row>
    <row r="55" spans="1:21" x14ac:dyDescent="0.2">
      <c r="A55" s="401" t="s">
        <v>16</v>
      </c>
      <c r="B55" s="423">
        <v>0.01</v>
      </c>
      <c r="L55" s="97" t="s">
        <v>400</v>
      </c>
      <c r="M55" s="403">
        <v>-0.2</v>
      </c>
      <c r="N55" s="97" t="s">
        <v>408</v>
      </c>
      <c r="O55" s="403">
        <v>0.15</v>
      </c>
      <c r="P55" s="97" t="s">
        <v>424</v>
      </c>
    </row>
    <row r="56" spans="1:21" x14ac:dyDescent="0.2">
      <c r="A56" s="401" t="s">
        <v>15</v>
      </c>
      <c r="B56" s="423">
        <v>0.02</v>
      </c>
      <c r="L56" s="97" t="s">
        <v>401</v>
      </c>
      <c r="M56" s="403">
        <v>-0.25</v>
      </c>
      <c r="N56" s="97" t="s">
        <v>425</v>
      </c>
    </row>
    <row r="57" spans="1:21" x14ac:dyDescent="0.2">
      <c r="L57" s="97" t="s">
        <v>402</v>
      </c>
      <c r="M57" s="403">
        <v>0.1</v>
      </c>
      <c r="N57" s="97" t="s">
        <v>302</v>
      </c>
      <c r="O57" s="403">
        <v>0.15</v>
      </c>
      <c r="P57" s="97" t="s">
        <v>426</v>
      </c>
    </row>
    <row r="58" spans="1:21" x14ac:dyDescent="0.2">
      <c r="L58" s="97" t="s">
        <v>403</v>
      </c>
      <c r="M58" s="97">
        <v>3</v>
      </c>
      <c r="N58" s="97" t="s">
        <v>427</v>
      </c>
    </row>
    <row r="59" spans="1:21" x14ac:dyDescent="0.2">
      <c r="A59" s="401" t="s">
        <v>87</v>
      </c>
      <c r="B59" s="97">
        <v>0.25</v>
      </c>
      <c r="C59" s="97" t="s">
        <v>88</v>
      </c>
      <c r="U59" s="424"/>
    </row>
    <row r="60" spans="1:21" x14ac:dyDescent="0.2">
      <c r="A60" s="401" t="s">
        <v>174</v>
      </c>
      <c r="B60" s="97">
        <v>2.7</v>
      </c>
      <c r="C60" s="97" t="s">
        <v>175</v>
      </c>
      <c r="T60" s="426"/>
      <c r="U60" s="424"/>
    </row>
    <row r="61" spans="1:21" x14ac:dyDescent="0.2">
      <c r="L61" s="97" t="s">
        <v>33</v>
      </c>
      <c r="M61" s="97">
        <v>6.4</v>
      </c>
      <c r="N61" s="97" t="s">
        <v>481</v>
      </c>
      <c r="U61" s="424"/>
    </row>
    <row r="62" spans="1:21" x14ac:dyDescent="0.2">
      <c r="A62" s="400" t="s">
        <v>177</v>
      </c>
    </row>
    <row r="63" spans="1:21" x14ac:dyDescent="0.2">
      <c r="A63" s="401" t="s">
        <v>353</v>
      </c>
      <c r="B63" s="97">
        <v>35</v>
      </c>
      <c r="C63" s="97" t="s">
        <v>354</v>
      </c>
      <c r="D63" s="97" t="s">
        <v>355</v>
      </c>
      <c r="L63" s="97" t="s">
        <v>480</v>
      </c>
      <c r="M63" s="97">
        <v>3780</v>
      </c>
      <c r="U63" s="403"/>
    </row>
    <row r="64" spans="1:21" x14ac:dyDescent="0.2">
      <c r="A64" s="401" t="s">
        <v>179</v>
      </c>
      <c r="B64" s="97">
        <v>30</v>
      </c>
      <c r="C64" s="97" t="s">
        <v>278</v>
      </c>
    </row>
    <row r="65" spans="1:21" x14ac:dyDescent="0.2">
      <c r="A65" s="401" t="s">
        <v>487</v>
      </c>
      <c r="B65" s="97">
        <v>15</v>
      </c>
      <c r="C65" s="97" t="s">
        <v>278</v>
      </c>
      <c r="L65" s="6" t="s">
        <v>647</v>
      </c>
      <c r="U65" s="403"/>
    </row>
    <row r="66" spans="1:21" x14ac:dyDescent="0.2">
      <c r="A66" s="401" t="s">
        <v>357</v>
      </c>
      <c r="B66" s="97">
        <v>15</v>
      </c>
      <c r="C66" s="97" t="s">
        <v>278</v>
      </c>
      <c r="L66" s="426" t="s">
        <v>552</v>
      </c>
      <c r="M66" s="528">
        <v>2.5000000000000001E-2</v>
      </c>
      <c r="N66" s="97" t="s">
        <v>652</v>
      </c>
      <c r="U66" s="403"/>
    </row>
    <row r="67" spans="1:21" x14ac:dyDescent="0.2">
      <c r="A67" s="401" t="s">
        <v>178</v>
      </c>
      <c r="B67" s="97">
        <v>15</v>
      </c>
      <c r="C67" s="97" t="str">
        <f>C64</f>
        <v>peasants</v>
      </c>
      <c r="L67" s="426" t="s">
        <v>554</v>
      </c>
      <c r="M67" s="528">
        <v>7.4999999999999997E-2</v>
      </c>
      <c r="N67" s="97" t="s">
        <v>653</v>
      </c>
    </row>
    <row r="68" spans="1:21" x14ac:dyDescent="0.2">
      <c r="A68" s="401" t="s">
        <v>279</v>
      </c>
      <c r="B68" s="97">
        <f>IF(OR(Overview!$B$14="Halfling",Overview!$B$14="Dwarf",Overview!$B$14="Gnome"),10,5)</f>
        <v>5</v>
      </c>
      <c r="L68" s="97" t="s">
        <v>556</v>
      </c>
      <c r="M68" s="2">
        <v>0.05</v>
      </c>
      <c r="N68" s="97" t="s">
        <v>654</v>
      </c>
    </row>
    <row r="69" spans="1:21" x14ac:dyDescent="0.2">
      <c r="L69" s="97" t="s">
        <v>558</v>
      </c>
      <c r="M69" s="528">
        <v>7.4999999999999997E-2</v>
      </c>
      <c r="N69" s="97" t="s">
        <v>652</v>
      </c>
      <c r="T69" s="426"/>
      <c r="U69" s="424"/>
    </row>
    <row r="70" spans="1:21" x14ac:dyDescent="0.2">
      <c r="A70" s="427" t="s">
        <v>280</v>
      </c>
      <c r="L70" s="97" t="s">
        <v>560</v>
      </c>
      <c r="M70" s="528">
        <v>2.5000000000000001E-2</v>
      </c>
      <c r="N70" s="97" t="s">
        <v>655</v>
      </c>
      <c r="T70" s="91"/>
      <c r="U70" s="424"/>
    </row>
    <row r="71" spans="1:21" x14ac:dyDescent="0.2">
      <c r="A71" s="401" t="str">
        <f>CONCATENATE("Your race is ",Overview!B14)</f>
        <v>Your race is Human</v>
      </c>
      <c r="L71" s="97" t="s">
        <v>562</v>
      </c>
      <c r="M71" s="2">
        <v>0.05</v>
      </c>
      <c r="N71" s="97" t="s">
        <v>691</v>
      </c>
      <c r="S71" s="428"/>
      <c r="T71" s="428"/>
      <c r="U71" s="403"/>
    </row>
    <row r="72" spans="1:21" x14ac:dyDescent="0.2">
      <c r="L72" s="97" t="s">
        <v>563</v>
      </c>
      <c r="M72" s="2">
        <v>0.1</v>
      </c>
      <c r="N72" s="97" t="s">
        <v>776</v>
      </c>
      <c r="S72" s="428"/>
      <c r="T72" s="428"/>
      <c r="U72" s="403"/>
    </row>
    <row r="73" spans="1:21" x14ac:dyDescent="0.2">
      <c r="A73" s="400" t="s">
        <v>210</v>
      </c>
      <c r="B73" s="97" t="s">
        <v>281</v>
      </c>
      <c r="F73" s="97" t="s">
        <v>215</v>
      </c>
      <c r="L73" s="97" t="s">
        <v>564</v>
      </c>
      <c r="M73" s="2">
        <v>-0.1</v>
      </c>
      <c r="N73" s="97" t="s">
        <v>689</v>
      </c>
      <c r="O73" s="97" t="s">
        <v>658</v>
      </c>
      <c r="S73" s="426"/>
      <c r="T73" s="428"/>
      <c r="U73" s="403"/>
    </row>
    <row r="74" spans="1:21" x14ac:dyDescent="0.2">
      <c r="A74" s="401" t="s">
        <v>205</v>
      </c>
      <c r="B74" s="97">
        <v>2</v>
      </c>
      <c r="C74" s="97" t="s">
        <v>211</v>
      </c>
      <c r="D74" s="423"/>
      <c r="F74" s="423">
        <v>0.1</v>
      </c>
      <c r="G74" s="97" t="s">
        <v>107</v>
      </c>
      <c r="L74" s="97" t="s">
        <v>565</v>
      </c>
      <c r="M74" s="2">
        <v>-0.05</v>
      </c>
      <c r="N74" s="97" t="s">
        <v>696</v>
      </c>
      <c r="O74" s="403">
        <v>-0.15</v>
      </c>
      <c r="P74" s="97" t="s">
        <v>673</v>
      </c>
      <c r="S74" s="428"/>
      <c r="T74" s="428"/>
      <c r="U74" s="424"/>
    </row>
    <row r="75" spans="1:21" x14ac:dyDescent="0.2">
      <c r="A75" s="401" t="s">
        <v>206</v>
      </c>
      <c r="B75" s="97">
        <v>2</v>
      </c>
      <c r="C75" s="97" t="s">
        <v>211</v>
      </c>
      <c r="D75" s="423"/>
      <c r="F75" s="423">
        <v>0.1</v>
      </c>
      <c r="G75" s="97" t="s">
        <v>110</v>
      </c>
      <c r="L75" s="97" t="s">
        <v>567</v>
      </c>
      <c r="M75" s="528">
        <v>-2.5000000000000001E-2</v>
      </c>
      <c r="N75" s="97" t="s">
        <v>659</v>
      </c>
      <c r="S75" s="428"/>
      <c r="T75" s="428"/>
      <c r="U75" s="403"/>
    </row>
    <row r="76" spans="1:21" x14ac:dyDescent="0.2">
      <c r="A76" s="401" t="s">
        <v>212</v>
      </c>
      <c r="B76" s="97">
        <v>2.5</v>
      </c>
      <c r="C76" s="97" t="s">
        <v>211</v>
      </c>
      <c r="D76" s="423"/>
      <c r="F76" s="423">
        <v>0.1</v>
      </c>
      <c r="G76" s="97" t="s">
        <v>32</v>
      </c>
      <c r="L76" s="97" t="s">
        <v>569</v>
      </c>
      <c r="M76" s="2">
        <v>-0.1</v>
      </c>
      <c r="N76" s="97" t="s">
        <v>777</v>
      </c>
      <c r="S76" s="428"/>
      <c r="T76" s="428"/>
    </row>
    <row r="77" spans="1:21" x14ac:dyDescent="0.2">
      <c r="A77" s="401" t="s">
        <v>209</v>
      </c>
      <c r="B77" s="97">
        <v>2.5</v>
      </c>
      <c r="C77" s="97" t="s">
        <v>211</v>
      </c>
      <c r="D77" s="423"/>
      <c r="F77" s="423">
        <v>0.5</v>
      </c>
      <c r="G77" s="97" t="s">
        <v>216</v>
      </c>
      <c r="M77"/>
      <c r="S77" s="426"/>
      <c r="T77" s="428"/>
    </row>
    <row r="78" spans="1:21" x14ac:dyDescent="0.2">
      <c r="A78" s="401" t="s">
        <v>213</v>
      </c>
      <c r="B78" s="97">
        <v>2.5</v>
      </c>
      <c r="C78" s="97" t="s">
        <v>211</v>
      </c>
      <c r="D78" s="423"/>
      <c r="F78" s="423">
        <v>0.1</v>
      </c>
      <c r="G78" s="97" t="s">
        <v>106</v>
      </c>
      <c r="L78" s="97" t="s">
        <v>570</v>
      </c>
      <c r="M78" s="528">
        <v>-0.1</v>
      </c>
      <c r="N78" s="97" t="s">
        <v>661</v>
      </c>
      <c r="S78" s="426"/>
      <c r="T78" s="428"/>
      <c r="U78" s="424"/>
    </row>
    <row r="79" spans="1:21" x14ac:dyDescent="0.2">
      <c r="A79" s="401" t="s">
        <v>542</v>
      </c>
      <c r="B79" s="97">
        <v>5</v>
      </c>
      <c r="C79" s="97" t="s">
        <v>211</v>
      </c>
      <c r="D79" s="423"/>
      <c r="F79" s="423">
        <v>0.2</v>
      </c>
      <c r="G79" s="97" t="s">
        <v>110</v>
      </c>
      <c r="H79" s="97" t="s">
        <v>255</v>
      </c>
      <c r="L79" s="97" t="s">
        <v>571</v>
      </c>
      <c r="M79" s="2">
        <v>0.15</v>
      </c>
      <c r="N79" s="97" t="s">
        <v>662</v>
      </c>
      <c r="S79" s="426"/>
      <c r="T79" s="428"/>
      <c r="U79" s="403"/>
    </row>
    <row r="80" spans="1:21" x14ac:dyDescent="0.2">
      <c r="A80" s="401" t="s">
        <v>543</v>
      </c>
      <c r="B80" s="97">
        <v>5</v>
      </c>
      <c r="C80" s="97" t="s">
        <v>211</v>
      </c>
      <c r="D80" s="423"/>
      <c r="F80" s="423">
        <v>0.3</v>
      </c>
      <c r="G80" s="97" t="s">
        <v>544</v>
      </c>
      <c r="L80" s="97" t="s">
        <v>572</v>
      </c>
      <c r="M80" s="2">
        <v>-0.05</v>
      </c>
      <c r="N80" s="97" t="s">
        <v>663</v>
      </c>
      <c r="S80" s="426"/>
      <c r="T80" s="428"/>
      <c r="U80" s="403"/>
    </row>
    <row r="81" spans="1:23" x14ac:dyDescent="0.2">
      <c r="A81" s="401" t="s">
        <v>270</v>
      </c>
      <c r="B81" s="97">
        <f>B79</f>
        <v>5</v>
      </c>
      <c r="C81" s="97" t="str">
        <f>C79</f>
        <v>* Landsize</v>
      </c>
      <c r="D81" s="403"/>
      <c r="F81" s="423">
        <v>0.2</v>
      </c>
      <c r="G81" s="97" t="s">
        <v>32</v>
      </c>
      <c r="H81" s="97" t="s">
        <v>267</v>
      </c>
      <c r="L81" s="97" t="s">
        <v>574</v>
      </c>
      <c r="M81" s="2">
        <v>-0.2</v>
      </c>
      <c r="N81" s="97" t="s">
        <v>664</v>
      </c>
      <c r="S81" s="426"/>
      <c r="T81" s="428"/>
      <c r="U81" s="403"/>
    </row>
    <row r="82" spans="1:23" x14ac:dyDescent="0.2">
      <c r="A82" s="401" t="s">
        <v>269</v>
      </c>
      <c r="B82" s="97">
        <f>B79</f>
        <v>5</v>
      </c>
      <c r="C82" s="97" t="str">
        <f>C79</f>
        <v>* Landsize</v>
      </c>
      <c r="D82" s="403"/>
      <c r="F82" s="423">
        <v>0.1</v>
      </c>
      <c r="G82" s="97" t="s">
        <v>31</v>
      </c>
      <c r="L82" s="97" t="s">
        <v>576</v>
      </c>
      <c r="M82" s="2">
        <v>0.01</v>
      </c>
      <c r="N82" s="97" t="s">
        <v>665</v>
      </c>
      <c r="O82" s="97" t="s">
        <v>658</v>
      </c>
      <c r="S82" s="426"/>
      <c r="T82" s="428"/>
      <c r="U82" s="403"/>
    </row>
    <row r="83" spans="1:23" x14ac:dyDescent="0.2">
      <c r="A83" s="401" t="s">
        <v>307</v>
      </c>
      <c r="B83" s="97">
        <v>5</v>
      </c>
      <c r="C83" s="97" t="str">
        <f>C82</f>
        <v>* Landsize</v>
      </c>
      <c r="D83" s="403"/>
      <c r="F83" s="403">
        <v>0.2</v>
      </c>
      <c r="G83" s="173" t="s">
        <v>107</v>
      </c>
      <c r="H83" s="403">
        <v>0.1</v>
      </c>
      <c r="I83" s="97" t="s">
        <v>108</v>
      </c>
      <c r="L83" s="97" t="s">
        <v>577</v>
      </c>
      <c r="M83" s="529">
        <v>-2.5000000000000001E-2</v>
      </c>
      <c r="N83" s="97" t="s">
        <v>657</v>
      </c>
      <c r="O83" s="424">
        <v>-2.5000000000000001E-2</v>
      </c>
      <c r="P83" s="97" t="s">
        <v>778</v>
      </c>
      <c r="S83" s="428"/>
      <c r="T83" s="428"/>
    </row>
    <row r="84" spans="1:23" x14ac:dyDescent="0.2">
      <c r="A84" s="401" t="s">
        <v>344</v>
      </c>
      <c r="B84" s="97">
        <f>B83</f>
        <v>5</v>
      </c>
      <c r="C84" s="97" t="str">
        <f>C83</f>
        <v>* Landsize</v>
      </c>
      <c r="D84" s="403"/>
      <c r="F84" s="403">
        <v>0.1</v>
      </c>
      <c r="G84" s="173" t="s">
        <v>31</v>
      </c>
      <c r="H84" s="403">
        <v>0.1</v>
      </c>
      <c r="I84" s="97" t="s">
        <v>32</v>
      </c>
      <c r="L84" s="97" t="s">
        <v>579</v>
      </c>
      <c r="M84">
        <v>1.25</v>
      </c>
      <c r="N84" s="97" t="s">
        <v>693</v>
      </c>
      <c r="S84" s="428"/>
      <c r="T84" s="428"/>
      <c r="U84" s="424"/>
    </row>
    <row r="85" spans="1:23" x14ac:dyDescent="0.2">
      <c r="A85" s="401" t="s">
        <v>343</v>
      </c>
      <c r="B85" s="97">
        <f>B84</f>
        <v>5</v>
      </c>
      <c r="C85" s="97" t="str">
        <f>C84</f>
        <v>* Landsize</v>
      </c>
      <c r="D85" s="403"/>
      <c r="F85" s="403">
        <v>0.15</v>
      </c>
      <c r="G85" s="173" t="s">
        <v>32</v>
      </c>
      <c r="H85" s="403" t="s">
        <v>345</v>
      </c>
      <c r="L85" s="97" t="s">
        <v>581</v>
      </c>
      <c r="M85" s="2">
        <v>-0.15</v>
      </c>
      <c r="N85" s="97" t="s">
        <v>661</v>
      </c>
      <c r="S85" s="428"/>
      <c r="T85" s="428"/>
      <c r="U85" s="403"/>
    </row>
    <row r="86" spans="1:23" x14ac:dyDescent="0.2">
      <c r="A86" s="401" t="s">
        <v>350</v>
      </c>
      <c r="B86" s="97">
        <v>5</v>
      </c>
      <c r="C86" s="429" t="str">
        <f>C85</f>
        <v>* Landsize</v>
      </c>
      <c r="D86" s="403"/>
      <c r="F86" s="430">
        <v>15</v>
      </c>
      <c r="G86" s="173" t="s">
        <v>351</v>
      </c>
      <c r="H86" s="403"/>
      <c r="L86" s="97" t="s">
        <v>582</v>
      </c>
      <c r="M86" s="528">
        <v>-2.5000000000000001E-2</v>
      </c>
      <c r="N86" s="97" t="s">
        <v>657</v>
      </c>
      <c r="O86" s="97">
        <v>-1</v>
      </c>
      <c r="P86" s="97" t="s">
        <v>690</v>
      </c>
      <c r="S86" s="428"/>
      <c r="T86" s="428"/>
      <c r="U86" s="403"/>
    </row>
    <row r="87" spans="1:23" x14ac:dyDescent="0.2">
      <c r="A87" s="401" t="s">
        <v>435</v>
      </c>
      <c r="B87" s="97">
        <v>5</v>
      </c>
      <c r="C87" s="97" t="str">
        <f>C86</f>
        <v>* Landsize</v>
      </c>
      <c r="D87" s="403"/>
      <c r="F87" s="403">
        <v>0.05</v>
      </c>
      <c r="G87" s="173" t="s">
        <v>31</v>
      </c>
      <c r="L87" s="97" t="s">
        <v>583</v>
      </c>
      <c r="M87" s="528">
        <v>-2.5000000000000001E-2</v>
      </c>
      <c r="N87" s="97" t="s">
        <v>663</v>
      </c>
      <c r="S87" s="426"/>
      <c r="T87" s="428"/>
      <c r="U87" s="424"/>
    </row>
    <row r="88" spans="1:23" x14ac:dyDescent="0.2">
      <c r="M88"/>
      <c r="S88" s="426"/>
      <c r="T88" s="428"/>
    </row>
    <row r="89" spans="1:23" x14ac:dyDescent="0.2">
      <c r="A89" s="400" t="s">
        <v>82</v>
      </c>
      <c r="L89" s="97" t="s">
        <v>585</v>
      </c>
      <c r="M89" s="2">
        <v>0.05</v>
      </c>
      <c r="N89" s="97" t="s">
        <v>666</v>
      </c>
      <c r="S89" s="426"/>
      <c r="T89" s="428"/>
    </row>
    <row r="90" spans="1:23" x14ac:dyDescent="0.2">
      <c r="A90" s="401" t="s">
        <v>277</v>
      </c>
      <c r="B90" s="97">
        <f>IF(Overview!$B$14="Kobold",40,30)</f>
        <v>30</v>
      </c>
      <c r="C90" s="97" t="s">
        <v>248</v>
      </c>
      <c r="L90" s="97" t="s">
        <v>587</v>
      </c>
      <c r="M90" s="528">
        <v>2.5000000000000001E-2</v>
      </c>
      <c r="N90" s="97" t="s">
        <v>668</v>
      </c>
      <c r="S90" s="426"/>
      <c r="T90" s="428"/>
      <c r="U90" s="424"/>
    </row>
    <row r="91" spans="1:23" x14ac:dyDescent="0.2">
      <c r="L91" s="97" t="s">
        <v>589</v>
      </c>
      <c r="M91" s="528">
        <v>7.4999999999999997E-2</v>
      </c>
      <c r="N91" s="97" t="s">
        <v>669</v>
      </c>
      <c r="O91" s="425">
        <v>7.4999999999999997E-2</v>
      </c>
      <c r="P91" s="97" t="s">
        <v>670</v>
      </c>
      <c r="S91" s="426"/>
      <c r="T91" s="428"/>
      <c r="U91" s="424"/>
      <c r="W91" s="403"/>
    </row>
    <row r="92" spans="1:23" x14ac:dyDescent="0.2">
      <c r="A92" s="400" t="s">
        <v>360</v>
      </c>
      <c r="L92" s="97" t="s">
        <v>590</v>
      </c>
      <c r="M92" s="528">
        <v>7.4999999999999997E-2</v>
      </c>
      <c r="N92" s="97" t="s">
        <v>653</v>
      </c>
      <c r="O92" s="403">
        <v>0.05</v>
      </c>
      <c r="P92" s="97" t="s">
        <v>671</v>
      </c>
      <c r="S92" s="426"/>
      <c r="T92" s="428"/>
      <c r="U92" s="424"/>
      <c r="W92" s="403"/>
    </row>
    <row r="93" spans="1:23" x14ac:dyDescent="0.2">
      <c r="A93" s="401" t="s">
        <v>516</v>
      </c>
      <c r="B93" s="97">
        <v>250</v>
      </c>
      <c r="L93" s="97" t="s">
        <v>592</v>
      </c>
      <c r="M93" s="528">
        <v>-1.7500000000000002E-2</v>
      </c>
      <c r="N93" s="97" t="s">
        <v>656</v>
      </c>
      <c r="S93" s="428"/>
      <c r="T93" s="428"/>
    </row>
    <row r="94" spans="1:23" x14ac:dyDescent="0.2">
      <c r="A94" s="401" t="s">
        <v>517</v>
      </c>
      <c r="B94" s="403">
        <v>0.01</v>
      </c>
      <c r="L94" s="97" t="s">
        <v>593</v>
      </c>
      <c r="M94" s="528">
        <v>1.4999999999999999E-2</v>
      </c>
      <c r="N94" s="97" t="s">
        <v>667</v>
      </c>
      <c r="S94" s="428"/>
      <c r="T94" s="428"/>
      <c r="U94" s="403"/>
    </row>
    <row r="95" spans="1:23" x14ac:dyDescent="0.2">
      <c r="A95" s="401" t="s">
        <v>518</v>
      </c>
      <c r="B95" s="403">
        <v>0.01</v>
      </c>
      <c r="L95" s="97" t="s">
        <v>594</v>
      </c>
      <c r="M95" s="528">
        <v>-7.4999999999999997E-2</v>
      </c>
      <c r="N95" s="97" t="s">
        <v>657</v>
      </c>
      <c r="O95" s="97">
        <v>-2</v>
      </c>
      <c r="P95" s="97" t="s">
        <v>690</v>
      </c>
      <c r="S95" s="428"/>
      <c r="T95" s="428"/>
      <c r="U95" s="424"/>
    </row>
    <row r="96" spans="1:23" x14ac:dyDescent="0.2">
      <c r="A96" s="401" t="s">
        <v>519</v>
      </c>
      <c r="B96" s="403">
        <v>0.01</v>
      </c>
      <c r="L96" s="97" t="s">
        <v>595</v>
      </c>
      <c r="M96" s="2">
        <v>-0.5</v>
      </c>
      <c r="N96" s="97" t="s">
        <v>672</v>
      </c>
      <c r="S96" s="426"/>
      <c r="T96" s="428"/>
      <c r="U96" s="403"/>
    </row>
    <row r="97" spans="1:23" x14ac:dyDescent="0.2">
      <c r="L97" s="97" t="s">
        <v>597</v>
      </c>
      <c r="M97" s="2">
        <v>-0.1</v>
      </c>
      <c r="N97" s="97" t="s">
        <v>660</v>
      </c>
      <c r="S97" s="428"/>
      <c r="T97" s="428"/>
      <c r="U97" s="403"/>
      <c r="W97" s="403"/>
    </row>
    <row r="98" spans="1:23" x14ac:dyDescent="0.2">
      <c r="A98" s="400" t="s">
        <v>466</v>
      </c>
      <c r="M98"/>
      <c r="S98" s="426"/>
      <c r="T98" s="428"/>
    </row>
    <row r="99" spans="1:23" x14ac:dyDescent="0.2">
      <c r="L99" s="97" t="s">
        <v>599</v>
      </c>
      <c r="M99" s="528">
        <v>0.125</v>
      </c>
      <c r="N99" s="97" t="s">
        <v>674</v>
      </c>
      <c r="S99" s="428"/>
      <c r="T99" s="428"/>
      <c r="U99" s="424"/>
    </row>
    <row r="100" spans="1:23" x14ac:dyDescent="0.2">
      <c r="A100" s="401" t="s">
        <v>467</v>
      </c>
      <c r="B100" s="97" t="s">
        <v>219</v>
      </c>
      <c r="D100" s="423">
        <v>0.3</v>
      </c>
      <c r="E100" s="97" t="s">
        <v>446</v>
      </c>
      <c r="L100" s="97" t="s">
        <v>600</v>
      </c>
      <c r="M100"/>
      <c r="N100" s="97" t="s">
        <v>648</v>
      </c>
      <c r="S100" s="426"/>
      <c r="T100" s="428"/>
    </row>
    <row r="101" spans="1:23" x14ac:dyDescent="0.2">
      <c r="B101" s="97" t="s">
        <v>217</v>
      </c>
      <c r="D101" s="423">
        <v>0.2</v>
      </c>
      <c r="E101" s="97" t="s">
        <v>446</v>
      </c>
      <c r="L101" s="97" t="s">
        <v>601</v>
      </c>
      <c r="M101" s="528">
        <v>2.5000000000000001E-2</v>
      </c>
      <c r="N101" s="97" t="s">
        <v>668</v>
      </c>
      <c r="O101" s="424">
        <v>7.4999999999999997E-2</v>
      </c>
      <c r="P101" s="97" t="s">
        <v>666</v>
      </c>
      <c r="S101" s="426"/>
      <c r="T101" s="428"/>
      <c r="U101" s="424"/>
      <c r="W101" s="424"/>
    </row>
    <row r="102" spans="1:23" x14ac:dyDescent="0.2">
      <c r="B102" s="97" t="s">
        <v>468</v>
      </c>
      <c r="D102" s="423">
        <v>0.3</v>
      </c>
      <c r="E102" s="97" t="s">
        <v>446</v>
      </c>
      <c r="L102" s="97" t="s">
        <v>602</v>
      </c>
      <c r="M102" s="2">
        <v>0.05</v>
      </c>
      <c r="N102" s="97" t="s">
        <v>655</v>
      </c>
      <c r="S102" s="426"/>
      <c r="T102" s="428"/>
      <c r="U102" s="403"/>
    </row>
    <row r="103" spans="1:23" x14ac:dyDescent="0.2">
      <c r="B103" s="97" t="s">
        <v>469</v>
      </c>
      <c r="D103" s="423">
        <v>0.6</v>
      </c>
      <c r="E103" s="97" t="s">
        <v>446</v>
      </c>
      <c r="L103" s="97" t="s">
        <v>603</v>
      </c>
      <c r="M103">
        <v>1</v>
      </c>
      <c r="N103" s="97" t="s">
        <v>1103</v>
      </c>
      <c r="S103" s="428"/>
      <c r="T103" s="428"/>
      <c r="U103" s="403"/>
    </row>
    <row r="104" spans="1:23" x14ac:dyDescent="0.2">
      <c r="L104" s="97" t="s">
        <v>604</v>
      </c>
      <c r="M104" s="528">
        <v>-7.4999999999999997E-2</v>
      </c>
      <c r="N104" s="97" t="s">
        <v>663</v>
      </c>
      <c r="S104" s="428"/>
      <c r="T104" s="428"/>
      <c r="U104" s="403"/>
    </row>
    <row r="105" spans="1:23" x14ac:dyDescent="0.2">
      <c r="A105" s="401" t="s">
        <v>470</v>
      </c>
      <c r="B105" s="97" t="s">
        <v>219</v>
      </c>
      <c r="D105" s="97">
        <v>4000</v>
      </c>
      <c r="E105" s="97" t="s">
        <v>520</v>
      </c>
      <c r="L105" s="97" t="s">
        <v>606</v>
      </c>
      <c r="M105">
        <v>-1</v>
      </c>
      <c r="N105" s="97" t="s">
        <v>779</v>
      </c>
      <c r="S105" s="428"/>
      <c r="T105" s="428"/>
      <c r="U105" s="424"/>
    </row>
    <row r="106" spans="1:23" x14ac:dyDescent="0.2">
      <c r="B106" s="97" t="s">
        <v>217</v>
      </c>
      <c r="D106" s="97">
        <v>4000</v>
      </c>
      <c r="E106" s="97" t="s">
        <v>520</v>
      </c>
      <c r="L106" s="97" t="s">
        <v>608</v>
      </c>
      <c r="M106" s="2">
        <v>-0.2</v>
      </c>
      <c r="N106" s="97" t="s">
        <v>675</v>
      </c>
      <c r="S106" s="428"/>
      <c r="T106" s="428"/>
    </row>
    <row r="107" spans="1:23" x14ac:dyDescent="0.2">
      <c r="B107" s="97" t="s">
        <v>468</v>
      </c>
      <c r="D107" s="97">
        <v>7500</v>
      </c>
      <c r="E107" s="97" t="s">
        <v>520</v>
      </c>
      <c r="M107"/>
      <c r="T107" s="91"/>
    </row>
    <row r="108" spans="1:23" x14ac:dyDescent="0.2">
      <c r="B108" s="97" t="s">
        <v>540</v>
      </c>
      <c r="D108" s="97">
        <v>5000</v>
      </c>
      <c r="E108" s="97" t="s">
        <v>520</v>
      </c>
      <c r="L108" s="97" t="s">
        <v>609</v>
      </c>
      <c r="M108" s="528">
        <v>2.5000000000000001E-2</v>
      </c>
      <c r="N108" s="97" t="s">
        <v>1104</v>
      </c>
      <c r="O108" s="97" t="s">
        <v>677</v>
      </c>
      <c r="S108" s="428"/>
      <c r="T108" s="428"/>
      <c r="U108" s="403"/>
      <c r="W108" s="403"/>
    </row>
    <row r="109" spans="1:23" x14ac:dyDescent="0.2">
      <c r="B109" s="97" t="s">
        <v>220</v>
      </c>
      <c r="D109" s="97">
        <v>5000</v>
      </c>
      <c r="E109" s="97" t="s">
        <v>520</v>
      </c>
      <c r="L109" s="97" t="s">
        <v>610</v>
      </c>
      <c r="M109" s="2">
        <v>-0.2</v>
      </c>
      <c r="N109" s="97" t="s">
        <v>694</v>
      </c>
      <c r="O109" s="403">
        <v>-0.1</v>
      </c>
      <c r="P109" s="97" t="s">
        <v>676</v>
      </c>
      <c r="S109" s="428"/>
      <c r="T109" s="428"/>
    </row>
    <row r="110" spans="1:23" x14ac:dyDescent="0.2">
      <c r="L110" s="97" t="s">
        <v>611</v>
      </c>
      <c r="M110" s="528">
        <v>-1.7500000000000002E-2</v>
      </c>
      <c r="N110" s="97" t="s">
        <v>656</v>
      </c>
      <c r="S110" s="428"/>
      <c r="T110" s="428"/>
      <c r="U110" s="403"/>
    </row>
    <row r="111" spans="1:23" x14ac:dyDescent="0.2">
      <c r="A111" s="400" t="s">
        <v>471</v>
      </c>
      <c r="F111" s="97" t="s">
        <v>473</v>
      </c>
      <c r="L111" s="97" t="s">
        <v>612</v>
      </c>
      <c r="M111" s="528">
        <v>2.5000000000000001E-2</v>
      </c>
      <c r="N111" s="97" t="s">
        <v>686</v>
      </c>
      <c r="O111" s="424">
        <v>7.4999999999999997E-2</v>
      </c>
      <c r="P111" s="97" t="s">
        <v>678</v>
      </c>
      <c r="S111" s="426"/>
      <c r="T111" s="428"/>
      <c r="U111" s="424"/>
      <c r="W111" s="424"/>
    </row>
    <row r="112" spans="1:23" x14ac:dyDescent="0.2">
      <c r="A112" s="401" t="s">
        <v>127</v>
      </c>
      <c r="B112" s="431"/>
      <c r="C112" s="432">
        <v>0.2</v>
      </c>
      <c r="D112" s="97" t="s">
        <v>478</v>
      </c>
      <c r="F112" s="271" t="s">
        <v>477</v>
      </c>
      <c r="L112" s="97" t="s">
        <v>613</v>
      </c>
      <c r="M112" s="528">
        <v>-1.7500000000000002E-2</v>
      </c>
      <c r="N112" s="97" t="s">
        <v>656</v>
      </c>
      <c r="S112" s="428"/>
      <c r="T112" s="428"/>
      <c r="U112" s="403"/>
    </row>
    <row r="113" spans="1:23" x14ac:dyDescent="0.2">
      <c r="A113" s="401" t="s">
        <v>128</v>
      </c>
      <c r="B113" s="433" t="s">
        <v>302</v>
      </c>
      <c r="C113" s="432">
        <v>0.2</v>
      </c>
      <c r="D113" s="97" t="s">
        <v>478</v>
      </c>
      <c r="F113" s="271" t="s">
        <v>477</v>
      </c>
      <c r="L113" s="97" t="s">
        <v>614</v>
      </c>
      <c r="M113">
        <v>1</v>
      </c>
      <c r="N113" s="97" t="s">
        <v>692</v>
      </c>
      <c r="S113" s="428"/>
      <c r="T113" s="428"/>
      <c r="U113" s="403"/>
      <c r="W113" s="403"/>
    </row>
    <row r="114" spans="1:23" x14ac:dyDescent="0.2">
      <c r="B114" s="97" t="s">
        <v>301</v>
      </c>
      <c r="C114" s="425">
        <v>0.2</v>
      </c>
      <c r="D114" s="97" t="s">
        <v>478</v>
      </c>
      <c r="F114" s="271" t="s">
        <v>477</v>
      </c>
      <c r="L114" s="97" t="s">
        <v>615</v>
      </c>
      <c r="M114" s="2">
        <v>-0.01</v>
      </c>
      <c r="N114" s="97" t="s">
        <v>680</v>
      </c>
      <c r="S114" s="426"/>
      <c r="T114" s="428"/>
      <c r="U114" s="403"/>
    </row>
    <row r="115" spans="1:23" x14ac:dyDescent="0.2">
      <c r="A115" s="401" t="s">
        <v>143</v>
      </c>
      <c r="B115" s="431"/>
      <c r="C115" s="432">
        <v>0.2</v>
      </c>
      <c r="D115" s="97" t="s">
        <v>478</v>
      </c>
      <c r="F115" s="271">
        <v>4</v>
      </c>
      <c r="M115"/>
      <c r="S115" s="426"/>
      <c r="T115" s="428"/>
    </row>
    <row r="116" spans="1:23" x14ac:dyDescent="0.2">
      <c r="A116" s="401" t="s">
        <v>135</v>
      </c>
      <c r="B116" s="431"/>
      <c r="C116" s="432">
        <v>0.2</v>
      </c>
      <c r="D116" s="97" t="s">
        <v>479</v>
      </c>
      <c r="F116" s="271">
        <v>2</v>
      </c>
      <c r="L116" s="97" t="s">
        <v>616</v>
      </c>
      <c r="M116" s="528">
        <v>1.4999999999999999E-2</v>
      </c>
      <c r="N116" s="97" t="s">
        <v>667</v>
      </c>
      <c r="S116" s="426"/>
      <c r="T116" s="428"/>
      <c r="U116" s="424"/>
    </row>
    <row r="117" spans="1:23" x14ac:dyDescent="0.2">
      <c r="A117" s="401" t="s">
        <v>1110</v>
      </c>
      <c r="B117" s="433" t="s">
        <v>302</v>
      </c>
      <c r="C117" s="432">
        <v>0.1</v>
      </c>
      <c r="D117" s="97" t="s">
        <v>305</v>
      </c>
      <c r="F117" s="271">
        <v>2</v>
      </c>
      <c r="L117" s="97" t="s">
        <v>617</v>
      </c>
      <c r="M117" s="528">
        <v>2.5000000000000001E-2</v>
      </c>
      <c r="N117" s="97" t="s">
        <v>668</v>
      </c>
      <c r="O117" s="403">
        <v>-0.05</v>
      </c>
      <c r="P117" s="97" t="s">
        <v>681</v>
      </c>
      <c r="S117" s="426"/>
      <c r="T117" s="428"/>
      <c r="U117" s="424"/>
      <c r="W117" s="403"/>
    </row>
    <row r="118" spans="1:23" x14ac:dyDescent="0.2">
      <c r="B118" s="97" t="s">
        <v>301</v>
      </c>
      <c r="C118" s="434">
        <v>0.1</v>
      </c>
      <c r="D118" s="97" t="s">
        <v>305</v>
      </c>
      <c r="F118" s="271">
        <v>0</v>
      </c>
      <c r="L118" s="97" t="s">
        <v>619</v>
      </c>
      <c r="M118" s="2">
        <v>-0.05</v>
      </c>
      <c r="N118" s="97" t="s">
        <v>663</v>
      </c>
      <c r="O118" s="403">
        <v>-0.05</v>
      </c>
      <c r="P118" s="97" t="s">
        <v>676</v>
      </c>
      <c r="Q118" s="97">
        <v>5</v>
      </c>
      <c r="R118" s="97" t="s">
        <v>697</v>
      </c>
      <c r="S118" s="428"/>
      <c r="T118" s="428"/>
      <c r="U118" s="403"/>
      <c r="W118" s="403"/>
    </row>
    <row r="119" spans="1:23" x14ac:dyDescent="0.2">
      <c r="A119" s="401" t="s">
        <v>472</v>
      </c>
      <c r="B119" s="431"/>
      <c r="C119" s="432">
        <v>0.2</v>
      </c>
      <c r="D119" s="97" t="s">
        <v>479</v>
      </c>
      <c r="F119" s="271">
        <v>3</v>
      </c>
      <c r="L119" s="97" t="s">
        <v>620</v>
      </c>
      <c r="M119" s="528">
        <v>-0.125</v>
      </c>
      <c r="N119" s="97" t="s">
        <v>682</v>
      </c>
      <c r="S119" s="426"/>
      <c r="T119" s="428"/>
      <c r="U119" s="424"/>
    </row>
    <row r="120" spans="1:23" x14ac:dyDescent="0.2">
      <c r="A120" s="401" t="s">
        <v>342</v>
      </c>
      <c r="C120" s="271">
        <v>1</v>
      </c>
      <c r="D120" s="97" t="s">
        <v>474</v>
      </c>
      <c r="F120" s="271">
        <v>3</v>
      </c>
      <c r="L120" s="97" t="s">
        <v>622</v>
      </c>
      <c r="M120" s="2">
        <v>0.01</v>
      </c>
      <c r="N120" s="97" t="s">
        <v>667</v>
      </c>
      <c r="O120" s="403">
        <v>0.1</v>
      </c>
      <c r="P120" s="97" t="s">
        <v>679</v>
      </c>
      <c r="S120" s="428"/>
      <c r="T120" s="428"/>
      <c r="U120" s="403"/>
    </row>
    <row r="121" spans="1:23" x14ac:dyDescent="0.2">
      <c r="A121" s="401" t="s">
        <v>384</v>
      </c>
      <c r="B121" s="271" t="s">
        <v>476</v>
      </c>
      <c r="C121" s="433">
        <v>500</v>
      </c>
      <c r="D121" s="97" t="s">
        <v>475</v>
      </c>
      <c r="F121" s="271">
        <v>0</v>
      </c>
      <c r="L121" s="97" t="s">
        <v>623</v>
      </c>
      <c r="M121" s="529">
        <v>7.4999999999999997E-2</v>
      </c>
      <c r="N121" s="97" t="s">
        <v>695</v>
      </c>
      <c r="O121" s="403">
        <v>-0.05</v>
      </c>
      <c r="P121" s="97" t="s">
        <v>683</v>
      </c>
      <c r="S121" s="428"/>
      <c r="T121" s="428"/>
      <c r="U121" s="403"/>
      <c r="W121" s="403"/>
    </row>
    <row r="122" spans="1:23" x14ac:dyDescent="0.2">
      <c r="A122" s="401" t="s">
        <v>366</v>
      </c>
      <c r="B122" s="271" t="s">
        <v>476</v>
      </c>
      <c r="C122" s="435">
        <v>375</v>
      </c>
      <c r="D122" s="97" t="s">
        <v>475</v>
      </c>
      <c r="F122" s="271">
        <v>3</v>
      </c>
      <c r="M122"/>
      <c r="S122" s="426"/>
      <c r="T122" s="428"/>
    </row>
    <row r="123" spans="1:23" x14ac:dyDescent="0.2">
      <c r="A123" s="401" t="s">
        <v>433</v>
      </c>
      <c r="B123" s="431"/>
      <c r="C123" s="425">
        <v>0.12</v>
      </c>
      <c r="D123" s="97" t="s">
        <v>511</v>
      </c>
      <c r="F123" s="271">
        <v>3</v>
      </c>
      <c r="L123" s="97" t="s">
        <v>624</v>
      </c>
      <c r="M123" s="2">
        <v>0.3</v>
      </c>
      <c r="N123" s="97" t="s">
        <v>684</v>
      </c>
      <c r="S123" s="426"/>
      <c r="T123" s="428"/>
      <c r="U123" s="403"/>
    </row>
    <row r="124" spans="1:23" x14ac:dyDescent="0.2">
      <c r="L124" s="97" t="s">
        <v>626</v>
      </c>
      <c r="M124">
        <v>1.25</v>
      </c>
      <c r="N124" s="97" t="s">
        <v>699</v>
      </c>
      <c r="S124" s="428"/>
      <c r="T124" s="428"/>
      <c r="U124" s="403"/>
    </row>
    <row r="125" spans="1:23" x14ac:dyDescent="0.2">
      <c r="A125" s="400" t="s">
        <v>273</v>
      </c>
      <c r="L125" s="97" t="s">
        <v>628</v>
      </c>
      <c r="M125" s="528">
        <v>-7.4999999999999997E-2</v>
      </c>
      <c r="N125" s="97" t="s">
        <v>683</v>
      </c>
      <c r="O125" s="424">
        <v>7.4999999999999997E-3</v>
      </c>
      <c r="P125" s="97" t="s">
        <v>780</v>
      </c>
      <c r="S125" s="428"/>
      <c r="T125" s="428"/>
      <c r="U125" s="403"/>
    </row>
    <row r="126" spans="1:23" x14ac:dyDescent="0.2">
      <c r="A126" s="401" t="s">
        <v>490</v>
      </c>
      <c r="B126" s="97">
        <v>20</v>
      </c>
      <c r="L126" s="97" t="s">
        <v>629</v>
      </c>
      <c r="M126" s="528">
        <v>2.5000000000000001E-2</v>
      </c>
      <c r="N126" s="97" t="s">
        <v>686</v>
      </c>
      <c r="S126" s="426"/>
      <c r="T126" s="428"/>
      <c r="U126" s="424"/>
    </row>
    <row r="127" spans="1:23" x14ac:dyDescent="0.2">
      <c r="A127" s="401" t="s">
        <v>488</v>
      </c>
      <c r="B127" s="97">
        <v>0</v>
      </c>
      <c r="C127" s="97" t="s">
        <v>489</v>
      </c>
      <c r="L127" s="97" t="s">
        <v>630</v>
      </c>
      <c r="M127" s="528">
        <v>-2.5000000000000001E-2</v>
      </c>
      <c r="N127" s="97" t="s">
        <v>659</v>
      </c>
      <c r="O127" s="6">
        <v>2</v>
      </c>
      <c r="P127" s="6" t="s">
        <v>698</v>
      </c>
      <c r="S127" s="426"/>
      <c r="T127" s="428"/>
      <c r="U127" s="424"/>
    </row>
    <row r="128" spans="1:23" x14ac:dyDescent="0.2">
      <c r="M128"/>
      <c r="S128" s="426"/>
      <c r="T128" s="428"/>
    </row>
    <row r="129" spans="1:23" x14ac:dyDescent="0.2">
      <c r="A129" s="400" t="s">
        <v>782</v>
      </c>
      <c r="L129" s="97" t="s">
        <v>632</v>
      </c>
      <c r="M129" s="2">
        <v>0.6</v>
      </c>
      <c r="N129" s="97" t="s">
        <v>781</v>
      </c>
      <c r="S129" s="428"/>
      <c r="T129" s="428"/>
    </row>
    <row r="130" spans="1:23" x14ac:dyDescent="0.2">
      <c r="A130" s="401" t="s">
        <v>89</v>
      </c>
      <c r="B130" s="97" t="s">
        <v>3</v>
      </c>
      <c r="L130" s="97" t="s">
        <v>633</v>
      </c>
      <c r="M130" s="528">
        <v>-7.4999999999999997E-2</v>
      </c>
      <c r="N130" s="97" t="s">
        <v>683</v>
      </c>
      <c r="S130" s="426"/>
      <c r="T130" s="428"/>
      <c r="U130" s="424"/>
    </row>
    <row r="131" spans="1:23" x14ac:dyDescent="0.2">
      <c r="A131" s="401" t="s">
        <v>90</v>
      </c>
      <c r="B131" s="97" t="s">
        <v>3</v>
      </c>
      <c r="L131" s="97" t="s">
        <v>635</v>
      </c>
      <c r="M131">
        <v>1</v>
      </c>
      <c r="N131" s="97" t="s">
        <v>700</v>
      </c>
      <c r="S131" s="426"/>
      <c r="T131" s="428"/>
    </row>
    <row r="132" spans="1:23" x14ac:dyDescent="0.2">
      <c r="A132" s="401" t="s">
        <v>91</v>
      </c>
      <c r="B132" s="97" t="s">
        <v>3</v>
      </c>
      <c r="L132" s="97" t="s">
        <v>637</v>
      </c>
      <c r="M132" s="2">
        <v>0.3</v>
      </c>
      <c r="N132" s="97" t="s">
        <v>687</v>
      </c>
      <c r="S132" s="428"/>
      <c r="T132" s="428"/>
      <c r="U132" s="403"/>
    </row>
    <row r="133" spans="1:23" x14ac:dyDescent="0.2">
      <c r="A133" s="401" t="s">
        <v>92</v>
      </c>
      <c r="B133" s="97" t="s">
        <v>3</v>
      </c>
      <c r="M133"/>
      <c r="S133" s="426"/>
      <c r="T133" s="428"/>
    </row>
    <row r="134" spans="1:23" x14ac:dyDescent="0.2">
      <c r="A134" s="401" t="s">
        <v>93</v>
      </c>
      <c r="B134" s="97" t="s">
        <v>3</v>
      </c>
      <c r="L134" s="97" t="s">
        <v>638</v>
      </c>
      <c r="M134" s="2">
        <v>-0.15</v>
      </c>
      <c r="N134" s="97" t="s">
        <v>696</v>
      </c>
      <c r="O134" s="403">
        <v>-0.05</v>
      </c>
      <c r="P134" s="97" t="s">
        <v>673</v>
      </c>
      <c r="S134" s="426"/>
      <c r="T134" s="428"/>
      <c r="U134" s="403"/>
      <c r="W134" s="403"/>
    </row>
    <row r="135" spans="1:23" x14ac:dyDescent="0.2">
      <c r="A135" s="401" t="s">
        <v>94</v>
      </c>
      <c r="B135" s="97" t="s">
        <v>3</v>
      </c>
      <c r="L135" s="97" t="s">
        <v>640</v>
      </c>
      <c r="M135" s="528">
        <v>-2.5000000000000001E-2</v>
      </c>
      <c r="N135" s="97" t="s">
        <v>663</v>
      </c>
      <c r="S135" s="426"/>
      <c r="T135" s="428"/>
      <c r="U135" s="424"/>
    </row>
    <row r="136" spans="1:23" x14ac:dyDescent="0.2">
      <c r="A136" s="401" t="s">
        <v>95</v>
      </c>
      <c r="B136" s="97" t="s">
        <v>3</v>
      </c>
      <c r="L136" s="97" t="s">
        <v>641</v>
      </c>
      <c r="M136" s="2">
        <v>-0.25</v>
      </c>
      <c r="N136" s="97" t="s">
        <v>688</v>
      </c>
      <c r="S136" s="426"/>
      <c r="T136" s="428"/>
      <c r="U136" s="403"/>
    </row>
    <row r="137" spans="1:23" x14ac:dyDescent="0.2">
      <c r="A137" s="401" t="s">
        <v>96</v>
      </c>
      <c r="B137" s="97" t="s">
        <v>7</v>
      </c>
      <c r="M137"/>
      <c r="S137" s="426"/>
      <c r="T137" s="428"/>
    </row>
    <row r="138" spans="1:23" x14ac:dyDescent="0.2">
      <c r="A138" s="401" t="s">
        <v>97</v>
      </c>
      <c r="B138" s="97" t="s">
        <v>3</v>
      </c>
      <c r="L138" s="97" t="s">
        <v>642</v>
      </c>
      <c r="M138" s="2">
        <v>0.05</v>
      </c>
      <c r="N138" s="97" t="s">
        <v>685</v>
      </c>
      <c r="S138" s="428"/>
      <c r="T138" s="428"/>
      <c r="U138" s="424"/>
    </row>
    <row r="139" spans="1:23" x14ac:dyDescent="0.2">
      <c r="A139" s="401" t="s">
        <v>29</v>
      </c>
      <c r="B139" s="97" t="s">
        <v>3</v>
      </c>
      <c r="L139" s="97" t="s">
        <v>644</v>
      </c>
      <c r="M139" s="528">
        <v>-7.4999999999999997E-2</v>
      </c>
      <c r="N139" s="97" t="s">
        <v>682</v>
      </c>
      <c r="S139" s="428"/>
      <c r="T139" s="428"/>
      <c r="U139" s="403"/>
    </row>
    <row r="140" spans="1:23" x14ac:dyDescent="0.2">
      <c r="A140" s="401" t="s">
        <v>99</v>
      </c>
      <c r="B140" s="97" t="s">
        <v>3</v>
      </c>
      <c r="M140"/>
      <c r="T140" s="91"/>
    </row>
    <row r="141" spans="1:23" x14ac:dyDescent="0.2">
      <c r="A141" s="401" t="s">
        <v>100</v>
      </c>
      <c r="B141" s="97" t="s">
        <v>3</v>
      </c>
      <c r="L141" s="97" t="s">
        <v>645</v>
      </c>
      <c r="M141" s="2">
        <v>-0.05</v>
      </c>
      <c r="N141" s="97" t="s">
        <v>683</v>
      </c>
      <c r="T141" s="91"/>
      <c r="U141" s="403"/>
    </row>
    <row r="142" spans="1:23" x14ac:dyDescent="0.2">
      <c r="A142" s="401" t="s">
        <v>101</v>
      </c>
      <c r="B142" s="97" t="s">
        <v>12</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338</v>
      </c>
      <c r="B146" s="97" t="s">
        <v>3</v>
      </c>
      <c r="L146" s="426"/>
      <c r="M146" s="403"/>
    </row>
    <row r="147" spans="1:13" x14ac:dyDescent="0.2">
      <c r="A147" s="401" t="s">
        <v>352</v>
      </c>
      <c r="B147" s="97" t="s">
        <v>3</v>
      </c>
      <c r="L147" s="426"/>
    </row>
    <row r="148" spans="1:13" x14ac:dyDescent="0.2">
      <c r="A148" s="401" t="s">
        <v>147</v>
      </c>
      <c r="B148" s="97" t="s">
        <v>3</v>
      </c>
      <c r="L148" s="426"/>
      <c r="M148" s="403"/>
    </row>
    <row r="149" spans="1:13" x14ac:dyDescent="0.2">
      <c r="A149" s="401" t="s">
        <v>512</v>
      </c>
      <c r="B149" s="97" t="s">
        <v>12</v>
      </c>
    </row>
    <row r="151" spans="1:13" x14ac:dyDescent="0.2">
      <c r="A151" s="401" t="s">
        <v>1084</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1085</v>
      </c>
    </row>
    <row r="158" spans="1:13" x14ac:dyDescent="0.2">
      <c r="A158" s="401" t="s">
        <v>287</v>
      </c>
      <c r="B158" s="403">
        <v>0.75</v>
      </c>
    </row>
  </sheetData>
  <phoneticPr fontId="0" type="noConversion"/>
  <conditionalFormatting sqref="J24:L24">
    <cfRule type="expression" dxfId="36"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F47" sqref="F47"/>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291</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787</v>
      </c>
      <c r="D4" s="436" t="s">
        <v>788</v>
      </c>
      <c r="E4" s="437" t="s">
        <v>789</v>
      </c>
      <c r="F4" s="437" t="s">
        <v>790</v>
      </c>
      <c r="G4" s="437" t="s">
        <v>791</v>
      </c>
      <c r="H4" s="442" t="s">
        <v>792</v>
      </c>
      <c r="I4" s="442" t="s">
        <v>239</v>
      </c>
      <c r="J4" s="531" t="s">
        <v>172</v>
      </c>
      <c r="K4" s="531" t="s">
        <v>105</v>
      </c>
      <c r="L4" s="531" t="s">
        <v>169</v>
      </c>
      <c r="M4" s="531" t="s">
        <v>107</v>
      </c>
      <c r="N4" s="531" t="s">
        <v>108</v>
      </c>
      <c r="O4" s="531" t="s">
        <v>109</v>
      </c>
      <c r="P4" s="531" t="s">
        <v>110</v>
      </c>
      <c r="Q4" s="531" t="s">
        <v>111</v>
      </c>
      <c r="R4" s="531" t="s">
        <v>112</v>
      </c>
      <c r="S4" s="531" t="s">
        <v>32</v>
      </c>
      <c r="T4" s="531" t="s">
        <v>31</v>
      </c>
      <c r="U4" s="532" t="s">
        <v>170</v>
      </c>
      <c r="V4" s="531" t="s">
        <v>171</v>
      </c>
      <c r="W4" s="531" t="s">
        <v>448</v>
      </c>
      <c r="X4" s="531" t="s">
        <v>500</v>
      </c>
      <c r="Y4" s="531" t="s">
        <v>501</v>
      </c>
      <c r="Z4" s="531" t="s">
        <v>538</v>
      </c>
      <c r="AA4" s="531" t="s">
        <v>1108</v>
      </c>
    </row>
    <row r="5" spans="1:27" s="449" customFormat="1" ht="19.5" customHeight="1" x14ac:dyDescent="0.2">
      <c r="A5" s="439" t="s">
        <v>89</v>
      </c>
      <c r="B5" s="443" t="s">
        <v>98</v>
      </c>
      <c r="C5" s="439" t="s">
        <v>252</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252</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252</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252</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252</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252</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252</v>
      </c>
      <c r="D11" s="444" t="s">
        <v>119</v>
      </c>
      <c r="E11" s="440">
        <v>2</v>
      </c>
      <c r="F11" s="440">
        <v>5</v>
      </c>
      <c r="G11" s="440">
        <v>1025</v>
      </c>
      <c r="H11" s="439">
        <v>75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252</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254</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254</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254</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254</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253</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253</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253</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253</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254</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254</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254</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254</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253</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253</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253</v>
      </c>
      <c r="D39" s="444" t="s">
        <v>364</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253</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252</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252</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252</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252</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251</v>
      </c>
      <c r="D45" s="458" t="s">
        <v>149</v>
      </c>
      <c r="E45" s="459">
        <v>4</v>
      </c>
      <c r="F45" s="459"/>
      <c r="G45" s="459">
        <v>325</v>
      </c>
      <c r="H45" s="449">
        <v>25</v>
      </c>
      <c r="I45" s="457">
        <v>5</v>
      </c>
      <c r="J45" s="460"/>
      <c r="K45" s="461"/>
      <c r="L45" s="461"/>
      <c r="M45" s="461"/>
      <c r="N45" s="461"/>
      <c r="O45" s="461"/>
      <c r="P45" s="461"/>
      <c r="Q45" s="461">
        <v>0.1</v>
      </c>
      <c r="R45" s="461"/>
      <c r="S45" s="461"/>
      <c r="T45" s="461"/>
      <c r="U45" s="461"/>
      <c r="V45" s="461"/>
      <c r="W45" s="440"/>
      <c r="X45" s="447"/>
      <c r="Y45" s="459"/>
      <c r="Z45" s="459"/>
      <c r="AA45" s="448"/>
    </row>
    <row r="46" spans="1:27" s="439" customFormat="1" ht="19.5" customHeight="1" x14ac:dyDescent="0.2">
      <c r="A46" s="439" t="s">
        <v>99</v>
      </c>
      <c r="B46" s="443" t="s">
        <v>30</v>
      </c>
      <c r="C46" s="439" t="s">
        <v>251</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251</v>
      </c>
      <c r="D47" s="444" t="s">
        <v>151</v>
      </c>
      <c r="E47" s="440">
        <v>2</v>
      </c>
      <c r="F47" s="440">
        <v>5</v>
      </c>
      <c r="G47" s="440">
        <v>1000</v>
      </c>
      <c r="H47" s="439">
        <v>50</v>
      </c>
      <c r="I47" s="443">
        <f>1.8 * MIN(6, MAX(E47,F47)) + 0.45 * MIN(6, MIN(E47,F47)) + IF(E47&gt;6, (E47-6)*0.2) + IF(F47&gt;6, (F47-6)*0.2)</f>
        <v>9.9</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251</v>
      </c>
      <c r="D48" s="450" t="s">
        <v>1110</v>
      </c>
      <c r="E48" s="451">
        <v>5</v>
      </c>
      <c r="F48" s="451">
        <v>2</v>
      </c>
      <c r="G48" s="451">
        <v>1150</v>
      </c>
      <c r="H48" s="452">
        <v>35</v>
      </c>
      <c r="I48" s="443">
        <f>1.8 * MIN(6, MAX(E48,F48)) + 0.45 * MIN(6, MIN(E48,F48)) + IF(E48&gt;6, (E48-6)*0.2) + IF(F48&gt;6, (F48-6)*0.2)</f>
        <v>9.9</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383</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3</v>
      </c>
      <c r="F53" s="459"/>
      <c r="G53" s="459">
        <v>300</v>
      </c>
      <c r="H53" s="449">
        <v>5</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1111</v>
      </c>
      <c r="E54" s="440"/>
      <c r="F54" s="440">
        <v>3</v>
      </c>
      <c r="G54" s="440">
        <v>300</v>
      </c>
      <c r="H54" s="439">
        <v>5</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1112</v>
      </c>
      <c r="E55" s="440">
        <v>3</v>
      </c>
      <c r="F55" s="440">
        <v>5</v>
      </c>
      <c r="G55" s="440">
        <v>1050</v>
      </c>
      <c r="H55" s="439">
        <v>25</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1113</v>
      </c>
      <c r="E56" s="451">
        <v>6</v>
      </c>
      <c r="F56" s="451">
        <v>0</v>
      </c>
      <c r="G56" s="451">
        <v>1050</v>
      </c>
      <c r="H56" s="452">
        <v>25</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157</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158</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159</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160</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253</v>
      </c>
      <c r="D61" s="458" t="s">
        <v>161</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253</v>
      </c>
      <c r="D62" s="444" t="s">
        <v>162</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253</v>
      </c>
      <c r="D63" s="444" t="s">
        <v>163</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253</v>
      </c>
      <c r="D64" s="450" t="s">
        <v>164</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165</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166</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167</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168</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338</v>
      </c>
      <c r="B69" s="457" t="s">
        <v>30</v>
      </c>
      <c r="C69" s="449" t="s">
        <v>254</v>
      </c>
      <c r="D69" s="458" t="s">
        <v>339</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338</v>
      </c>
      <c r="B70" s="443" t="s">
        <v>30</v>
      </c>
      <c r="C70" s="439" t="s">
        <v>254</v>
      </c>
      <c r="D70" s="444" t="s">
        <v>340</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338</v>
      </c>
      <c r="B71" s="443" t="s">
        <v>30</v>
      </c>
      <c r="C71" s="439" t="s">
        <v>254</v>
      </c>
      <c r="D71" s="444" t="s">
        <v>341</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338</v>
      </c>
      <c r="B72" s="462" t="s">
        <v>30</v>
      </c>
      <c r="C72" s="452" t="s">
        <v>254</v>
      </c>
      <c r="D72" s="450" t="s">
        <v>342</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352</v>
      </c>
      <c r="B73" s="457" t="s">
        <v>98</v>
      </c>
      <c r="C73" s="449" t="s">
        <v>251</v>
      </c>
      <c r="D73" s="458" t="s">
        <v>346</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352</v>
      </c>
      <c r="B74" s="443" t="s">
        <v>98</v>
      </c>
      <c r="C74" s="439" t="s">
        <v>251</v>
      </c>
      <c r="D74" s="444" t="s">
        <v>347</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352</v>
      </c>
      <c r="B75" s="443" t="s">
        <v>98</v>
      </c>
      <c r="C75" s="439" t="s">
        <v>251</v>
      </c>
      <c r="D75" s="444" t="s">
        <v>348</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352</v>
      </c>
      <c r="B76" s="462" t="s">
        <v>98</v>
      </c>
      <c r="C76" s="452" t="s">
        <v>251</v>
      </c>
      <c r="D76" s="450" t="s">
        <v>349</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365</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334</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384</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366</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512</v>
      </c>
      <c r="B81" s="457" t="s">
        <v>30</v>
      </c>
      <c r="C81" s="463" t="s">
        <v>60</v>
      </c>
      <c r="D81" s="449" t="s">
        <v>431</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512</v>
      </c>
      <c r="B82" s="443" t="s">
        <v>30</v>
      </c>
      <c r="C82" s="464" t="s">
        <v>60</v>
      </c>
      <c r="D82" s="439" t="s">
        <v>432</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512</v>
      </c>
      <c r="B83" s="443" t="s">
        <v>30</v>
      </c>
      <c r="C83" s="464" t="s">
        <v>60</v>
      </c>
      <c r="D83" s="439" t="s">
        <v>433</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512</v>
      </c>
      <c r="B84" s="443" t="s">
        <v>30</v>
      </c>
      <c r="C84" s="464" t="s">
        <v>60</v>
      </c>
      <c r="D84" s="439" t="s">
        <v>434</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793</v>
      </c>
      <c r="B85" s="443" t="s">
        <v>793</v>
      </c>
      <c r="C85" s="464" t="s">
        <v>793</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793</v>
      </c>
      <c r="B86" s="443" t="s">
        <v>793</v>
      </c>
      <c r="C86" s="464" t="s">
        <v>793</v>
      </c>
      <c r="D86" s="76" t="s">
        <v>190</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793</v>
      </c>
      <c r="B87" s="443" t="s">
        <v>793</v>
      </c>
      <c r="C87" s="464" t="s">
        <v>793</v>
      </c>
      <c r="D87" s="76" t="s">
        <v>191</v>
      </c>
      <c r="G87" s="440">
        <v>1000</v>
      </c>
      <c r="H87" s="440" t="s">
        <v>257</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369</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338</v>
      </c>
      <c r="B105" s="360">
        <v>69</v>
      </c>
      <c r="J105" s="472"/>
      <c r="K105" s="472"/>
      <c r="L105" s="472"/>
      <c r="M105" s="472"/>
      <c r="N105" s="472"/>
      <c r="O105" s="472"/>
      <c r="P105" s="472"/>
      <c r="Q105" s="472"/>
      <c r="R105" s="472"/>
      <c r="S105" s="472"/>
      <c r="T105" s="472"/>
      <c r="U105" s="472"/>
      <c r="V105" s="472"/>
    </row>
    <row r="106" spans="1:22" ht="19.5" customHeight="1" x14ac:dyDescent="0.2">
      <c r="A106" s="467" t="s">
        <v>352</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512</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243</v>
      </c>
      <c r="C2" s="3" t="s">
        <v>294</v>
      </c>
      <c r="D2" s="3" t="s">
        <v>295</v>
      </c>
      <c r="E2" s="3" t="s">
        <v>246</v>
      </c>
      <c r="F2" s="3" t="s">
        <v>245</v>
      </c>
      <c r="G2" s="3"/>
      <c r="H2" s="3"/>
      <c r="I2" s="3" t="s">
        <v>244</v>
      </c>
      <c r="J2" s="3" t="s">
        <v>247</v>
      </c>
      <c r="K2" s="12"/>
    </row>
    <row r="3" spans="2:11" ht="13.5" thickBot="1" x14ac:dyDescent="0.25">
      <c r="B3" s="8" t="s">
        <v>382</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249</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250</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292</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293</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449</v>
      </c>
      <c r="I18" s="601"/>
      <c r="J18" s="601"/>
      <c r="K18" s="602"/>
    </row>
    <row r="20" spans="1:14" ht="13.5" thickBot="1" x14ac:dyDescent="0.25">
      <c r="H20" s="1"/>
      <c r="I20" s="1"/>
      <c r="L20" t="s">
        <v>441</v>
      </c>
    </row>
    <row r="21" spans="1:14" ht="13.5" thickBot="1" x14ac:dyDescent="0.25">
      <c r="E21" t="s">
        <v>305</v>
      </c>
      <c r="F21" s="36">
        <v>0.125</v>
      </c>
      <c r="H21" s="1"/>
      <c r="I21" s="1"/>
      <c r="J21" t="s">
        <v>442</v>
      </c>
      <c r="K21" t="s">
        <v>443</v>
      </c>
      <c r="L21" s="35">
        <v>0.3</v>
      </c>
      <c r="M21" t="s">
        <v>444</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439</v>
      </c>
      <c r="J27" s="29">
        <v>1250</v>
      </c>
      <c r="K27" s="1">
        <f>J27*25</f>
        <v>31250</v>
      </c>
      <c r="M27" s="37">
        <f>SUM(M22:M26)</f>
        <v>52425.504910394266</v>
      </c>
      <c r="N27" t="s">
        <v>444</v>
      </c>
    </row>
    <row r="28" spans="1:14" ht="13.5" thickBot="1" x14ac:dyDescent="0.25">
      <c r="H28" s="1"/>
      <c r="I28" s="1" t="s">
        <v>440</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453</v>
      </c>
    </row>
    <row r="32" spans="1:14" ht="13.5" thickBot="1" x14ac:dyDescent="0.25">
      <c r="H32" s="1"/>
      <c r="I32" s="1"/>
      <c r="J32" t="s">
        <v>442</v>
      </c>
      <c r="K32" t="s">
        <v>443</v>
      </c>
      <c r="L32" s="35">
        <v>0.2</v>
      </c>
      <c r="M32" t="s">
        <v>444</v>
      </c>
      <c r="N32" t="s">
        <v>455</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364</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439</v>
      </c>
      <c r="J38" s="29">
        <v>2337</v>
      </c>
      <c r="K38" s="1">
        <f>J38*25</f>
        <v>58425</v>
      </c>
      <c r="M38" s="37"/>
      <c r="N38" s="37"/>
    </row>
    <row r="39" spans="1:14" ht="13.5" thickBot="1" x14ac:dyDescent="0.25">
      <c r="H39" s="1"/>
      <c r="I39" s="1" t="s">
        <v>454</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294</v>
      </c>
      <c r="D51" s="3" t="s">
        <v>295</v>
      </c>
      <c r="E51" s="3" t="s">
        <v>246</v>
      </c>
      <c r="F51" s="3" t="s">
        <v>245</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2021-09-13T13:57:21Z</dcterms:modified>
</cp:coreProperties>
</file>