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F8295113-4771-46DD-86D3-D31FA4CB6ED2}"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26" i="6" l="1"/>
  <c r="A30"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G7" i="9"/>
  <c r="AF7" i="9"/>
  <c r="AJ7" i="9"/>
  <c r="AD7" i="9"/>
  <c r="AY12" i="5" l="1" a="1"/>
  <c r="AY12" i="5" s="1"/>
  <c r="BL12" i="5" a="1"/>
  <c r="BL12" i="5"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G9" i="9"/>
  <c r="J4" i="2"/>
  <c r="AF9" i="9"/>
  <c r="AJ9" i="9"/>
  <c r="AD9" i="9"/>
  <c r="AC4" i="1"/>
  <c r="AB4" i="1"/>
  <c r="AY14" i="5" l="1" a="1"/>
  <c r="AY14" i="5" s="1"/>
  <c r="O7" i="1"/>
  <c r="BL14" i="5" a="1"/>
  <c r="BL14" i="5"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5" i="6"/>
  <c r="I36" i="4"/>
  <c r="I37" i="4"/>
  <c r="A36" i="6"/>
  <c r="I8" i="12"/>
  <c r="J7" i="12"/>
  <c r="F1" i="14"/>
  <c r="V4" i="2" l="1"/>
  <c r="N7"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7"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8" i="6"/>
  <c r="CH20" i="8"/>
  <c r="CH21" i="8"/>
  <c r="I39" i="4"/>
  <c r="I10" i="12"/>
  <c r="J9" i="12"/>
  <c r="E18" i="4"/>
  <c r="V6" i="2" l="1"/>
  <c r="AV4" i="5"/>
  <c r="BP7" i="5" a="1"/>
  <c r="BP7" i="5" s="1"/>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G16" i="9"/>
  <c r="F6" i="5"/>
  <c r="AW6" i="5" s="1"/>
  <c r="CZ7" i="5"/>
  <c r="J6" i="2"/>
  <c r="AB7" i="1"/>
  <c r="DI7" i="5"/>
  <c r="DA7" i="5"/>
  <c r="AC6" i="1"/>
  <c r="DA6" i="5"/>
  <c r="DG6" i="5" s="1" a="1"/>
  <c r="DG6" i="5" s="1"/>
  <c r="AF16" i="9"/>
  <c r="AJ16" i="9"/>
  <c r="AD16" i="9"/>
  <c r="B7" i="5"/>
  <c r="BS5" i="8"/>
  <c r="CO4" i="8"/>
  <c r="CP4" i="8" s="1"/>
  <c r="S9" i="2"/>
  <c r="P10" i="2"/>
  <c r="N10" i="2"/>
  <c r="R10" i="2"/>
  <c r="Q9" i="2"/>
  <c r="J11" i="10"/>
  <c r="D9" i="12"/>
  <c r="F8" i="12"/>
  <c r="E8" i="12" s="1"/>
  <c r="O11" i="2"/>
  <c r="M10" i="2"/>
  <c r="M4" i="1"/>
  <c r="F4" i="11" s="1"/>
  <c r="I12" i="12"/>
  <c r="J11" i="12"/>
  <c r="V8" i="2" l="1"/>
  <c r="O4" i="8"/>
  <c r="R4" i="8"/>
  <c r="CJ4" i="8"/>
  <c r="CN4" i="8" s="1"/>
  <c r="AO5" i="5"/>
  <c r="AV6" i="5"/>
  <c r="BP9" i="5" a="1"/>
  <c r="BP9" i="5" s="1"/>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V15" i="2" l="1"/>
  <c r="CD12" i="8"/>
  <c r="CT12" i="8" s="1"/>
  <c r="CU12" i="8" s="1"/>
  <c r="CL10" i="8"/>
  <c r="CQ10" i="8"/>
  <c r="CR10" i="8" s="1"/>
  <c r="O10" i="8"/>
  <c r="F20" i="8"/>
  <c r="AO12" i="5"/>
  <c r="AV13" i="5"/>
  <c r="AY28" i="5" a="1"/>
  <c r="AY28" i="5" s="1"/>
  <c r="BP16" i="5" a="1"/>
  <c r="BP16" i="5" s="1"/>
  <c r="B13" i="9"/>
  <c r="X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c r="G15" i="1" s="1"/>
  <c r="M15" i="8" s="1"/>
  <c r="F25" i="8"/>
  <c r="AO17" i="5"/>
  <c r="AV18" i="5"/>
  <c r="BP21" i="5" a="1"/>
  <c r="BP21" i="5" s="1"/>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V31" i="2" l="1"/>
  <c r="O27" i="8"/>
  <c r="F36" i="8"/>
  <c r="AO28" i="5"/>
  <c r="AV29" i="5"/>
  <c r="AY44" i="5" a="1"/>
  <c r="AY44" i="5" s="1"/>
  <c r="BP32" i="5" a="1"/>
  <c r="BP32" i="5" s="1"/>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O30" i="8"/>
  <c r="CJ30" i="8"/>
  <c r="CN30" i="8" s="1"/>
  <c r="F39" i="8"/>
  <c r="AO31" i="5"/>
  <c r="AV32" i="5"/>
  <c r="BP35" i="5" a="1"/>
  <c r="BP35" i="5" s="1"/>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O31" i="8"/>
  <c r="CJ31" i="8"/>
  <c r="CN31" i="8" s="1"/>
  <c r="F40" i="8"/>
  <c r="AO32" i="5"/>
  <c r="AV33" i="5"/>
  <c r="AY48" i="5" a="1"/>
  <c r="AY48" i="5" s="1"/>
  <c r="BP36" i="5" a="1"/>
  <c r="BP36" i="5" s="1"/>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CL39" i="8" l="1"/>
  <c r="V44" i="2"/>
  <c r="CY39" i="8"/>
  <c r="G39" i="1" s="1"/>
  <c r="M39" i="8" s="1"/>
  <c r="O40" i="8"/>
  <c r="CJ40" i="8"/>
  <c r="CN40" i="8" s="1"/>
  <c r="F49" i="8"/>
  <c r="AO41" i="5"/>
  <c r="AV42" i="5"/>
  <c r="BP45" i="5" a="1"/>
  <c r="BP45" i="5" s="1"/>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O41" i="8"/>
  <c r="F50" i="8"/>
  <c r="AO42" i="5"/>
  <c r="AV43" i="5"/>
  <c r="AY58" i="5" a="1"/>
  <c r="AY58" i="5" s="1"/>
  <c r="BP46" i="5" a="1"/>
  <c r="BP46" i="5" s="1"/>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V53" i="2" l="1"/>
  <c r="CQ48" i="8"/>
  <c r="CR48" i="8" s="1"/>
  <c r="O48" i="8"/>
  <c r="F58" i="8"/>
  <c r="AO50" i="5"/>
  <c r="AV51" i="5"/>
  <c r="AY66" i="5" a="1"/>
  <c r="AY66" i="5" s="1"/>
  <c r="BP54" i="5" a="1"/>
  <c r="BP54" i="5" s="1"/>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V70" i="2" l="1"/>
  <c r="CL65" i="8"/>
  <c r="F75" i="8"/>
  <c r="CJ66" i="8"/>
  <c r="CN66" i="8" s="1"/>
  <c r="AO67" i="5"/>
  <c r="AV68" i="5"/>
  <c r="BP71" i="5" a="1"/>
  <c r="BP71" i="5" s="1"/>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O74" i="8"/>
  <c r="CJ75" i="8"/>
  <c r="CN75" i="8" s="1"/>
  <c r="F83" i="8"/>
  <c r="AO75" i="5"/>
  <c r="AV76" i="5"/>
  <c r="BP79" i="5" a="1"/>
  <c r="BP79" i="5" s="1"/>
  <c r="AY91" i="5" a="1"/>
  <c r="AY91" i="5" s="1"/>
  <c r="AG74" i="7"/>
  <c r="AI74" i="7" s="1"/>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AI76" i="7"/>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CY77" i="8" s="1"/>
  <c r="G77" i="1" s="1"/>
  <c r="M77" i="8" s="1"/>
  <c r="O77" i="8"/>
  <c r="CJ78" i="8"/>
  <c r="CN78" i="8" s="1"/>
  <c r="F87" i="8"/>
  <c r="AO79" i="5"/>
  <c r="AV80" i="5"/>
  <c r="BP83" i="5" a="1"/>
  <c r="BP83" i="5" s="1"/>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V83" i="2" l="1"/>
  <c r="CL78" i="8"/>
  <c r="O79" i="8"/>
  <c r="CQ78" i="8"/>
  <c r="CR78" i="8" s="1"/>
  <c r="O78" i="8"/>
  <c r="F88" i="8"/>
  <c r="AO80" i="5"/>
  <c r="AV81" i="5"/>
  <c r="AY96" i="5" a="1"/>
  <c r="AY96" i="5" s="1"/>
  <c r="BP84" i="5" a="1"/>
  <c r="BP84" i="5" s="1"/>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AI82" i="7"/>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O88" i="8"/>
  <c r="F97" i="8"/>
  <c r="AO89" i="5"/>
  <c r="AV90" i="5"/>
  <c r="BP93" i="5" a="1"/>
  <c r="BP93" i="5" s="1"/>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CY89" i="8" l="1"/>
  <c r="G89" i="1" s="1"/>
  <c r="M89" i="8" s="1"/>
  <c r="V95" i="2"/>
  <c r="O91" i="8"/>
  <c r="CQ90" i="8"/>
  <c r="CR90" i="8" s="1"/>
  <c r="O90" i="8"/>
  <c r="CJ91" i="8"/>
  <c r="CN91" i="8" s="1"/>
  <c r="F100" i="8"/>
  <c r="AO92" i="5"/>
  <c r="AV93" i="5"/>
  <c r="AY108" i="5" a="1"/>
  <c r="AY108" i="5" s="1"/>
  <c r="BP96" i="5" a="1"/>
  <c r="BP96" i="5" s="1"/>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0" i="8"/>
  <c r="G90" i="1" s="1"/>
  <c r="M90" i="8" s="1"/>
  <c r="F101" i="8"/>
  <c r="AO93" i="5"/>
  <c r="AV94" i="5"/>
  <c r="BP97" i="5" a="1"/>
  <c r="BP97" i="5" s="1"/>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Q94" i="7"/>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V97" i="2" l="1"/>
  <c r="B94" i="14"/>
  <c r="CQ92" i="8"/>
  <c r="CR92" i="8" s="1"/>
  <c r="O92" i="8"/>
  <c r="CJ93" i="8"/>
  <c r="CN93" i="8" s="1"/>
  <c r="F102" i="8"/>
  <c r="AO94" i="5"/>
  <c r="AV95" i="5"/>
  <c r="AY110" i="5" a="1"/>
  <c r="AY110" i="5" s="1"/>
  <c r="BP98" i="5" a="1"/>
  <c r="BP98" i="5" s="1"/>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Y97" i="8" l="1"/>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V108" i="2" l="1"/>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O105" i="8"/>
  <c r="F114" i="8"/>
  <c r="AO106" i="5"/>
  <c r="AV107" i="5"/>
  <c r="AY122" i="5" a="1"/>
  <c r="AY122" i="5" s="1"/>
  <c r="BP110" i="5" a="1"/>
  <c r="BP110" i="5" s="1"/>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CY106" i="8" s="1"/>
  <c r="G106" i="1" s="1"/>
  <c r="M106" i="8" s="1"/>
  <c r="O106" i="8"/>
  <c r="CJ107" i="8"/>
  <c r="CN107" i="8" s="1"/>
  <c r="F116" i="8"/>
  <c r="AO108" i="5"/>
  <c r="AV109" i="5"/>
  <c r="AY124" i="5" a="1"/>
  <c r="AY124" i="5" s="1"/>
  <c r="BP112" i="5" a="1"/>
  <c r="BP112" i="5" s="1"/>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V112" i="2" l="1"/>
  <c r="CL107" i="8"/>
  <c r="O108" i="8"/>
  <c r="CJ108" i="8"/>
  <c r="CN108" i="8" s="1"/>
  <c r="F117" i="8"/>
  <c r="AO109" i="5"/>
  <c r="AV110" i="5"/>
  <c r="BP113" i="5" a="1"/>
  <c r="BP113" i="5" s="1"/>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V116" i="2" l="1"/>
  <c r="CJ112" i="8"/>
  <c r="CN112" i="8" s="1"/>
  <c r="F121" i="8"/>
  <c r="AO113" i="5"/>
  <c r="AV114" i="5"/>
  <c r="BP117" i="5" a="1"/>
  <c r="BP117" i="5" s="1"/>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D117" i="8"/>
  <c r="CT117" i="8" s="1"/>
  <c r="CJ117" i="8"/>
  <c r="CN117" i="8" s="1"/>
  <c r="CJ116" i="8"/>
  <c r="CN116" i="8" s="1"/>
  <c r="F125" i="8"/>
  <c r="AO117" i="5"/>
  <c r="AV118" i="5"/>
  <c r="BP121" i="5" a="1"/>
  <c r="BP121" i="5" s="1"/>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V124" i="2" l="1"/>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BZ134" i="8" l="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U53" i="2" s="1"/>
  <c r="AB53" i="7"/>
  <c r="W52" i="2" l="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<sst xmlns="http://schemas.openxmlformats.org/spreadsheetml/2006/main" count="2913" uniqueCount="1119">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</sst>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7" dataDxfId="926">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5">
      <calculatedColumnFormula>_xlfn.SINGLE(INDEX(TblRaces[],MATCH(race,TblRaces[Race],0),4))</calculatedColumnFormula>
    </tableColumn>
    <tableColumn id="2" xr3:uid="{00000000-0010-0000-0000-000002000000}" name="Offense" dataDxfId="924">
      <calculatedColumnFormula>_xlfn.IFNA(INDEX(TblRaces[],MATCH(TblUnits[[#This Row],[Unit Names]],TblRaces[Unitname],0),5),"")</calculatedColumnFormula>
    </tableColumn>
    <tableColumn id="3" xr3:uid="{00000000-0010-0000-0000-000003000000}" name="Defense" dataDxfId="923">
      <calculatedColumnFormula>_xlfn.IFNA(INDEX(TblRaces[],MATCH(TblUnits[[#This Row],[Unit Names]],TblRaces[Unitname],0),6),"")</calculatedColumnFormula>
    </tableColumn>
    <tableColumn id="4" xr3:uid="{00000000-0010-0000-0000-000004000000}" name="Platinum" dataDxfId="922">
      <calculatedColumnFormula>_xlfn.IFNA(INDEX(TblRaces[],MATCH(TblUnits[[#This Row],[Unit Names]],TblRaces[Unitname],0),7),"")</calculatedColumnFormula>
    </tableColumn>
    <tableColumn id="5" xr3:uid="{00000000-0010-0000-0000-000005000000}" name="Ore" dataDxfId="921">
      <calculatedColumnFormula>_xlfn.IFNA(INDEX(TblRaces[],MATCH(TblUnits[[#This Row],[Unit Names]],TblRaces[Unitname],0),8),"")</calculatedColumnFormula>
    </tableColumn>
    <tableColumn id="6" xr3:uid="{00000000-0010-0000-0000-000006000000}" name="Networth" dataDxfId="92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9" dataDxfId="917" headerRowBorderDxfId="918" tableBorderDxfId="916">
  <autoFilter ref="H14:I32" xr:uid="{6EDA5300-DB26-4799-A5D1-5432AC102827}">
    <filterColumn colId="0" hiddenButton="1"/>
    <filterColumn colId="1" hiddenButton="1"/>
  </autoFilter>
  <tableColumns count="2">
    <tableColumn id="1" xr3:uid="{C93253AD-A598-462C-985D-E538FB5404AF}" name="Race Bonuses" dataDxfId="915"/>
    <tableColumn id="2" xr3:uid="{7301230A-1354-4459-BA19-9D8AE9608978}" name="Bonus" dataDxfId="91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13" dataDxfId="912" tableBorderDxfId="91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0"/>
    <tableColumn id="2" xr3:uid="{F7BA9D3F-F979-435F-AF55-B8562C7F08C8}" name=" " dataDxfId="909"/>
    <tableColumn id="3" xr3:uid="{C661B1D0-1EAD-42B7-889A-9265EA75CB1D}" name="Offense" dataDxfId="908"/>
    <tableColumn id="4" xr3:uid="{594F8FE6-285D-432D-AB90-DE26655C8963}" name="Bonus" dataDxfId="907"/>
    <tableColumn id="5" xr3:uid="{1A4EBEB0-1016-4D5D-920D-08D8AD7AFC97}" name="OP Mod" dataDxfId="906"/>
    <tableColumn id="6" xr3:uid="{0A455978-2417-4AD7-8969-95433ADAC6F4}" name="Defense" dataDxfId="905"/>
    <tableColumn id="7" xr3:uid="{3C4FEC10-2BEB-4EC0-AA98-F67CC8DBE5B5}" name="DP Bonus" dataDxfId="904"/>
    <tableColumn id="8" xr3:uid="{9CE669CC-5E7B-4E7B-8FFE-265EB626E935}" name="DP Mod" dataDxfId="903"/>
    <tableColumn id="9" xr3:uid="{7DE0C022-18E9-48B5-8835-9B63E8CC1CDF}" name="." dataDxfId="90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01" dataDxfId="899" headerRowBorderDxfId="900" tableBorderDxfId="898">
  <autoFilter ref="H47:J51" xr:uid="{86CCA094-2F84-4D6A-BB34-AED37B4839D4}">
    <filterColumn colId="0" hiddenButton="1"/>
    <filterColumn colId="1" hiddenButton="1"/>
    <filterColumn colId="2" hiddenButton="1"/>
  </autoFilter>
  <tableColumns count="3">
    <tableColumn id="1" xr3:uid="{E0152EC7-4145-4063-BAB4-B6301A014F4B}" name="Type" dataDxfId="897"/>
    <tableColumn id="2" xr3:uid="{FAE1A1FE-F8EC-48F0-A8AF-ADF4B1F44E93}" name="Raw" dataDxfId="896"/>
    <tableColumn id="3" xr3:uid="{AFD4C97E-F124-4CC9-8087-32A6EB65C3D5}" name="Modded" dataDxfId="89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94" dataDxfId="892" headerRowBorderDxfId="893" tableBorderDxfId="891">
  <autoFilter ref="H54:J57" xr:uid="{4A95BFF0-5AE4-4064-BA31-9F687E8E34BD}">
    <filterColumn colId="0" hiddenButton="1"/>
    <filterColumn colId="1" hiddenButton="1"/>
    <filterColumn colId="2" hiddenButton="1"/>
  </autoFilter>
  <tableColumns count="3">
    <tableColumn id="1" xr3:uid="{ACCDFB1C-E1AE-4F10-BB67-59F2B9780D01}" name="Hour" dataDxfId="890"/>
    <tableColumn id="2" xr3:uid="{277A266C-0AEF-4864-99C7-1E807FF68978}" name="Amount" dataDxfId="889"/>
    <tableColumn id="3" xr3:uid="{DD724D20-8039-4E15-A45D-F535D999ED97}" name="Without Training" dataDxfId="88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7" dataDxfId="886" totalsRowDxfId="884" tableBorderDxfId="88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83" totalsRowDxfId="882"/>
    <tableColumn id="2" xr3:uid="{739DBC51-BC77-4631-B107-088DC25245EB}" name="Amount" totalsRowFunction="sum" dataDxfId="881" totalsRowDxfId="880"/>
    <tableColumn id="3" xr3:uid="{41BF49B0-731E-480A-A25D-802B4380182E}" name="Relative" totalsRowFunction="custom" totalsRowDxfId="87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8" dataDxfId="877" tableBorderDxfId="876">
  <autoFilter ref="D46:F69" xr:uid="{6C8ACB43-975F-416A-A510-CF883452891C}">
    <filterColumn colId="0" hiddenButton="1"/>
    <filterColumn colId="1" hiddenButton="1"/>
    <filterColumn colId="2" hiddenButton="1"/>
  </autoFilter>
  <tableColumns count="3">
    <tableColumn id="1" xr3:uid="{97F6A0D7-4C71-45E8-A9DA-F3DBEC3693D1}" name="Acres" dataDxfId="875"/>
    <tableColumn id="2" xr3:uid="{70370623-AE12-4AC1-B3BC-5FA6F33097E0}" name=" " dataDxfId="874"/>
    <tableColumn id="3" xr3:uid="{76F2AA18-B160-4225-A8AB-03D1370169AB}" name="   " dataDxfId="87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72" dataDxfId="870" headerRowBorderDxfId="871" tableBorderDxfId="869">
  <autoFilter ref="D14:E18" xr:uid="{AF658822-94AE-4FD8-9D6D-E660E1B5C629}">
    <filterColumn colId="0" hiddenButton="1"/>
    <filterColumn colId="1" hiddenButton="1"/>
  </autoFilter>
  <tableColumns count="2">
    <tableColumn id="1" xr3:uid="{EFD90BA2-CBAC-4BDB-9434-40FB9C2485F4}" name="Date&amp;Time" dataDxfId="868"/>
    <tableColumn id="2" xr3:uid="{CCEF9A0F-7383-4941-A440-9E2452942487}" name="." dataDxfId="86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6" dataDxfId="865" totalsRowDxfId="864">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3" totalsRowDxfId="862">
      <calculatedColumnFormula>TblRezone[[#This Row],[Hour]]</calculatedColumnFormula>
    </tableColumn>
    <tableColumn id="2" xr3:uid="{7657952B-D9DB-46FC-BD8D-612DECDC04FD}" name="Time" dataDxfId="861" totalsRowDxfId="860">
      <calculatedColumnFormula>TblImps[[#This Row],[Time]]</calculatedColumnFormula>
    </tableColumn>
    <tableColumn id="3" xr3:uid="{767542B9-4E58-42E2-85BA-5C1DB6108363}" name="Peasants" dataDxfId="859" totalsRowDxfId="858">
      <calculatedColumnFormula>OFFSET(TblPop[[#This Row],[Peasants]],-1,0)+OFFSET(TblPop[[#This Row],[Net Peasant]],-1,0)+TblMili[[#This Row],[Release Draft]]</calculatedColumnFormula>
    </tableColumn>
    <tableColumn id="4" xr3:uid="{F5DC2705-5767-4AD0-A2E0-E36086D164C0}" name="Military" dataDxfId="857" totalsRowDxfId="856">
      <calculatedColumnFormula>TblMili[[#This Row],[Military]]</calculatedColumnFormula>
    </tableColumn>
    <tableColumn id="5" xr3:uid="{57E397CE-6C2C-48AE-9B2E-52E14099EAFC}" name="Draftees" dataDxfId="855" totalsRowDxfId="854">
      <calculatedColumnFormula>TblMili[[#This Row],[Draftees]]</calculatedColumnFormula>
    </tableColumn>
    <tableColumn id="6" xr3:uid="{7339086D-8AEE-45A5-B78D-EA6FDBA34E10}" name="Total" dataDxfId="853" totalsRowDxfId="852">
      <calculatedColumnFormula>TblPop[[#This Row],[Peasants]]+TblPop[[#This Row],[Military]]</calculatedColumnFormula>
    </tableColumn>
    <tableColumn id="7" xr3:uid="{75D92B6D-F4CA-42F7-80B3-4BF8A336E69C}" name="Military%" dataDxfId="851" totalsRowDxfId="850" dataCellStyle="Percent">
      <calculatedColumnFormula>TblPop[[#This Row],[Military]]/TblPop[[#This Row],[Total]]</calculatedColumnFormula>
    </tableColumn>
    <tableColumn id="8" xr3:uid="{257C6438-3205-4A45-9F91-ACD066CD59E8}" name="Employed" dataDxfId="849" totalsRowDxfId="848" dataCellStyle="Percent">
      <calculatedColumnFormula>MIN(TblPop[[#This Row],[Peasants]],TblPop[[#This Row],[Jobs]])</calculatedColumnFormula>
    </tableColumn>
    <tableColumn id="9" xr3:uid="{B05B6937-2C12-476B-B555-2A8ED6FF34EF}" name="Employment" dataDxfId="847" totalsRowDxfId="846" dataCellStyle="Percent">
      <calculatedColumnFormula>MIN(OFFSET(TblPop[[#This Row],[Jobs]],1,0)/TblPop[[#This Row],[Peasants]],1)</calculatedColumnFormula>
    </tableColumn>
    <tableColumn id="10" xr3:uid="{AD7F9BB7-A630-4BBB-AFEA-37B907196778}" name="Jobs" dataDxfId="845" totalsRowDxfId="844"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3" totalsRowDxfId="842" dataCellStyle="Percent"/>
    <tableColumn id="12" xr3:uid="{2EEFBFF9-40A4-412F-8FEC-C2F4799A06E6}" name=" Draftees" dataDxfId="841" totalsRowDxfId="840">
      <calculatedColumnFormula>TblPop[[#This Row],[Draftees]]</calculatedColumnFormula>
    </tableColumn>
    <tableColumn id="13" xr3:uid="{43729A62-E847-4DBB-BC42-62B1FB3DA7A5}" name="Unit 1" dataDxfId="839" totalsRowDxfId="838">
      <calculatedColumnFormula>TblMili[[#This Row],[Unit 1]]</calculatedColumnFormula>
    </tableColumn>
    <tableColumn id="14" xr3:uid="{C7A024F4-2376-4871-897D-90BEBEBC78B7}" name="Unit 2" dataDxfId="837" totalsRowDxfId="836">
      <calculatedColumnFormula>TblMili[[#This Row],[Unit 2]]</calculatedColumnFormula>
    </tableColumn>
    <tableColumn id="15" xr3:uid="{93EC8730-4D26-4E19-ADAA-3ED5C943F257}" name="Unit 3" dataDxfId="835" totalsRowDxfId="834">
      <calculatedColumnFormula>TblMili[[#This Row],[Unit 3]]</calculatedColumnFormula>
    </tableColumn>
    <tableColumn id="16" xr3:uid="{1A382ACC-9ED2-4A5E-BEE3-781B1DBCF186}" name="Unit 4" dataDxfId="833" totalsRowDxfId="832">
      <calculatedColumnFormula>TblMili[[#This Row],[Unit 4]]</calculatedColumnFormula>
    </tableColumn>
    <tableColumn id="17" xr3:uid="{491D1C19-D1B1-48C7-8FC6-BE77B7CD2635}" name="Spies" dataDxfId="831" totalsRowDxfId="830">
      <calculatedColumnFormula>TblMili[[#This Row],[Spies]]</calculatedColumnFormula>
    </tableColumn>
    <tableColumn id="18" xr3:uid="{1AF95FC5-21CD-41AC-A69F-CF5E9AF4AB85}" name="Wizards" dataDxfId="829" totalsRowDxfId="828">
      <calculatedColumnFormula>TblMili[[#This Row],[Wizards]]</calculatedColumnFormula>
    </tableColumn>
    <tableColumn id="19" xr3:uid="{C157D21E-FD58-4F24-A070-1819A7E2DA97}" name="Archmage" dataDxfId="827" totalsRowDxfId="826">
      <calculatedColumnFormula>TblMili[[#This Row],[Archmages]]</calculatedColumnFormula>
    </tableColumn>
    <tableColumn id="20" xr3:uid="{6BBFB632-E92F-4F29-AE3D-534C8288C615}" name=".." dataDxfId="825" totalsRowDxfId="824"/>
    <tableColumn id="21" xr3:uid="{59CAD00B-A8EE-455B-A015-E17ADF56A7B2}" name="Net max" dataDxfId="823" totalsRowDxfId="822">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21" totalsRowDxfId="820">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19" totalsRowDxfId="818">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17" totalsRowDxfId="816">
      <calculatedColumnFormula>ROUND(TblPop[[#This Row],[Raw Birth]]*(1+TblPop[[#This Row],[Growth]]),0)</calculatedColumnFormula>
    </tableColumn>
    <tableColumn id="25" xr3:uid="{26E60E7F-6DA3-49EF-99E8-26A0DAD2D630}" name="Raw Birth" dataDxfId="815" totalsRowDxfId="814">
      <calculatedColumnFormula>(TblPop[[#This Row],[Peasants]]-TblPop[[#This Row],[Draft Growth]])*raw_pop_growth</calculatedColumnFormula>
    </tableColumn>
    <tableColumn id="26" xr3:uid="{6E1274BE-772F-4747-A295-D51601B4FE11}" name="Draft Growth" dataDxfId="813" totalsRowDxfId="812">
      <calculatedColumnFormula>IF(TblPop[[#This Row],[Military%]]&lt;TblMili[[#This Row],[Draftrate]],ROUND(TblPop[[#This Row],[Peasants]]*Constants!$B$54,0), 0)</calculatedColumnFormula>
    </tableColumn>
    <tableColumn id="27" xr3:uid="{858CE2A0-AC9E-46FE-9A70-AED1578889CB}" name="...." dataDxfId="811" totalsRowDxfId="810"/>
    <tableColumn id="28" xr3:uid="{B271B9C7-94D1-498F-9FBB-69DF5F1BCE3F}" name="Growth" dataDxfId="809" totalsRowDxfId="808"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07" totalsRowDxfId="806"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5" dataDxfId="803" headerRowBorderDxfId="804" tableBorderDxfId="80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1"/>
    <tableColumn id="2" xr3:uid="{A509F8BB-FCD1-4951-8F3F-2AE2B32FB91D}" name="Time" dataDxfId="800">
      <calculatedColumnFormula>TblImps[[#This Row],[Time]]</calculatedColumnFormula>
    </tableColumn>
    <tableColumn id="3" xr3:uid="{BD173BCD-6C73-484D-BDFC-2CBFE8B32234}" name="Plat Bonus" dataDxfId="799"/>
    <tableColumn id="4" xr3:uid="{9A9B3DEC-EBEC-4801-BF4F-F90BBBCDF331}" name="." dataDxfId="798"/>
    <tableColumn id="5" xr3:uid="{6F9B5905-FA1D-4099-B9CC-6BE237355D58}" name="Land" dataDxfId="797">
      <calculatedColumnFormula>TblConstr[[#This Row],[Land]]</calculatedColumnFormula>
    </tableColumn>
    <tableColumn id="6" xr3:uid="{5ADA8DA4-36DC-4D4F-AE4E-76BDD26AF270}" name="Peasants" dataDxfId="796">
      <calculatedColumnFormula>TblPop[[#This Row],[Peasants]]</calculatedColumnFormula>
    </tableColumn>
    <tableColumn id="7" xr3:uid="{EE7F0FC7-4D30-4144-88EE-9A05AD7BF609}" name="Networth" dataDxfId="795">
      <calculatedColumnFormula>TblMili[[#This Row],[Networth (2)]]</calculatedColumnFormula>
    </tableColumn>
    <tableColumn id="8" xr3:uid="{F7B8E7A7-7AD4-4D83-8297-946670C39E55}" name="Platinum" dataDxfId="79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1">
      <calculatedColumnFormula>OFFSET(TblProd[[#This Row],[Mana]],-1,0)+OFFSET(TblProd[[#This Row],[Mana/hr]],-1,0)- TblProd[[#This Row],[Expenses Mana]]</calculatedColumnFormula>
    </tableColumn>
    <tableColumn id="12" xr3:uid="{C80C4246-7273-429F-BE79-86B1B4181061}" name="Ore" dataDxfId="790">
      <calculatedColumnFormula>OFFSET(TblProd[[#This Row],[Ore]],-1,0)+OFFSET(TblProd[[#This Row],[Ore/hr]],-1,0) -TblProd[[#This Row],[Expenses Ore]]</calculatedColumnFormula>
    </tableColumn>
    <tableColumn id="13" xr3:uid="{4174B9D9-5881-42F2-A514-2A7372C2B486}" name="Gems" dataDxfId="789">
      <calculatedColumnFormula>OFFSET(TblProd[[#This Row],[Gems]],-1,0)+OFFSET(TblProd[[#This Row],[Gems/hr]],-1,0) - TblProd[[#This Row],[Expenses Gems]]</calculatedColumnFormula>
    </tableColumn>
    <tableColumn id="14" xr3:uid="{C9DF5508-173B-4E9B-BD32-3313FC0AECA9}" name="Boats" dataDxfId="788">
      <calculatedColumnFormula>OFFSET(TblProd[[#This Row],[Boats]],-1,0)+OFFSET(TblProd[[#This Row],[Boats/hr]],-1,0)</calculatedColumnFormula>
    </tableColumn>
    <tableColumn id="15" xr3:uid="{C2EE37F5-4C79-4BD9-BE97-5B3BBB490CD3}" name="Prestige" dataDxfId="787">
      <calculatedColumnFormula>OFFSET(TblProd[[#This Row],[Prestige]],-1,0)</calculatedColumnFormula>
    </tableColumn>
    <tableColumn id="16" xr3:uid="{5EEA2772-71AB-4FF8-BF5F-D1D5B4044943}" name="Techpoints" dataDxfId="78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5"/>
    <tableColumn id="18" xr3:uid="{BC60D6AE-146D-440E-93B9-050DE2CAED7A}" name=".." dataDxfId="784"/>
    <tableColumn id="19" xr3:uid="{F7A6187F-1DDE-45C0-B221-8BA0937C4E35}" name="Plat/hr" dataDxfId="783">
      <calculatedColumnFormula>ROUNDDOWN(TblProd[[#This Row],[Raw Plat/hr]]*(1+TblProd[[#This Row],[Bonus Plat/hr]]),0)</calculatedColumnFormula>
    </tableColumn>
    <tableColumn id="20" xr3:uid="{EBA5F35A-607A-475E-9357-98AF551D44A6}" name="Food/hr" dataDxfId="782">
      <calculatedColumnFormula>ROUND(TblProd[[#This Row],[Raw Food/hr]]*(1+TblProd[[#This Row],[Bonus Food/hr]])-TblProd[[#This Row],[Food decay]]-TblProd[[#This Row],[Food eaten]],0)</calculatedColumnFormula>
    </tableColumn>
    <tableColumn id="21" xr3:uid="{D75AA2A6-F107-4144-8A7D-4BE575236288}" name="Lumber/hr" dataDxfId="781">
      <calculatedColumnFormula>ROUND(TblProd[[#This Row],[Raw Lumber/hr]]*(1+TblProd[[#This Row],[Bonus Lumber/hr]])-TblProd[[#This Row],[Lumber rot]],0)</calculatedColumnFormula>
    </tableColumn>
    <tableColumn id="22" xr3:uid="{4AA82FE8-7AD6-4F9E-B8A1-627CE2E70CE0}" name="Mana/hr" dataDxfId="780">
      <calculatedColumnFormula>ROUND(TblProd[[#This Row],[Raw Mana/hr]]*(1+TblProd[[#This Row],[Bonus Mana/hr]])-TblProd[[#This Row],[Mana drain]],0)</calculatedColumnFormula>
    </tableColumn>
    <tableColumn id="23" xr3:uid="{86A49F4B-CDA3-4B61-B4D9-8830178E715E}" name="Ore/hr" dataDxfId="779">
      <calculatedColumnFormula>ROUNDDOWN(TblProd[[#This Row],[Raw Ore/hr]]*(1+TblProd[[#This Row],[Bonux Ore/hr]]),0)</calculatedColumnFormula>
    </tableColumn>
    <tableColumn id="24" xr3:uid="{F7C3BCF1-3F12-4405-8E19-ED1B9D20D049}" name="Gems/hr" dataDxfId="778">
      <calculatedColumnFormula>ROUNDDOWN(TblProd[[#This Row],[Raw Gems/hr]]*(1+TblProd[[#This Row],[Bonus Gems/hr]]),0)</calculatedColumnFormula>
    </tableColumn>
    <tableColumn id="25" xr3:uid="{E754A630-9007-4F8A-A8B7-C56609E09275}" name="Boats/hr" dataDxfId="777">
      <calculatedColumnFormula>OFFSET(TblConstr[[#This Row],[Tot Doc]],1,0)*dock_boats_hr * (1 + tech_4_1*TblTech[[#This Row],[4-1]])</calculatedColumnFormula>
    </tableColumn>
    <tableColumn id="26" xr3:uid="{8666710D-F3A4-4016-AA32-8D95B9BFFE3D}" name="…" dataDxfId="776"/>
    <tableColumn id="27" xr3:uid="{BE5DAA3C-8D26-4E0F-87D4-E9FE3E149040}" name="Raw Plat/hr" dataDxfId="775">
      <calculatedColumnFormula>TblPop[[#This Row],[Peasants]]*tax*TblPop[[#This Row],[Employment]] + (Construction!AZ5+Construction!BX5)*(alch_plat+(Magic!AM4&gt;0)*alchemist_flame_bonus)</calculatedColumnFormula>
    </tableColumn>
    <tableColumn id="28" xr3:uid="{72437831-3C94-4E01-9B66-637CE9F1FC37}" name="Raw Food/hr" dataDxfId="774">
      <calculatedColumnFormula>TblConstr[[#This Row],[Tot Farm]]*farm_food + TblConstr[[#This Row],[Tot Doc]]*dock_food</calculatedColumnFormula>
    </tableColumn>
    <tableColumn id="29" xr3:uid="{6327048A-17B4-47F0-A6D6-4DF606F8872E}" name="Raw Lumber/hr" dataDxfId="773">
      <calculatedColumnFormula>TblConstr[[#This Row],[Tot Ly]]*ly_lumber + TblConstr[[#This Row],[Tot Hav]]*fh_lumber</calculatedColumnFormula>
    </tableColumn>
    <tableColumn id="30" xr3:uid="{9564EF02-956D-4988-B195-94F7CC0C966B}" name="Raw Mana/hr" dataDxfId="772">
      <calculatedColumnFormula>OFFSET(TblConstr[[#This Row],[Tot Tow]],1,0)*(tower_mana + tech_4_5*TblTech[[#This Row],[4-5]])</calculatedColumnFormula>
    </tableColumn>
    <tableColumn id="31" xr3:uid="{1FCC3E78-11E8-4286-A9C0-F9F5FA32B54A}" name="Raw Ore/hr" dataDxfId="771">
      <calculatedColumnFormula>OFFSET(TblConstr[[#This Row],[Tot OM]],1,0)*om_ore+IF(race="Dwarf",ROUNDDOWN(TblMili[[#This Row],[Unit 2]]/2,0),)</calculatedColumnFormula>
    </tableColumn>
    <tableColumn id="32" xr3:uid="{8AFDB340-E76D-4906-8F67-515703AD5439}" name="Raw Gems/hr" dataDxfId="770">
      <calculatedColumnFormula>OFFSET(TblConstr[[#This Row],[Tot DM]],1,0)*dm_gems</calculatedColumnFormula>
    </tableColumn>
    <tableColumn id="33" xr3:uid="{E86B471A-FB4B-478C-B269-80AA28A99240}" name="...." dataDxfId="769"/>
    <tableColumn id="34" xr3:uid="{9F134F8D-9272-4F13-BEA1-036303BDF806}" name="Bonus Plat/hr" dataDxfId="76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6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5">
      <calculatedColumnFormula>race_mana_bonus+ 0 + TblImps[[#This Row],[Towers]] + tech_1_2*TblTech[[#This Row],[1-2]] + tech_3_4*TblTech[[#This Row],[3-4]]</calculatedColumnFormula>
    </tableColumn>
    <tableColumn id="38" xr3:uid="{86499F2E-9498-4D5B-8626-C51CB440415E}" name="Bonux Ore/hr" dataDxfId="76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3">
      <calculatedColumnFormula>race_gem_bonus+ tech_3_2*TblTech[[#This Row],[3-2]] + tech_4_3*TblTech[[#This Row],[4-3]] + tech_6_2*TblTech[[#This Row],[6-2]]</calculatedColumnFormula>
    </tableColumn>
    <tableColumn id="40" xr3:uid="{13CEE817-130E-4D49-8EA9-E724A91FD06F}" name="…." dataDxfId="762"/>
    <tableColumn id="41" xr3:uid="{6AD9C25C-A77A-4288-B914-DEAB151F3EBD}" name="Food decay" dataDxfId="761">
      <calculatedColumnFormula>TblProd[[#This Row],[Food]]*food_decay * (1 + tech_2_1*TblTech[[#This Row],[2-1]] + tech_2_8*TblTech[[#This Row],[2-8]])</calculatedColumnFormula>
    </tableColumn>
    <tableColumn id="42" xr3:uid="{B67A5DCA-7223-49B6-A0AC-BE56416DEAB6}" name="Food eaten" dataDxfId="760">
      <calculatedColumnFormula>(1+race_food_consumption)*TblPop[[#This Row],[Total]]*food_per_person*(1+tech_1_10*TblTech[[#This Row],[1-10]]+tech_7_5*TblTech[[#This Row],[7-5]])</calculatedColumnFormula>
    </tableColumn>
    <tableColumn id="43" xr3:uid="{2D142E97-FF43-492A-B271-A145B85E0BF3}" name="Lumber rot" dataDxfId="759">
      <calculatedColumnFormula>TblProd[[#This Row],[Lumber]]*lumber_rot * (1 + tech_2_1*TblTech[[#This Row],[2-1]] + tech_2_8*TblTech[[#This Row],[2-8]] + tech_5_2*TblTech[[#This Row],[5-2]])</calculatedColumnFormula>
    </tableColumn>
    <tableColumn id="44" xr3:uid="{B4C1A120-AC06-46C7-8824-18C19DD19A05}" name="Mana drain" dataDxfId="758">
      <calculatedColumnFormula>TblProd[[#This Row],[Mana]]*mana_drain * (1 + tech_2_1*TblTech[[#This Row],[2-1]] + tech_2_8*TblTech[[#This Row],[2-8]])</calculatedColumnFormula>
    </tableColumn>
    <tableColumn id="45" xr3:uid="{D3D223E8-8991-4557-84CB-F59345A9686F}" name="….." dataDxfId="757"/>
    <tableColumn id="46" xr3:uid="{0EFE67ED-4C56-4E46-B6BE-B5FAFB53783E}" name="Expenses Platinum" dataDxfId="75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5">
      <calculatedColumnFormula>TblConstr[[#This Row],[Total Lum Cost]]+TblImps[[#This Row],[L1]]-TblProd[[#This Row],[Bank Lumber]] + Military!$CH$25*TblMili[[#This Row],[Sec. rec. Cost]]</calculatedColumnFormula>
    </tableColumn>
    <tableColumn id="48" xr3:uid="{3C88EFC6-8DA5-40ED-A97A-2AAFD0B3B6AD}" name="Expenses Mana" dataDxfId="754">
      <calculatedColumnFormula>TblMagic[[#This Row],[Mana cost]] + Military!$CH$26*TblMili[[#This Row],[Sec. rec. Cost]]</calculatedColumnFormula>
    </tableColumn>
    <tableColumn id="49" xr3:uid="{1E4E3815-206F-4A61-AE33-CA14E995FDCB}" name="Expenses Ore" dataDxfId="753">
      <calculatedColumnFormula>Military!$CH$24*TblMili[[#This Row],[Sec. rec. Cost]]+TblImps[[#This Row],[O1]]-TblProd[[#This Row],[Bank Ore]]</calculatedColumnFormula>
    </tableColumn>
    <tableColumn id="50" xr3:uid="{8DF861B9-6D00-413F-82A6-CB9FB4344D68}" name="Expenses Gems" dataDxfId="752">
      <calculatedColumnFormula>TblImps[[#This Row],[G1]]-TblProd[[#This Row],[Bank Gems]]</calculatedColumnFormula>
    </tableColumn>
    <tableColumn id="51" xr3:uid="{B251D943-2DAF-44E5-BCC8-D6734C7115AC}" name="…..." dataDxfId="751"/>
    <tableColumn id="52" xr3:uid="{4B9E6D84-D900-4020-9F03-31B7E7CFFDDD}" name="Guard" dataDxfId="750">
      <calculatedColumnFormula>IF(TblProd[[#This Row],[Set Guard]]&lt;&gt;"",TblProd[[#This Row],[Set Guard]],OFFSET(TblProd[[#This Row],[Guard]],-1,0))</calculatedColumnFormula>
    </tableColumn>
    <tableColumn id="53" xr3:uid="{1F4E66ED-8544-4DEE-A238-E9BA6D663684}" name="Set Guard" dataDxfId="749"/>
    <tableColumn id="54" xr3:uid="{1D4B089E-CFD3-41C4-BDA0-74070303A629}" name="Hour (2)" dataDxfId="748">
      <calculatedColumnFormula>TblProd[[#This Row],[Hour]]</calculatedColumnFormula>
    </tableColumn>
    <tableColumn id="55" xr3:uid="{13D8CC8A-81E1-41BB-9F87-384EE02343C0}" name="Bank Plat" dataDxfId="747">
      <calculatedColumnFormula>-TblProd[[#This Row],[Bank Lumber]] / 2 + -TblProd[[#This Row],[Bank Gems]] * 2</calculatedColumnFormula>
    </tableColumn>
    <tableColumn id="56" xr3:uid="{41D3199A-B537-41B8-A35D-AB3FAE3A7763}" name="Bank Lumber" dataDxfId="746"/>
    <tableColumn id="57" xr3:uid="{F8C6B652-BED5-46E0-B507-4A728112F421}" name="Bank Ore" dataDxfId="745"/>
    <tableColumn id="58" xr3:uid="{0A836235-2002-4186-985F-CF495776E28E}" name="Bank Gems" dataDxfId="744"/>
    <tableColumn id="59" xr3:uid="{56B680F7-B10A-487B-B563-4297DE674256}" name="Time (2)" dataDxfId="743">
      <calculatedColumnFormula>TblProd[[#This Row],[Time]]</calculatedColumnFormula>
    </tableColumn>
    <tableColumn id="60" xr3:uid="{B3E3CCBD-6079-4735-A75E-072E37E0325B}" name="Ok?" dataDxfId="74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1">
      <calculatedColumnFormula>TblProd[[#This Row],[Platinum]]</calculatedColumnFormula>
    </tableColumn>
    <tableColumn id="62" xr3:uid="{BAE994A1-A5C4-42FD-B88E-93A7F2337723}" name="Stats Food" dataDxfId="740">
      <calculatedColumnFormula>TblProd[[#This Row],[Food]]</calculatedColumnFormula>
    </tableColumn>
    <tableColumn id="63" xr3:uid="{8FF996E7-6950-42AE-80FE-25BD3D3ADB81}" name="Stats Lumber" dataDxfId="739">
      <calculatedColumnFormula>TblProd[[#This Row],[Lumber]]</calculatedColumnFormula>
    </tableColumn>
    <tableColumn id="64" xr3:uid="{4E3282B4-65CE-45FC-B881-93C3F98E36E0}" name="Stats Mana" dataDxfId="738">
      <calculatedColumnFormula>TblProd[[#This Row],[Mana]]</calculatedColumnFormula>
    </tableColumn>
    <tableColumn id="65" xr3:uid="{C1490C22-CEF7-430F-B6CC-F7FDA2F90C17}" name="Stats Ore" dataDxfId="73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36" dataDxfId="734" totalsRowDxfId="732" headerRowBorderDxfId="735" tableBorderDxfId="733">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31" totalsRowDxfId="730">
      <calculatedColumnFormula>TblRezone[[#This Row],[Hour]]</calculatedColumnFormula>
    </tableColumn>
    <tableColumn id="1" xr3:uid="{16A4A80A-781E-4E74-BC12-3B194ED2F6BF}" name="Barren" dataDxfId="729" totalsRowDxfId="728">
      <calculatedColumnFormula>SUM(TblConstr[[#This Row],[Plain]:[Water]])</calculatedColumnFormula>
    </tableColumn>
    <tableColumn id="2" xr3:uid="{F83194BF-B786-4A33-B371-25BE7289AC68}" name="Buildings" dataDxfId="727" totalsRowDxfId="726">
      <calculatedColumnFormula>SUM(TblConstr[[#This Row],[Tot Hom]:[Tot Doc]])</calculatedColumnFormula>
    </tableColumn>
    <tableColumn id="3" xr3:uid="{343846C5-19E9-4357-B5DD-B105ACEC8C2C}" name="Incoming" dataDxfId="725" totalsRowDxfId="724"/>
    <tableColumn id="4" xr3:uid="{A20911DB-7155-4794-AD46-07AAD44BDAFE}" name="." dataDxfId="723" totalsRowDxfId="722"/>
    <tableColumn id="5" xr3:uid="{279706A5-BDE6-4F21-9D4E-93DD796722CB}" name="Land" dataDxfId="721" totalsRowDxfId="720">
      <calculatedColumnFormula>TblConstr[[#This Row],[Barren]]+TblConstr[[#This Row],[Buildings]]+TblConstr[[#This Row],[Incoming]]</calculatedColumnFormula>
    </tableColumn>
    <tableColumn id="6" xr3:uid="{8D16C913-6FBB-42B5-890E-7AA3F7D780F3}" name="Plain" dataDxfId="719" totalsRowDxfId="718">
      <calculatedColumnFormula>OFFSET(TblConstr[[#This Row],[Plain]],-1,0)+TblConstr[[#This Row],[Ch_Plain]]</calculatedColumnFormula>
    </tableColumn>
    <tableColumn id="7" xr3:uid="{ECABDC59-2CFA-4924-832F-64BD947684FE}" name="Forest" dataDxfId="717" totalsRowDxfId="716">
      <calculatedColumnFormula>OFFSET(TblConstr[[#This Row],[Forest]],-1,0)+TblConstr[[#This Row],[Ch_Forest]]</calculatedColumnFormula>
    </tableColumn>
    <tableColumn id="8" xr3:uid="{AD888BC9-7B2A-431B-912B-F76B183C4BC2}" name="Mountain" dataDxfId="715" totalsRowDxfId="714">
      <calculatedColumnFormula>OFFSET(TblConstr[[#This Row],[Mountain]],-1,0)+TblConstr[[#This Row],[Ch_Mountain]]</calculatedColumnFormula>
    </tableColumn>
    <tableColumn id="9" xr3:uid="{B9F107CC-9E87-47F0-9669-7B4E32869962}" name="Hill" dataDxfId="713" totalsRowDxfId="712">
      <calculatedColumnFormula>OFFSET(TblConstr[[#This Row],[Hill]],-1,0)+TblConstr[[#This Row],[Ch_Hill]]</calculatedColumnFormula>
    </tableColumn>
    <tableColumn id="10" xr3:uid="{8067675A-D7AC-461C-B5B4-B2FDA278D46E}" name="Swamp" dataDxfId="711" totalsRowDxfId="710">
      <calculatedColumnFormula>OFFSET(TblConstr[[#This Row],[Swamp]],-1,0)+TblConstr[[#This Row],[Ch_Swamp]]</calculatedColumnFormula>
    </tableColumn>
    <tableColumn id="11" xr3:uid="{F6E4B820-D719-41FF-A537-55FE6AFBAF0E}" name="Cavern" dataDxfId="709" totalsRowDxfId="708">
      <calculatedColumnFormula>OFFSET(TblConstr[[#This Row],[Cavern]],-1,0)+TblConstr[[#This Row],[Ch_Cavern]]</calculatedColumnFormula>
    </tableColumn>
    <tableColumn id="12" xr3:uid="{54552E9E-E771-4104-87F6-20952C6A2D90}" name="Water" dataDxfId="707" totalsRowDxfId="706">
      <calculatedColumnFormula>OFFSET(TblConstr[[#This Row],[Water]],-1,0)+TblConstr[[#This Row],[Ch_Water]]</calculatedColumnFormula>
    </tableColumn>
    <tableColumn id="112" xr3:uid="{68F0FBE6-EBED-4B66-81D6-A19DB934C48D}" name="Hour  " dataDxfId="705" totalsRowDxfId="704">
      <calculatedColumnFormula>TblRezone[[#This Row],[Hour]]</calculatedColumnFormula>
    </tableColumn>
    <tableColumn id="14" xr3:uid="{6A739C2B-FED1-46DE-A6EC-2761E132E225}" name="Hom" dataDxfId="703" totalsRowDxfId="702"/>
    <tableColumn id="15" xr3:uid="{E50EB7D2-A060-4B91-920B-B3335EF23400}" name="Alc" dataDxfId="701" totalsRowDxfId="700"/>
    <tableColumn id="16" xr3:uid="{E3F8F390-578A-46F4-8079-68503504AE5A}" name="Far" dataDxfId="699" totalsRowDxfId="698"/>
    <tableColumn id="17" xr3:uid="{CC502929-3E3E-483C-AA45-1E8DC6E6F788}" name="Smi" dataDxfId="697" totalsRowDxfId="696"/>
    <tableColumn id="18" xr3:uid="{2849017C-83D2-48CF-BAFC-E8180F6B87B3}" name="Mas" dataDxfId="695" totalsRowDxfId="694"/>
    <tableColumn id="19" xr3:uid="{902080F0-045E-460C-8A94-D28082F0684A}" name="Ly" dataDxfId="693" totalsRowDxfId="692"/>
    <tableColumn id="20" xr3:uid="{74F11359-7A83-40C9-8D72-4E7342A4C5F6}" name="Hav" dataDxfId="691" totalsRowDxfId="690"/>
    <tableColumn id="21" xr3:uid="{2F4CD982-1BA1-4887-BEEF-D1CEDDFDCD98}" name="OM" dataDxfId="689" totalsRowDxfId="688"/>
    <tableColumn id="22" xr3:uid="{8FB86139-1373-407A-B799-7C5D49EF3A26}" name="GN" dataDxfId="687" totalsRowDxfId="686"/>
    <tableColumn id="23" xr3:uid="{283576BE-DC2F-4C4A-B83A-40303ED03A64}" name="Fac" dataDxfId="685" totalsRowDxfId="684"/>
    <tableColumn id="24" xr3:uid="{5CFB0CBF-3773-41F6-9B86-E1678AA28900}" name="GT" dataDxfId="683" totalsRowDxfId="682"/>
    <tableColumn id="25" xr3:uid="{19E4F682-9015-4478-9312-A3022D1FEEE9}" name="Bar" dataDxfId="681" totalsRowDxfId="680"/>
    <tableColumn id="26" xr3:uid="{013252D4-D385-4331-9170-92B5C8BB4C64}" name="Shr" dataDxfId="679" totalsRowDxfId="678"/>
    <tableColumn id="27" xr3:uid="{D4B27941-E688-419F-8B6F-B73F6CF2AB5B}" name="Tow" dataDxfId="677" totalsRowDxfId="676"/>
    <tableColumn id="28" xr3:uid="{17047BB4-364B-45DB-830B-858C7BD30B39}" name="Tem" dataDxfId="675" totalsRowDxfId="674"/>
    <tableColumn id="29" xr3:uid="{8910E8E2-8D7F-45E2-8559-CB4F40D25EB8}" name="WG" dataDxfId="673" totalsRowDxfId="672"/>
    <tableColumn id="30" xr3:uid="{BDAAD77D-88DB-4E61-9C07-44CAE4913F4B}" name="DM" dataDxfId="671" totalsRowDxfId="670"/>
    <tableColumn id="31" xr3:uid="{BFDB5F50-9A23-4E21-AEF0-8F150174C5D9}" name="Sch" dataDxfId="669" totalsRowDxfId="668"/>
    <tableColumn id="32" xr3:uid="{F4596035-B7F8-4B94-9B36-37B190EBF2F5}" name="Doc" dataDxfId="667" totalsRowDxfId="666"/>
    <tableColumn id="33" xr3:uid="{B506678F-5C96-41A2-B16E-01903002457C}" name="time" dataDxfId="665" totalsRowDxfId="664">
      <calculatedColumnFormula>TblImps[[#This Row],[Time]]</calculatedColumnFormula>
    </tableColumn>
    <tableColumn id="34" xr3:uid="{BBF9E4A7-4AD1-4256-838E-84E222A5E5B5}" name="Facs -DB" dataDxfId="663" totalsRowDxfId="662" dataCellStyle="Percent">
      <calculatedColumnFormula>MIN(25%,(TblConstr[[#This Row],[Tot Fac]]+TblConstr[[#This Row],[Dest Fac]])/(TblConstr[[#This Row],[Land]]-TblExplore[[#This Row],[Land Bonus]]*20))</calculatedColumnFormula>
    </tableColumn>
    <tableColumn id="35" xr3:uid="{CE9651FB-E7AA-4AC3-9369-D03ACA26B669}" name="Facs DB" dataDxfId="661" totalsRowDxfId="660" dataCellStyle="Percent">
      <calculatedColumnFormula>MIN(25%,(TblConstr[[#This Row],[Tot Fac]]+TblConstr[[#This Row],[Dest Fac]])/TblConstr[[#This Row],[Land]])</calculatedColumnFormula>
    </tableColumn>
    <tableColumn id="36" xr3:uid="{09991F89-DEAA-4698-A25A-D13F6565EDD4}" name="Platinum" dataDxfId="659" totalsRowDxfId="658">
      <calculatedColumnFormula>TblProd[[#This Row],[Platinum]]</calculatedColumnFormula>
    </tableColumn>
    <tableColumn id="37" xr3:uid="{98B47891-EB31-4D7F-8AC4-80255A877681}" name="Lumber" dataDxfId="657" totalsRowDxfId="656">
      <calculatedColumnFormula>TblProd[[#This Row],[Lumber]]</calculatedColumnFormula>
    </tableColumn>
    <tableColumn id="38" xr3:uid="{4BCC987F-ABDB-4939-B66E-9E39DDB56076}" name="CPA Platinum -DB" dataDxfId="655" totalsRowDxfId="65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53" totalsRowDxfId="652">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51" totalsRowDxfId="65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49" totalsRowDxfId="648">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47" totalsRowDxfId="646">
      <calculatedColumnFormula>TblConstr[[#This Row],[build -db]]*TblConstr[[#This Row],[CPA Platinum -DB]] + TblConstr[[#This Row],[build db]]*TblConstr[[#This Row],[CPA Platinum DB]]</calculatedColumnFormula>
    </tableColumn>
    <tableColumn id="43" xr3:uid="{F2E3CBCF-A243-4043-87E8-17546293A159}" name="Total Lum Cost" dataDxfId="645" totalsRowDxfId="644">
      <calculatedColumnFormula>TblConstr[[#This Row],[build -db]]*TblConstr[[#This Row],[CPA Lumber -DB]]+TblConstr[[#This Row],[build db]]*TblConstr[[#This Row],[CPA Lumber DB]]</calculatedColumnFormula>
    </tableColumn>
    <tableColumn id="44" xr3:uid="{119F0A26-AFE5-4C99-86DF-E2019D697B1F}" name="build -db" dataDxfId="643" totalsRowDxfId="642">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41" totalsRowDxfId="640">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39" totalsRowDxfId="638"/>
    <tableColumn id="47" xr3:uid="{2AB27BA8-C2B6-44FC-89D1-B8C469C03A31}" name="RCPA Platinum " dataDxfId="637" totalsRowDxfId="636">
      <calculatedColumnFormula>ROUND((TblConstr[[#This Row],[Land]]-250 - IF(TblExplore[[#This Row],[Land Bonus]]&lt;&gt;0,20,0))*1.25 + 850 + 0,0)</calculatedColumnFormula>
    </tableColumn>
    <tableColumn id="48" xr3:uid="{745E4D31-3689-4F62-A15B-2D5399E746CA}" name="RCPA Lumber" dataDxfId="635">
      <calculatedColumnFormula>ROUND((TblConstr[[#This Row],[Land]]-250 - IF(TblExplore[[#This Row],[Land Bonus]]&lt;&gt;0,20,0))*0.285 + 87.5 + 0/4.25,0)</calculatedColumnFormula>
    </tableColumn>
    <tableColumn id="49" xr3:uid="{619C112A-EE5A-4710-AF52-5843FF4DB054}" name="…" dataDxfId="634" totalsRowDxfId="633"/>
    <tableColumn id="50" xr3:uid="{F2846ED2-FD2C-4B82-8D89-DEC4D6C89C45}" name="Tot Hom" dataDxfId="632" totalsRowDxfId="631">
      <calculatedColumnFormula array="1">IF(TblConstr[[#This Row],[Hour]:[Hour]]&gt;12,OFFSET(TblConstr[[#This Row],[Hom]],-12,0),0)+OFFSET(TblConstr[[#This Row],[Tot Hom]],-1,0)-TblConstr[[#This Row],[Dest Hom]]</calculatedColumnFormula>
    </tableColumn>
    <tableColumn id="51" xr3:uid="{3A820279-E5AD-460C-8EA2-56927C664532}" name="Tot Alc" dataDxfId="630" totalsRowDxfId="629">
      <calculatedColumnFormula array="1">IF(TblConstr[[#This Row],[Hour]:[Hour]]&gt;12,OFFSET(TblConstr[[#This Row],[Alc]],-12,0),0)+OFFSET(TblConstr[[#This Row],[Tot Alc]],-1,0)-TblConstr[[#This Row],[Dest Alc]]</calculatedColumnFormula>
    </tableColumn>
    <tableColumn id="52" xr3:uid="{2F201F1F-E604-470C-A21C-EF43882A5460}" name="Tot Farm" dataDxfId="628" totalsRowDxfId="627">
      <calculatedColumnFormula array="1">IF(TblConstr[[#This Row],[Hour]:[Hour]]&gt;12,OFFSET(TblConstr[[#This Row],[Far]],-12,0),0)+OFFSET(TblConstr[[#This Row],[Tot Farm]],-1,0)-TblConstr[[#This Row],[Dest Farm]]</calculatedColumnFormula>
    </tableColumn>
    <tableColumn id="53" xr3:uid="{CF25F1ED-4CEE-4702-9FD7-472555CAE1E7}" name="Tot Smi" dataDxfId="626" totalsRowDxfId="625">
      <calculatedColumnFormula array="1">IF(TblConstr[[#This Row],[Hour]:[Hour]]&gt;12,OFFSET(TblConstr[[#This Row],[Smi]],-12,0),0)+OFFSET(TblConstr[[#This Row],[Tot Smi]],-1,0)-TblConstr[[#This Row],[Dest Smi]]</calculatedColumnFormula>
    </tableColumn>
    <tableColumn id="54" xr3:uid="{AA2380E5-3483-49DB-91B7-F7447D6C17A7}" name="Tot Mas" dataDxfId="624" totalsRowDxfId="623">
      <calculatedColumnFormula array="1">IF(TblConstr[[#This Row],[Hour]:[Hour]]&gt;12,OFFSET(TblConstr[[#This Row],[Mas]],-12,0),0)+OFFSET(TblConstr[[#This Row],[Tot Mas]],-1,0)-TblConstr[[#This Row],[Dest Mas]]</calculatedColumnFormula>
    </tableColumn>
    <tableColumn id="55" xr3:uid="{9983477D-EC22-4053-88C9-D53436C89351}" name="Tot Ly" dataDxfId="622" totalsRowDxfId="621">
      <calculatedColumnFormula array="1">IF(TblConstr[[#This Row],[Hour]:[Hour]]&gt;12,OFFSET(TblConstr[[#This Row],[Ly]],-12,0),0)+OFFSET(TblConstr[[#This Row],[Tot Ly]],-1,0)-TblConstr[[#This Row],[Dest Ly]]</calculatedColumnFormula>
    </tableColumn>
    <tableColumn id="56" xr3:uid="{0A8A610F-D674-4772-9EB7-EC610164DF60}" name="Tot Hav" dataDxfId="620" totalsRowDxfId="619">
      <calculatedColumnFormula array="1">IF(TblConstr[[#This Row],[Hour]:[Hour]]&gt;12,OFFSET(TblConstr[[#This Row],[Hav]],-12,0),0)+OFFSET(TblConstr[[#This Row],[Tot Hav]],-1,0)-TblConstr[[#This Row],[Dest Hav]]</calculatedColumnFormula>
    </tableColumn>
    <tableColumn id="57" xr3:uid="{40570349-3AA5-42B4-9820-CC736C2D1B3D}" name="Tot OM" dataDxfId="618" totalsRowDxfId="617">
      <calculatedColumnFormula array="1">IF(TblConstr[[#This Row],[Hour]:[Hour]]&gt;12,OFFSET(TblConstr[[#This Row],[OM]],-12,0),0)+OFFSET(TblConstr[[#This Row],[Tot OM]],-1,0)-TblConstr[[#This Row],[Dest OM]]</calculatedColumnFormula>
    </tableColumn>
    <tableColumn id="58" xr3:uid="{D7C1895E-C93F-4CEE-BB20-88F13C3DA864}" name="Tot GN" dataDxfId="616" totalsRowDxfId="615">
      <calculatedColumnFormula array="1">IF(TblConstr[[#This Row],[Hour]:[Hour]]&gt;12,OFFSET(TblConstr[[#This Row],[GN]],-12,0),0)+OFFSET(TblConstr[[#This Row],[Tot GN]],-1,0)-TblConstr[[#This Row],[Dest GN]]</calculatedColumnFormula>
    </tableColumn>
    <tableColumn id="59" xr3:uid="{6C106580-CB33-4C2F-8B4D-856AC68AA85B}" name="Tot Fac" dataDxfId="614" totalsRowDxfId="613">
      <calculatedColumnFormula array="1">IF(TblConstr[[#This Row],[Hour]:[Hour]]&gt;12,OFFSET(TblConstr[[#This Row],[Fac]],-12,0),0)+OFFSET(TblConstr[[#This Row],[Tot Fac]],-1,0)-TblConstr[[#This Row],[Dest Fac]]</calculatedColumnFormula>
    </tableColumn>
    <tableColumn id="60" xr3:uid="{D3A39C76-EE6D-4C40-B64E-12EE496ACF75}" name="Tot GT" dataDxfId="612" totalsRowDxfId="611">
      <calculatedColumnFormula array="1">IF(TblConstr[[#This Row],[Hour]:[Hour]]&gt;12,OFFSET(TblConstr[[#This Row],[GT]],-12,0),0)+OFFSET(TblConstr[[#This Row],[Tot GT]],-1,0)-TblConstr[[#This Row],[Dest GT]]</calculatedColumnFormula>
    </tableColumn>
    <tableColumn id="61" xr3:uid="{3C88629E-DBB8-4626-8826-42DE21B8CCF3}" name="Tot Bar" dataDxfId="610" totalsRowDxfId="609">
      <calculatedColumnFormula array="1">IF(TblConstr[[#This Row],[Hour]:[Hour]]&gt;12,OFFSET(TblConstr[[#This Row],[Bar]],-12,0),0)+OFFSET(TblConstr[[#This Row],[Tot Bar]],-1,0)-TblConstr[[#This Row],[Dest Bar]]</calculatedColumnFormula>
    </tableColumn>
    <tableColumn id="62" xr3:uid="{9B339DEA-0599-4758-9D02-2BCE3EA7ACC3}" name="Tot Shr" dataDxfId="608" totalsRowDxfId="607">
      <calculatedColumnFormula array="1">IF(TblConstr[[#This Row],[Hour]:[Hour]]&gt;12,OFFSET(TblConstr[[#This Row],[Shr]],-12,0),0)+OFFSET(TblConstr[[#This Row],[Tot Shr]],-1,0)-TblConstr[[#This Row],[Dest Shr]]</calculatedColumnFormula>
    </tableColumn>
    <tableColumn id="63" xr3:uid="{BC8AAD30-881D-4FF0-9567-7FF1D9791913}" name="Tot Tow" dataDxfId="606" totalsRowDxfId="605">
      <calculatedColumnFormula array="1">IF(TblConstr[[#This Row],[Hour]:[Hour]]&gt;12,OFFSET(TblConstr[[#This Row],[Tow]],-12,0),0)+OFFSET(TblConstr[[#This Row],[Tot Tow]],-1,0)-TblConstr[[#This Row],[Dest Tow]]</calculatedColumnFormula>
    </tableColumn>
    <tableColumn id="64" xr3:uid="{59A3F80D-5052-4FDF-AF65-62DB182FD6A6}" name="Tot Tem" dataDxfId="604" totalsRowDxfId="603">
      <calculatedColumnFormula array="1">IF(TblConstr[[#This Row],[Hour]:[Hour]]&gt;12,OFFSET(TblConstr[[#This Row],[Tem]],-12,0),0)+OFFSET(TblConstr[[#This Row],[Tot Tem]],-1,0)-TblConstr[[#This Row],[Dest Tem]]</calculatedColumnFormula>
    </tableColumn>
    <tableColumn id="65" xr3:uid="{00A352BB-E75B-4E3F-AC3D-1D0DC0813148}" name="Tot WG" dataDxfId="602" totalsRowDxfId="601">
      <calculatedColumnFormula array="1">IF(TblConstr[[#This Row],[Hour]:[Hour]]&gt;12,OFFSET(TblConstr[[#This Row],[WG]],-12,0),0)+OFFSET(TblConstr[[#This Row],[Tot WG]],-1,0)-TblConstr[[#This Row],[Dest WG]]</calculatedColumnFormula>
    </tableColumn>
    <tableColumn id="66" xr3:uid="{AC79E3B7-8BF6-4AEF-AACC-9BCCADEEE9EC}" name="Tot DM" dataDxfId="600" totalsRowDxfId="599">
      <calculatedColumnFormula array="1">IF(TblConstr[[#This Row],[Hour]:[Hour]]&gt;12,OFFSET(TblConstr[[#This Row],[DM]],-12,0),0)+OFFSET(TblConstr[[#This Row],[Tot DM]],-1,0)-TblConstr[[#This Row],[Dest DM]]</calculatedColumnFormula>
    </tableColumn>
    <tableColumn id="67" xr3:uid="{0CFFF054-0F8D-4B14-9366-77ABD3382DE4}" name="Tot Sch" dataDxfId="598" totalsRowDxfId="597">
      <calculatedColumnFormula array="1">IF(TblConstr[[#This Row],[Hour]:[Hour]]&gt;12,OFFSET(TblConstr[[#This Row],[Sch]],-12,0),0)+OFFSET(TblConstr[[#This Row],[Tot Sch]],-1,0)-TblConstr[[#This Row],[Dest Sch]]</calculatedColumnFormula>
    </tableColumn>
    <tableColumn id="68" xr3:uid="{EEBD7864-CCF1-4E52-A4D7-93474D156483}" name="Tot Doc" dataDxfId="596" totalsRowDxfId="595">
      <calculatedColumnFormula array="1">IF(TblConstr[[#This Row],[Hour]:[Hour]]&gt;12,OFFSET(TblConstr[[#This Row],[Doc]],-12,0),0)+OFFSET(TblConstr[[#This Row],[Tot Doc]],-1,0)-TblConstr[[#This Row],[Dest Doc]]</calculatedColumnFormula>
    </tableColumn>
    <tableColumn id="69" xr3:uid="{9CB7D1EC-8231-4E29-AF89-78480EAACCBE}" name="…." dataDxfId="594" totalsRowDxfId="593"/>
    <tableColumn id="70" xr3:uid="{8AB60EC6-2503-4C64-93B5-EF0A15817646}" name="….." dataDxfId="592" totalsRowDxfId="591"/>
    <tableColumn id="71" xr3:uid="{E322C618-2AF7-4E39-8C00-05DB78D1E3E1}" name="Land (2)" dataDxfId="590" totalsRowDxfId="589">
      <calculatedColumnFormula>TblConstr[[#This Row],[Land]]</calculatedColumnFormula>
    </tableColumn>
    <tableColumn id="72" xr3:uid="{03634B5C-154E-4AC8-80E1-BA13BC9D96CD}" name="Time (2)" dataDxfId="588" totalsRowDxfId="587">
      <calculatedColumnFormula>TblImps[[#This Row],[Time]]</calculatedColumnFormula>
    </tableColumn>
    <tableColumn id="73" xr3:uid="{B2BF9056-6EBE-4C01-A8BD-B72B49E563E4}" name="…..." dataDxfId="586" totalsRowDxfId="585"/>
    <tableColumn id="74" xr3:uid="{E1DF0DF3-108E-4B1D-AD0D-B0438E0119B4}" name="Dest Hom" dataDxfId="584" totalsRowDxfId="583"/>
    <tableColumn id="75" xr3:uid="{E9A56C16-CD83-4CF4-801D-3F07F7F4410E}" name="Dest Alc" dataDxfId="582" totalsRowDxfId="581"/>
    <tableColumn id="76" xr3:uid="{83CFBDA2-FADE-4B08-B33E-9C2E9F9BF768}" name="Dest Farm" dataDxfId="580" totalsRowDxfId="579"/>
    <tableColumn id="77" xr3:uid="{19187257-0444-44F4-9D3D-6D0323F40019}" name="Dest Smi" dataDxfId="578" totalsRowDxfId="577"/>
    <tableColumn id="78" xr3:uid="{868AFE18-6FA1-48AB-ABF5-2F2AEFE5F988}" name="Dest Mas" dataDxfId="576" totalsRowDxfId="575"/>
    <tableColumn id="79" xr3:uid="{177B6B53-2F11-4209-8387-13A45749227F}" name="Dest Ly" dataDxfId="574" totalsRowDxfId="573"/>
    <tableColumn id="80" xr3:uid="{7546C506-76A9-4C40-A0E7-9A9D9E5AABE5}" name="Dest Hav" dataDxfId="572" totalsRowDxfId="571"/>
    <tableColumn id="81" xr3:uid="{ADDB86A6-E781-4DBE-8117-6F690916DDFA}" name="Dest OM" dataDxfId="570" totalsRowDxfId="569"/>
    <tableColumn id="82" xr3:uid="{B9BF98EC-18BF-465D-9531-8B38D89E91A0}" name="Dest GN" dataDxfId="568" totalsRowDxfId="567"/>
    <tableColumn id="83" xr3:uid="{E7A6D253-F3B2-42C8-99DD-B144C58FC0C5}" name="Dest Fac" dataDxfId="566" totalsRowDxfId="565"/>
    <tableColumn id="84" xr3:uid="{17104BBD-FC27-4D10-B29C-0273D3241FF4}" name="Dest GT" dataDxfId="564" totalsRowDxfId="563"/>
    <tableColumn id="85" xr3:uid="{99559D62-4D78-440A-98FE-DEBB129B435F}" name="Dest Bar" dataDxfId="562" totalsRowDxfId="561"/>
    <tableColumn id="86" xr3:uid="{9B2EEB8C-2FE8-47EE-A3E2-DC10DB45C7AB}" name="Dest Shr" dataDxfId="560" totalsRowDxfId="559"/>
    <tableColumn id="87" xr3:uid="{514D2AAA-E6E3-475E-9F65-8C732A78896D}" name="Dest Tow" dataDxfId="558" totalsRowDxfId="557"/>
    <tableColumn id="88" xr3:uid="{FAB7F148-62FD-4A01-9E52-E72AB5D98A80}" name="Dest Tem" dataDxfId="556" totalsRowDxfId="555"/>
    <tableColumn id="89" xr3:uid="{51F0AAF8-EA25-41BB-8274-29128D8E9309}" name="Dest WG" dataDxfId="554" totalsRowDxfId="553"/>
    <tableColumn id="90" xr3:uid="{B5DD0E4A-F9DA-46DF-AC1D-4C082F96D4FD}" name="Dest DM" dataDxfId="552" totalsRowDxfId="551"/>
    <tableColumn id="91" xr3:uid="{8374E536-FAFB-4695-B2E9-40E6A61A9D8E}" name="Dest Sch" dataDxfId="550" totalsRowDxfId="549"/>
    <tableColumn id="92" xr3:uid="{AB6E075B-E076-40E6-B2ED-7DBD5C2545B9}" name="Dest Doc" dataDxfId="548" totalsRowDxfId="547"/>
    <tableColumn id="93" xr3:uid="{A4B6EEF5-D4D4-4B9E-B020-F892CB1DC5F1}" name="…...." dataDxfId="546" totalsRowDxfId="545"/>
    <tableColumn id="94" xr3:uid="{A8785F66-A063-4182-BB5F-F2E489C44B8C}" name="Ch_Plain" dataDxfId="544" totalsRowDxfId="543">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42" totalsRowDxfId="541">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40" totalsRowDxfId="539">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38" totalsRowDxfId="537">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36" totalsRowDxfId="535">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34" totalsRowDxfId="533">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32" totalsRowDxfId="531">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30" totalsRowDxfId="529">
      <calculatedColumnFormula>IF(Explore!S4=1,20) - TblConstr[[#This Row],[Hom]] + TblConstr[[#This Row],[Dest Hom]]</calculatedColumnFormula>
    </tableColumn>
    <tableColumn id="102" xr3:uid="{A18B5339-7B5E-4FF1-B44C-54D91E2619B1}" name="…....." dataDxfId="528" totalsRowDxfId="527"/>
    <tableColumn id="103" xr3:uid="{4E3EEDB6-D8CB-4DA1-AC9F-29019C9A6FFC}" name="Total Plain" dataDxfId="526" totalsRowDxfId="525"/>
    <tableColumn id="104" xr3:uid="{669C7BA0-B3F2-47DA-B10D-81C2466FF6F3}" name="Total Forest" dataDxfId="524" totalsRowDxfId="523"/>
    <tableColumn id="105" xr3:uid="{B6EE778A-6E52-44FF-8691-B86F1650C2C2}" name="Total Mountain" dataDxfId="522" totalsRowDxfId="521"/>
    <tableColumn id="106" xr3:uid="{5FF89BD6-7921-4110-AD96-EA8B54555F1C}" name="Total Hill" dataDxfId="520" totalsRowDxfId="519"/>
    <tableColumn id="107" xr3:uid="{F920559E-5C73-4899-BC53-A9BA9E7DFC0C}" name="Total Swamp" dataDxfId="518" totalsRowDxfId="517"/>
    <tableColumn id="108" xr3:uid="{6462BCCF-F375-4DEC-B000-637E1187AA5E}" name="Total Cavern" dataDxfId="516" totalsRowDxfId="515"/>
    <tableColumn id="109" xr3:uid="{D966B8E0-E2CD-4374-AF05-B86C330B3BD4}" name="Total Water" dataDxfId="514" totalsRowDxfId="513"/>
    <tableColumn id="110" xr3:uid="{170A4E12-F563-448F-8964-EB5CA71BA3AF}" name="Homeland" dataDxfId="512" totalsRowDxfId="511">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10" totalsRowDxfId="509"/>
    <tableColumn id="114" xr3:uid="{EDC1B5E1-1E93-4946-BEC7-453EF5B18C9F}" name="Farms" dataDxfId="508" totalsRowDxfId="507">
      <calculatedColumnFormula>MAX(BA4-BA3,0)</calculatedColumnFormula>
    </tableColumn>
    <tableColumn id="115" xr3:uid="{1D02A65C-E8F6-4B66-A5EB-3699A9BE61C5}" name="Docks" totalsRowFunction="sum" dataDxfId="506" totalsRowDxfId="505">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4" dataDxfId="503" tableBorderDxfId="50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01">
      <calculatedColumnFormula>TblRezone[[#This Row],[Hour]]</calculatedColumnFormula>
    </tableColumn>
    <tableColumn id="2" xr3:uid="{DFB120B6-BC70-4091-A005-99D4961CB538}" name="Land" dataDxfId="500">
      <calculatedColumnFormula>TblConstr[[#This Row],[Land]]</calculatedColumnFormula>
    </tableColumn>
    <tableColumn id="3" xr3:uid="{05C32193-1764-4A8E-B877-789E51BD1927}" name="." dataDxfId="499"/>
    <tableColumn id="4" xr3:uid="{2DBA3229-29BD-4F1F-B6CD-9E822C9071D7}" name="Plains" dataDxfId="498">
      <calculatedColumnFormula>TblConstr[[#This Row],[Plain]]</calculatedColumnFormula>
    </tableColumn>
    <tableColumn id="5" xr3:uid="{3D1FE633-D61E-4157-92AE-5E68F0C48770}" name="Forest" dataDxfId="497">
      <calculatedColumnFormula>TblConstr[[#This Row],[Forest]]</calculatedColumnFormula>
    </tableColumn>
    <tableColumn id="6" xr3:uid="{D9ABEDC6-9211-428A-B587-3CA9C3BF9744}" name="Mountn" dataDxfId="496">
      <calculatedColumnFormula>TblConstr[[#This Row],[Mountain]]</calculatedColumnFormula>
    </tableColumn>
    <tableColumn id="7" xr3:uid="{190BAA64-9D9E-4080-878D-BF035387620E}" name="Hills" dataDxfId="495">
      <calculatedColumnFormula>TblConstr[[#This Row],[Hill]]</calculatedColumnFormula>
    </tableColumn>
    <tableColumn id="8" xr3:uid="{812744CE-DEB7-4A8A-8374-CD5852E8C168}" name="Swamp" dataDxfId="494">
      <calculatedColumnFormula>TblConstr[[#This Row],[Swamp]]</calculatedColumnFormula>
    </tableColumn>
    <tableColumn id="9" xr3:uid="{96D79F63-015A-4655-975B-A1C99185A034}" name="Caverns" dataDxfId="493">
      <calculatedColumnFormula>TblConstr[[#This Row],[Cavern]]</calculatedColumnFormula>
    </tableColumn>
    <tableColumn id="10" xr3:uid="{607DA3E5-8D4A-44F4-A35C-DDAF32BE627C}" name="Water" dataDxfId="492">
      <calculatedColumnFormula>TblConstr[[#This Row],[Water]]</calculatedColumnFormula>
    </tableColumn>
    <tableColumn id="11" xr3:uid="{12EC2AC2-5FD3-4D82-8C37-DB70DCC56DC2}" name="Column2" dataDxfId="491"/>
    <tableColumn id="12" xr3:uid="{B171FE82-C8DE-44A1-89CE-409ED8DDD9D4}" name="Column3" dataDxfId="490"/>
    <tableColumn id="13" xr3:uid="{8C0085EE-E99F-4C98-9D66-144A50E3623C}" name="Column4" dataDxfId="489"/>
    <tableColumn id="14" xr3:uid="{5686D8FB-FF86-4148-AF9E-C03A97A84AF3}" name="Smithies" dataDxfId="488" dataCellStyle="Percent">
      <calculatedColumnFormula>TblMili[[#This Row],[Smithies]]</calculatedColumnFormula>
    </tableColumn>
    <tableColumn id="15" xr3:uid="{A0DC0A41-1987-4EE6-99BA-624DB6ACB9BF}" name="Employm." dataDxfId="487" dataCellStyle="Percent">
      <calculatedColumnFormula>TblPop[[#This Row],[Employment]]</calculatedColumnFormula>
    </tableColumn>
    <tableColumn id="16" xr3:uid="{7B85DEA6-C72D-4EAB-B18F-155B3A80E27B}" name="Popul." dataDxfId="486" dataCellStyle="Percent">
      <calculatedColumnFormula>TblImps[[#This Row],[Population]]</calculatedColumnFormula>
    </tableColumn>
    <tableColumn id="17" xr3:uid="{0BE33934-A790-4489-A3A2-E553E3C4AAEE}" name="Land (2)" dataDxfId="485">
      <calculatedColumnFormula>TblExplore[[#This Row],[Land]]</calculatedColumnFormula>
    </tableColumn>
    <tableColumn id="18" xr3:uid="{1EE849E8-6296-4479-BDA2-30E4622212E0}" name="Hour (2)" dataDxfId="484">
      <calculatedColumnFormula>TblExplore[[#This Row],[Hour]]</calculatedColumnFormula>
    </tableColumn>
    <tableColumn id="19" xr3:uid="{802EC67C-58E0-4E2B-9471-52B76B3F516A}" name="Land Bonus" dataDxfId="483"/>
    <tableColumn id="20" xr3:uid="{B1DC4E54-695A-4FE1-A303-67B047732E38}" name="Plains Explore" dataDxfId="482"/>
    <tableColumn id="21" xr3:uid="{28A63039-E9F4-4C91-BC61-38AFA90CBBA3}" name="Forest Explore" dataDxfId="481"/>
    <tableColumn id="22" xr3:uid="{52A3F218-67B7-4353-9DCD-90E402F80D3A}" name="Mountain Explore" dataDxfId="480"/>
    <tableColumn id="23" xr3:uid="{CADD78BB-1A84-4EF1-B568-74D7A7333BED}" name="Hill Explore" dataDxfId="479"/>
    <tableColumn id="24" xr3:uid="{86B12DCD-5E50-4631-800C-3D06D0C8407F}" name="Swamp Explore" dataDxfId="478"/>
    <tableColumn id="25" xr3:uid="{41A3F8D1-C19F-4B01-A125-BD6C5BE75F1D}" name="Cavern Explore" dataDxfId="477"/>
    <tableColumn id="26" xr3:uid="{DD83E77E-8C71-44A7-BF29-B8595544CC0D}" name="Water Explore" dataDxfId="476"/>
    <tableColumn id="27" xr3:uid="{6F68BDB2-663F-44CE-A108-1184CFBBBFB9}" name="Time" dataDxfId="475">
      <calculatedColumnFormula>TblImps[[#This Row],[Real time]]</calculatedColumnFormula>
    </tableColumn>
    <tableColumn id="28" xr3:uid="{0FBA88C1-4190-4A95-897B-20B88A072234}" name="Draftees" dataDxfId="474">
      <calculatedColumnFormula>TblMili[[#This Row],[Draftees]]</calculatedColumnFormula>
    </tableColumn>
    <tableColumn id="29" xr3:uid="{4EFD1992-02FD-4356-A327-EBEED01908DD}" name="Platinum" dataDxfId="473">
      <calculatedColumnFormula>TblProd[[#This Row],[Platinum]]</calculatedColumnFormula>
    </tableColumn>
    <tableColumn id="30" xr3:uid="{3D9A7B33-B273-4A01-8F7D-822B1BEB344B}" name=".." dataDxfId="472"/>
    <tableColumn id="31" xr3:uid="{EDB0F070-B31D-4B00-90A6-0A190E3CA80B}" name="Land-DB" dataDxfId="471">
      <calculatedColumnFormula>TblExplore[[#This Row],[Land]]-TblExplore[[#This Row],[Land Bonus]]*20</calculatedColumnFormula>
    </tableColumn>
    <tableColumn id="32" xr3:uid="{B94D1074-50E9-44F1-8957-6BE450DE4BF0}" name="Plat/acre" dataDxfId="47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6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68">
      <calculatedColumnFormula>SUM(TblExplore[[#This Row],[Plains Explore]:[Water Explore]])*TblExplore[[#This Row],[Plat/acre]]</calculatedColumnFormula>
    </tableColumn>
    <tableColumn id="35" xr3:uid="{61575F8F-5343-43C9-858D-AF8501368779}" name="Draftees (2)" dataDxfId="467">
      <calculatedColumnFormula>SUM(TblExplore[[#This Row],[Plains Explore]:[Water Explore]])*TblExplore[[#This Row],[Draftees/acre]]</calculatedColumnFormula>
    </tableColumn>
    <tableColumn id="36" xr3:uid="{BD4C2C0C-7F81-4BE8-9828-9CFCFFAFF394}" name="Max Explore" dataDxfId="46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65" dataDxfId="464" tableBorderDxfId="46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62">
      <calculatedColumnFormula>TblConstr[[#This Row],[Land]]</calculatedColumnFormula>
    </tableColumn>
    <tableColumn id="2" xr3:uid="{09D3C0EB-2481-406C-ABC2-3B9FE0683D68}" name="Plains" dataDxfId="461">
      <calculatedColumnFormula>TblConstr[[#This Row],[Plain]]</calculatedColumnFormula>
    </tableColumn>
    <tableColumn id="3" xr3:uid="{E95763D4-88E5-487A-9912-CB5FED512375}" name="Forest" dataDxfId="460">
      <calculatedColumnFormula>TblConstr[[#This Row],[Forest]]</calculatedColumnFormula>
    </tableColumn>
    <tableColumn id="4" xr3:uid="{62B2173B-885E-48E7-B615-089739267B8E}" name="Mountains" dataDxfId="459">
      <calculatedColumnFormula>TblConstr[[#This Row],[Mountain]]</calculatedColumnFormula>
    </tableColumn>
    <tableColumn id="5" xr3:uid="{4FA61465-41A2-4497-AB2D-7B63B7113E12}" name="Hills" dataDxfId="458">
      <calculatedColumnFormula>TblConstr[[#This Row],[Hill]]</calculatedColumnFormula>
    </tableColumn>
    <tableColumn id="6" xr3:uid="{FC27A0D5-6BB5-414B-8DEB-98AD07E7EBFF}" name="Swamp" dataDxfId="457">
      <calculatedColumnFormula>TblConstr[[#This Row],[Swamp]]</calculatedColumnFormula>
    </tableColumn>
    <tableColumn id="7" xr3:uid="{E95EDCE9-4D0A-4F4F-80D0-F52A495BDAE2}" name="Caverns" dataDxfId="456">
      <calculatedColumnFormula>TblConstr[[#This Row],[Cavern]]</calculatedColumnFormula>
    </tableColumn>
    <tableColumn id="8" xr3:uid="{4D162EFF-D831-41C8-9A17-B9113296E43B}" name="Water" dataDxfId="455">
      <calculatedColumnFormula>TblConstr[[#This Row],[Water]]</calculatedColumnFormula>
    </tableColumn>
    <tableColumn id="9" xr3:uid="{D55A4201-089D-415F-8D4D-3ECCCB36C63A}" name="." dataDxfId="454"/>
    <tableColumn id="10" xr3:uid="{DD5BAECA-959B-44B4-BFE4-04100EF42CEE}" name="Hour" dataDxfId="453">
      <calculatedColumnFormula>J3+1</calculatedColumnFormula>
    </tableColumn>
    <tableColumn id="11" xr3:uid="{BBC04AC2-481C-43B9-8F7E-DA11BD9865DF}" name="Time" dataDxfId="452">
      <calculatedColumnFormula>TblImps[[#This Row],[Real time]]</calculatedColumnFormula>
    </tableColumn>
    <tableColumn id="12" xr3:uid="{D6C776EF-706C-4E21-B5A7-00C9AD08F8F2}" name="Plains Rezone" dataDxfId="451"/>
    <tableColumn id="13" xr3:uid="{8517A176-425D-4D28-9953-4EC1AA93C82D}" name="Forest Rezone" dataDxfId="450"/>
    <tableColumn id="14" xr3:uid="{6C6986FB-4B34-4620-9F5C-E204CA007C29}" name="Mountain Rezone" dataDxfId="449"/>
    <tableColumn id="15" xr3:uid="{A238C8DA-37C8-4B93-BDB9-803627A51455}" name="Hill Rezone" dataDxfId="448"/>
    <tableColumn id="16" xr3:uid="{6F93D167-46BB-49F9-99E2-4FE4FA89F6F6}" name="Swamp Rezone" dataDxfId="447"/>
    <tableColumn id="17" xr3:uid="{2891557D-037E-43FE-B080-6B5406778FAE}" name="Cavern Rezone" dataDxfId="446"/>
    <tableColumn id="18" xr3:uid="{C6630C4B-97F3-4512-833F-587ADB90804D}" name="Water Rezone" dataDxfId="445"/>
    <tableColumn id="19" xr3:uid="{71938840-BA0F-4F0E-90C2-866B3EEED32E}" name="Total acres" dataDxfId="444">
      <calculatedColumnFormula>SUMIF(TblRezone[[#This Row],[Plains Rezone]:[Water Rezone]],"&gt;0")</calculatedColumnFormula>
    </tableColumn>
    <tableColumn id="20" xr3:uid="{A48C796B-764B-4744-95D2-0DB5292F5562}" name="Ok?" dataDxfId="443">
      <calculatedColumnFormula>IF(SUM(TblRezone[[#This Row],[Plains Rezone]:[Water Rezone]])=0,"Ok","Nope")</calculatedColumnFormula>
    </tableColumn>
    <tableColumn id="21" xr3:uid="{2EBFAAC1-440A-44F3-A930-C229C35B9BD3}" name=".." dataDxfId="442"/>
    <tableColumn id="22" xr3:uid="{2020F260-8DB5-44E6-A131-B44D79AF6B62}" name="Platinum" dataDxfId="441">
      <calculatedColumnFormula>TblProd[[#This Row],[Platinum]]</calculatedColumnFormula>
    </tableColumn>
    <tableColumn id="23" xr3:uid="{81A5A213-A750-4DD5-8456-6B104D493CA4}" name="…" dataDxfId="440"/>
    <tableColumn id="24" xr3:uid="{8EF28125-DA30-4482-ADE4-2B916A90CAD2}" name="Plat/acre" dataDxfId="43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38">
      <calculatedColumnFormula>TblRezone[[#This Row],[Total acres]]*TblRezone[[#This Row],[Plat/acre]]</calculatedColumnFormula>
    </tableColumn>
    <tableColumn id="26" xr3:uid="{685D7DEA-DD3C-4385-BEC6-C5DBEEE6B44D}" name="…." dataDxfId="437"/>
    <tableColumn id="27" xr3:uid="{44BE000A-0846-46D4-B9B4-8728EC5881AB}" name="Plat/acre*" dataDxfId="436">
      <calculatedColumnFormula>250+0.6*(TblRezone[[#This Row],[Land]]-250)</calculatedColumnFormula>
    </tableColumn>
    <tableColumn id="28" xr3:uid="{3AFBA97F-9340-4669-BF68-67D7B351BBD4}" name="….." dataDxfId="435"/>
    <tableColumn id="29" xr3:uid="{D8C9DC04-80EE-49BF-BEDB-6FEC536A5F93}" name="Facs" dataDxfId="43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433" dataDxfId="431" headerRowBorderDxfId="432" tableBorderDxfId="430">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429">
      <calculatedColumnFormula>TblRezone[[#This Row],[Hour]]</calculatedColumnFormula>
    </tableColumn>
    <tableColumn id="2" xr3:uid="{EAC413AF-EC0E-4C34-B6C3-F5AE2181B0A0}" name="Military" dataDxfId="428">
      <calculatedColumnFormula>SUM(TblMili[[#This Row],[Unit 1]:[Archmages]])+SUM(TblMili[[#This Row],[Train Unit 1]:[Train Unit 4]])+TblMili[[#This Row],[Draftees]]</calculatedColumnFormula>
    </tableColumn>
    <tableColumn id="3" xr3:uid="{B9847F02-8883-462E-B245-62A25138A973}" name="Military%" dataDxfId="427">
      <calculatedColumnFormula>TblPop[[#This Row],[Military%]]</calculatedColumnFormula>
    </tableColumn>
    <tableColumn id="4" xr3:uid="{873B66D3-9A4C-4CF2-ADD1-BF3696F9A721}" name="." dataDxfId="426"/>
    <tableColumn id="5" xr3:uid="{FC5A3C7C-0387-4B98-9BB7-AC3A387EAFF0}" name="Unit 1" dataDxfId="425">
      <calculatedColumnFormula>OFFSET(TblMili[[#This Row],[Unit 1]],-1,0) - TblMili[[#This Row],[Release Unit 1]]</calculatedColumnFormula>
    </tableColumn>
    <tableColumn id="6" xr3:uid="{A8BE2C9D-1318-46BD-B50B-D87014E90395}" name="Unit 2" dataDxfId="424">
      <calculatedColumnFormula>OFFSET(TblMili[[#This Row],[Unit 2]],-1,0)-TblMili[[#This Row],[Release Unit 2]]</calculatedColumnFormula>
    </tableColumn>
    <tableColumn id="7" xr3:uid="{49487FD4-4EF4-4722-A4A4-FCC0DD98F9F2}" name="Unit 3" dataDxfId="423">
      <calculatedColumnFormula>OFFSET(TblMili[[#This Row],[Unit 3]],-1,0)-TblMili[[#This Row],[Release Unit 3]]</calculatedColumnFormula>
    </tableColumn>
    <tableColumn id="8" xr3:uid="{739E7790-2960-445C-A5B2-C6064A881CDF}" name="Unit 4" dataDxfId="422">
      <calculatedColumnFormula>OFFSET(TblMili[[#This Row],[Unit 4]],-1,0)-TblMili[[#This Row],[Release Unit 4]]</calculatedColumnFormula>
    </tableColumn>
    <tableColumn id="9" xr3:uid="{0DB25EC0-D296-415A-BF65-DA60D7174CD2}" name="Spies" dataDxfId="421">
      <calculatedColumnFormula>OFFSET(TblMili[[#This Row],[Spies]],-1,0)-TblMili[[#This Row],[Release Spies]]</calculatedColumnFormula>
    </tableColumn>
    <tableColumn id="10" xr3:uid="{1B32AEAE-0DB3-4DD4-8543-1BD37596FD6C}" name="Wizards" dataDxfId="420">
      <calculatedColumnFormula>OFFSET(TblMili[[#This Row],[Wizards]],-1,0)-TblMili[[#This Row],[Release Wizards]]-TblMili[[#This Row],[Train Arch]]</calculatedColumnFormula>
    </tableColumn>
    <tableColumn id="11" xr3:uid="{ED512AF5-16B2-421C-BF95-07157DB57B9D}" name="Archmages" dataDxfId="419">
      <calculatedColumnFormula>OFFSET(TblMili[[#This Row],[Archmages]],-1,0)-TblMili[[#This Row],[Release Arch]]</calculatedColumnFormula>
    </tableColumn>
    <tableColumn id="12" xr3:uid="{CADE9B79-5861-46C5-8C69-B19C0F0551CF}" name=".." dataDxfId="418"/>
    <tableColumn id="13" xr3:uid="{18901E43-A967-4D1C-A56F-B4449A6C28E5}" name="Networth" dataDxfId="417">
      <calculatedColumnFormula>TblProd[[#This Row],[Networth]]</calculatedColumnFormula>
    </tableColumn>
    <tableColumn id="14" xr3:uid="{2F50B0FF-1C90-493E-BE67-86AFE22B6059}" name="…" dataDxfId="416"/>
    <tableColumn id="15" xr3:uid="{800A8F5F-B777-4995-AD6F-4DF929E0A477}" name="Raw" dataDxfId="415">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14">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13">
      <calculatedColumnFormula>TblMili[[#This Row],[Raw]]*(1+TblMili[[#This Row],[Mods_Off]])</calculatedColumnFormula>
    </tableColumn>
    <tableColumn id="18" xr3:uid="{49AD1BCC-C9BC-46CD-8B38-93838D61E9DD}" name="Non Draft" dataDxfId="412">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11">
      <calculatedColumnFormula>TblMili[[#This Row],[Non Draft]]+TblMili[[#This Row],[Draftees]]</calculatedColumnFormula>
    </tableColumn>
    <tableColumn id="20" xr3:uid="{C64B2C83-F9B3-427D-8326-C6954139623D}" name="Mods_Def" dataDxfId="410">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409" dataCellStyle="Comma">
      <calculatedColumnFormula>TblMili[[#This Row],[Non Draft]] * (1 + TblMili[[#This Row],[Mods_Def]])</calculatedColumnFormula>
    </tableColumn>
    <tableColumn id="22" xr3:uid="{EA8914C0-CD98-4E5C-A923-EA0F9E30F1EA}" name="Draft (mod)" dataDxfId="408">
      <calculatedColumnFormula>TblMili[[#This Row],[Draft]] * (1 + TblMili[[#This Row],[Mods_Def]])</calculatedColumnFormula>
    </tableColumn>
    <tableColumn id="23" xr3:uid="{EAC9356D-CE42-4256-BB93-BF208B480555}" name="Land" dataDxfId="407">
      <calculatedColumnFormula>TblConstr[[#This Row],[Land]]</calculatedColumnFormula>
    </tableColumn>
    <tableColumn id="24" xr3:uid="{D4A87242-2EDC-47D9-8CA4-84D822469E1B}" name="Set" dataDxfId="406"/>
    <tableColumn id="25" xr3:uid="{448088C9-E1C1-47E6-9443-BE83ECC5C2F2}" name="Draftrate" dataDxfId="405" dataCellStyle="Percent">
      <calculatedColumnFormula>IF(TblMili[[#This Row],[Set]]&lt;&gt;"",TblMili[[#This Row],[Set]],OFFSET(TblMili[[#This Row],[Draftrate]],-1,0))</calculatedColumnFormula>
    </tableColumn>
    <tableColumn id="26" xr3:uid="{EE8F6844-A68F-416E-B5A0-7B6FA4C5DE98}" name="Draftees" dataDxfId="404">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403"/>
    <tableColumn id="28" xr3:uid="{0B20A7CE-7BB6-4469-889B-DF744233C462}" name="Smithies" dataDxfId="402" dataCellStyle="Percent">
      <calculatedColumnFormula>(TblConstr[[#This Row],[Tot Smi]]+TblConstr[[#This Row],[Dest Smi]])/(TblConstr[[#This Row],[Land]]-TblExplore[[#This Row],[Land Bonus]]*20)</calculatedColumnFormula>
    </tableColumn>
    <tableColumn id="29" xr3:uid="{A03A8504-EBEF-4639-9EE4-238592848C94}" name="….." dataDxfId="401"/>
    <tableColumn id="30" xr3:uid="{4B521A36-EE77-42BE-850C-0D858F3717A6}" name="Hour (2)" dataDxfId="400">
      <calculatedColumnFormula>TblMili[[#This Row],[Hour]]</calculatedColumnFormula>
    </tableColumn>
    <tableColumn id="31" xr3:uid="{D44FE507-2C86-49D9-BC07-83C7B27BB255}" name="Time" dataDxfId="399">
      <calculatedColumnFormula>TblExplore[[#This Row],[Time]]</calculatedColumnFormula>
    </tableColumn>
    <tableColumn id="32" xr3:uid="{0DAD6AB9-2259-4821-8771-37863F1ED4CC}" name="Train Unit 1" dataDxfId="398"/>
    <tableColumn id="33" xr3:uid="{0E43B866-578B-4060-84D1-01656CB368A4}" name="Train Unit 2" dataDxfId="397"/>
    <tableColumn id="34" xr3:uid="{3AAC979B-4FF3-4EFF-8F6E-BD28BBE2B8BD}" name="Train Unit 3" dataDxfId="396"/>
    <tableColumn id="35" xr3:uid="{EC6B8083-BC72-4376-9760-2275CF62C1A6}" name="Train Unit 4" dataDxfId="395"/>
    <tableColumn id="36" xr3:uid="{DE15CA92-2C69-4205-88B3-DE37F5AAF9A6}" name="Train Spies" dataDxfId="394"/>
    <tableColumn id="37" xr3:uid="{97770C71-624D-4E73-A8AD-D79927F45908}" name="Train Wiz" dataDxfId="393"/>
    <tableColumn id="38" xr3:uid="{4E456233-AA67-4D90-9179-339EBD335F62}" name="Train Arch" dataDxfId="392"/>
    <tableColumn id="39" xr3:uid="{29C90460-5421-4EA7-A4CB-BDA1C40BF8A1}" name="…..." dataDxfId="391"/>
    <tableColumn id="40" xr3:uid="{2C04ED42-9AAF-4375-A8D4-18DA4B397FAA}" name="Platinum" dataDxfId="390">
      <calculatedColumnFormula>TblProd[[#This Row],[Platinum]]</calculatedColumnFormula>
    </tableColumn>
    <tableColumn id="41" xr3:uid="{122C6EDE-4C24-4A3C-9FA2-6A7942348604}" name="Secondary recource" dataDxfId="389">
      <calculatedColumnFormula>INDEX(TblProd[[#Headers],[Lumber]]:TblProd[[#This Row],[Ore]],COUNTA(TblProd[[#Headers],[Lumber]]:TblProd[[#This Row],[Lumber]]),MATCH(Military!$AO$2,TblProd[[#Headers],[Lumber]:[Ore]],0))</calculatedColumnFormula>
    </tableColumn>
    <tableColumn id="42" xr3:uid="{AD4D72D1-3860-48CA-B3DA-ADFB8307154A}" name="Plat Cost" dataDxfId="38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8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86">
      <calculatedColumnFormula>TblMili[[#This Row],[Hour]]</calculatedColumnFormula>
    </tableColumn>
    <tableColumn id="45" xr3:uid="{20B1F70F-03BF-43F5-9126-6B2FF45FE149}" name="Time " dataDxfId="385">
      <calculatedColumnFormula>TblMili[[#This Row],[Time]]</calculatedColumnFormula>
    </tableColumn>
    <tableColumn id="46" xr3:uid="{32831987-A30D-4329-BB1C-DB47E6B77B54}" name="Draftees22" dataDxfId="384">
      <calculatedColumnFormula>TblMili[[#This Row],[Draftees]]</calculatedColumnFormula>
    </tableColumn>
    <tableColumn id="47" xr3:uid="{7EBE7BE4-37D1-4B52-B049-F9BE4ABBBADC}" name="Release Draft" dataDxfId="383"/>
    <tableColumn id="48" xr3:uid="{C3BB0EE7-6180-4099-B663-EFA3F1503DB3}" name="Release Unit 1" dataDxfId="382"/>
    <tableColumn id="49" xr3:uid="{EDF7E463-807D-4CE2-B63E-18766260768C}" name="Release Unit 2" dataDxfId="381"/>
    <tableColumn id="50" xr3:uid="{A1BE9DD8-455A-4FAA-8154-5BB2D1A53261}" name="Release Unit 3" dataDxfId="380"/>
    <tableColumn id="51" xr3:uid="{4FE1D56E-EA47-4DF6-B5A4-E78C1D5F5774}" name="Release Unit 4" dataDxfId="379"/>
    <tableColumn id="52" xr3:uid="{F0F9CB78-BA40-4031-AC17-0AB88B159B60}" name="Release Spies" dataDxfId="378"/>
    <tableColumn id="53" xr3:uid="{3CC7AC8A-814F-42C4-B491-A6DFD7A4A93E}" name="Release Wizards" dataDxfId="377"/>
    <tableColumn id="54" xr3:uid="{BCB616C3-3465-4473-B27B-B25584160E71}" name="Release Arch" dataDxfId="376"/>
    <tableColumn id="55" xr3:uid="{6B6EC03F-2A6A-47EB-A7F1-0DFE335A330A}" name="Column31" dataDxfId="375"/>
    <tableColumn id="56" xr3:uid="{71F6F49D-CD22-4E5F-BBB5-61150307312C}" name="WG's" dataDxfId="374">
      <calculatedColumnFormula>TblConstr[[#This Row],[Tot WG]]/TblConstr[[#This Row],[Land]]</calculatedColumnFormula>
    </tableColumn>
    <tableColumn id="57" xr3:uid="{B8AC3F70-AED4-4E5E-9FFD-FF94CB39B791}" name="FH's" dataDxfId="373">
      <calculatedColumnFormula>TblConstr[[#This Row],[Tot Hav]]/TblConstr[[#This Row],[Land]]</calculatedColumnFormula>
    </tableColumn>
    <tableColumn id="58" xr3:uid="{140FE3B0-18E6-43AA-A625-E817354E2D53}" name="OP Plat" dataDxfId="37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7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7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6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6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6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6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6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64">
      <calculatedColumnFormula>ROUNDUP((1-MIN(ROUND(fh_spy_cost_red*TblMili[[#This Row],[FH''s]],4),fh_spy_cost_cap)+ tech_1_9*TblTech[[#This Row],[1-9]] + tech_9_1*TblTech[[#This Row],[9-1]])*spy_plat,0)</calculatedColumnFormula>
    </tableColumn>
    <tableColumn id="67" xr3:uid="{CDB40042-773A-4CE1-B670-B62BC884A947}" name="Wizzies cost" dataDxfId="363">
      <calculatedColumnFormula>ROUNDUP((1-MIN(ROUND(wg_wiz_cost_bonus*TblMili[[#This Row],[WG''s]],4),wg_wiz_cost_cap) + tech_1_9_2*TblTech[[#This Row],[1-9]] + tech_9_1_2*TblTech[[#This Row],[9-1]])*wizard_plat,0)</calculatedColumnFormula>
    </tableColumn>
    <tableColumn id="68" xr3:uid="{1053234A-AE18-4A82-94FC-D94692087DE3}" name="AMs cost" dataDxfId="362">
      <calculatedColumnFormula>ROUNDUP((1-MIN(ROUND(wg_wiz_cost_bonus*TblMili[[#This Row],[WG''s]],4),wg_wiz_cost_cap) + tech_1_9_2*TblTech[[#This Row],[1-9]] + tech_9_1_2*TblTech[[#This Row],[9-1]])*archmage_plat,0)</calculatedColumnFormula>
    </tableColumn>
    <tableColumn id="69" xr3:uid="{9D11DA92-CF6B-4838-B51B-494833977486}" name="…2" dataDxfId="361"/>
    <tableColumn id="70" xr3:uid="{1F713D65-CE26-4E75-AF9C-1E2610D02FB6}" name="Hill" dataDxfId="360">
      <calculatedColumnFormula>TblConstr[[#This Row],[Homeland]]/TblConstr[[#This Row],[Land]]</calculatedColumnFormula>
    </tableColumn>
    <tableColumn id="71" xr3:uid="{FBD620E0-8F97-4BED-916D-A8962B459E13}" name="WG" dataDxfId="359">
      <calculatedColumnFormula>TblMili[[#This Row],[WG''s]]</calculatedColumnFormula>
    </tableColumn>
    <tableColumn id="72" xr3:uid="{0F482B90-6164-42A0-AC1A-EB6CBE2239E0}" name="Mystic" dataDxfId="358">
      <calculatedColumnFormula>IF(mystic_cap="none",TblMili[[#This Row],[Hill]]/mystic_bonus,MIN(mystic_cap,TblMili[[#This Row],[Hill]]/mystic_bonus))</calculatedColumnFormula>
    </tableColumn>
    <tableColumn id="73" xr3:uid="{2FD25056-5068-463F-8553-3D2CFBDBD80D}" name="Druid (op)" dataDxfId="357">
      <calculatedColumnFormula>IF(druid_op_cap="none",TblMili[[#This Row],[Hill]]/druid_op_bonus,MIN(druid_op_cap,TblMili[[#This Row],[Hill]]/druid_op_bonus))</calculatedColumnFormula>
    </tableColumn>
    <tableColumn id="74" xr3:uid="{53018DF3-E735-41C7-A3D0-8E634866C57E}" name="Druid (dp)" dataDxfId="356">
      <calculatedColumnFormula>IF(druid_dp_cap="none",TblMili[[#This Row],[Hill]]/druid_dp_bonus,MIN(druid_dp_cap,TblMili[[#This Row],[Hill]]/druid_dp_bonus))</calculatedColumnFormula>
    </tableColumn>
    <tableColumn id="75" xr3:uid="{7F4EE74D-9905-4DF0-A5F6-DDC9D0115356}" name="Dryad" dataDxfId="355">
      <calculatedColumnFormula>MIN(dryad_cap,TblMili[[#This Row],[Hill]]/dryad_bonus)</calculatedColumnFormula>
    </tableColumn>
    <tableColumn id="76" xr3:uid="{E7F9826C-05CD-49D4-95DF-ECCD467D1341}" name="Rockapult" dataDxfId="354">
      <calculatedColumnFormula>MIN(rocka_cap,TblMili[[#This Row],[Hill]]/rocka_bonus)</calculatedColumnFormula>
    </tableColumn>
    <tableColumn id="77" xr3:uid="{A26FFF73-DC56-4E66-8A0E-51A9C837AE8D}" name="Spellblade" dataDxfId="353">
      <calculatedColumnFormula>MIN(adept_op_cap,TblMili[[#This Row],[WG]]/adept_op_bonus)</calculatedColumnFormula>
    </tableColumn>
    <tableColumn id="78" xr3:uid="{A5F9372F-5EBA-4E5A-AB3F-5A786DE5FEB0}" name="Adept-DP" dataDxfId="352">
      <calculatedColumnFormula>MIN(adept_dp_cap,TblMili[[#This Row],[WG]]/adept_dp_bonus)</calculatedColumnFormula>
    </tableColumn>
    <tableColumn id="79" xr3:uid="{FF50DABE-A375-4222-848D-9C4D1D0FC999}" name="Beasts" dataDxfId="351">
      <calculatedColumnFormula>MIN(TblMili[[#This Row],[Unit 3]],TblMili[[#This Row],[Unit 4]])*2</calculatedColumnFormula>
    </tableColumn>
    <tableColumn id="80" xr3:uid="{FFCDA044-2FD9-4119-B82B-7914D887B7F4}" name="Overlords" dataDxfId="350">
      <calculatedColumnFormula>MIN(TblMili[[#This Row],[Unit 1]],TblMili[[#This Row],[Unit 4]])*2</calculatedColumnFormula>
    </tableColumn>
    <tableColumn id="81" xr3:uid="{00DE2C4D-2323-42A0-B749-2FB5F4E28DBF}" name="Frost Mage" dataDxfId="349">
      <calculatedColumnFormula>MIN(frost_mage_cap,TblMili[[#This Row],[Hill]]/frost_mage_bonus)</calculatedColumnFormula>
    </tableColumn>
    <tableColumn id="82" xr3:uid="{BB055F70-3593-48E8-A32F-2C3BC4E6D218}" name="Ice Elemental" dataDxfId="348">
      <calculatedColumnFormula>MIN(ice_elem_cap,TblMili[[#This Row],[Raw (2)]]*ice_elem_bonus)</calculatedColumnFormula>
    </tableColumn>
    <tableColumn id="83" xr3:uid="{1158BE59-7C9D-4D41-AE99-4249CB18E29F}" name="Orc" dataDxfId="347">
      <calculatedColumnFormula>MIN(bone_breaker_cap,250/bone_breaker_bonus)</calculatedColumnFormula>
    </tableColumn>
    <tableColumn id="84" xr3:uid="{76252BAC-90E5-49A7-B5F9-E399F71EA45D}" name="Nox" dataDxfId="346">
      <calculatedColumnFormula>MIN(nox_nightshade_cap,TblConstr[[#This Row],[Homeland]]/TblConstr[[#This Row],[Land]]/nox_nightshade_swamp_bonus)</calculatedColumnFormula>
    </tableColumn>
    <tableColumn id="85" xr3:uid="{1DFCAA2E-8651-447E-895D-82655A45DF53}" name="Column36" dataDxfId="345"/>
    <tableColumn id="86" xr3:uid="{2B117F31-500F-4EF5-A943-EA4E7192FD0F}" name="Column37" dataDxfId="344"/>
    <tableColumn id="87" xr3:uid="{F3D20B86-D78F-4794-87F9-C555822D3041}" name="Column38" dataDxfId="343"/>
    <tableColumn id="88" xr3:uid="{BDEF093C-2660-4215-8999-F98F4344DFB8}" name="Mystic bonus" dataDxfId="342">
      <calculatedColumnFormula>MIN(6,TblMili[[#This Row],[Mystic]]+Races!$F$19)*1.8 +  IF(TblMili[[#This Row],[Mystic]]+Races!$F$19&gt;6,(TblMili[[#This Row],[Mystic]]+Races!$F$19-6)*0.2,0) - Races!$I$19</calculatedColumnFormula>
    </tableColumn>
    <tableColumn id="89" xr3:uid="{46F4DC63-3122-4751-919D-25DE59A7EF66}" name="Druid bonus" dataDxfId="341">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40">
      <calculatedColumnFormula>TblMili[[#This Row],[Mystic bonus]]*TblMili[[#This Row],[Unit 3]]+TblMili[[#This Row],[Druid bonus]]*TblMili[[#This Row],[Unit 4]]</calculatedColumnFormula>
    </tableColumn>
    <tableColumn id="91" xr3:uid="{4EE98187-D861-41F7-99BA-17048C4D8D34}" name="Dryad bonus" dataDxfId="339">
      <calculatedColumnFormula>MIN(6,TblMili[[#This Row],[Dryad]]+Races!$F$35)*1.8 +  IF(TblMili[[#This Row],[Dryad]]+Races!$F$35&gt;6,(TblMili[[#This Row],[Dryad]]+Races!$F$35-6)*0.2,0) - Races!$I$19</calculatedColumnFormula>
    </tableColumn>
    <tableColumn id="92" xr3:uid="{4D0FBA77-63EB-4AF7-AA3C-BF4D432786D2}" name="Sylvan bonus" dataDxfId="338">
      <calculatedColumnFormula>sylvan*(TblMili[[#This Row],[Mystic bonus]]*TblMili[[#This Row],[Unit 3]])</calculatedColumnFormula>
    </tableColumn>
    <tableColumn id="93" xr3:uid="{9CB7A2CE-8BEC-402B-B1F0-5A1153673E45}" name="Rockapult bonus" dataDxfId="337">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36">
      <calculatedColumnFormula>gnome*(TblMili[[#This Row],[Rockapult bonus]]*TblMili[[#This Row],[Unit 3]])</calculatedColumnFormula>
    </tableColumn>
    <tableColumn id="95" xr3:uid="{A02C2188-BFCD-4178-8B64-B969D4D2D97B}" name="Adept bonus" dataDxfId="335">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34">
      <calculatedColumnFormula>dark_elf*(TblMili[[#This Row],[Adept bonus]]*TblMili[[#This Row],[Unit 3]])</calculatedColumnFormula>
    </tableColumn>
    <tableColumn id="97" xr3:uid="{19730E51-BC55-444F-8E03-4B3A51C0E3D8}" name="Frost Mage bonus" dataDxfId="333">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32">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31">
      <calculatedColumnFormula>TblMili[[#This Row],[Frost Mage bonus]]*TblMili[[#This Row],[Unit 3]]+TblMili[[#This Row],[Ice Elemental bonus]]*TblMili[[#This Row],[Unit 4]]</calculatedColumnFormula>
    </tableColumn>
    <tableColumn id="100" xr3:uid="{A2072E36-3982-4B78-93F1-3B2C7DD41EB6}" name="Column46" dataDxfId="330"/>
    <tableColumn id="101" xr3:uid="{AA2C19ED-CD7C-4497-8949-4735D8380A50}" name="Favorable Terrain Bonus" dataDxfId="329" dataCellStyle="Percent">
      <calculatedColumnFormula>MIN(SUM(TblConstr[[#This Row],[Plain]:[Water]])/TblMili[[#This Row],[Land]]/favorable_terrain_bonus/100,favorable_terrain_max)</calculatedColumnFormula>
    </tableColumn>
    <tableColumn id="102" xr3:uid="{045A1C5D-FFD7-4F37-8C55-3E1C6325D69C}" name="Column48" dataDxfId="328"/>
    <tableColumn id="103" xr3:uid="{CA1D4487-36A8-42BE-AAE8-1C025B923059}" name="Networth (2)" dataDxfId="327">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26"/>
    <tableColumn id="105" xr3:uid="{628D592A-8396-4FB0-BFC1-BC7CA81586EE}" name="Raw (2)" dataDxfId="325">
      <calculatedColumnFormula>(TblMili[[#This Row],[Wizards]]+2*TblMili[[#This Row],[Archmages]])/TblConstr[[#This Row],[Land]]</calculatedColumnFormula>
    </tableColumn>
    <tableColumn id="106" xr3:uid="{016BFDB0-CD57-41C0-AF17-CB540C2E962C}" name="Modded (2)" dataDxfId="324">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23" dataDxfId="321" headerRowBorderDxfId="322" tableBorderDxfId="320">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19">
      <calculatedColumnFormula>TblRezone[[#This Row],[Hour]]</calculatedColumnFormula>
    </tableColumn>
    <tableColumn id="2" xr3:uid="{E160E2FF-C983-4A55-B03E-684BAA5D56D7}" name="Land" dataDxfId="318">
      <calculatedColumnFormula>TblConstr[[#This Row],[Land]]</calculatedColumnFormula>
    </tableColumn>
    <tableColumn id="3" xr3:uid="{CEA3931F-9B77-4317-A7C7-C5D0214A12BA}" name="Mana" dataDxfId="317">
      <calculatedColumnFormula>TblProd[[#This Row],[Mana]]</calculatedColumnFormula>
    </tableColumn>
    <tableColumn id="4" xr3:uid="{D383CA2D-65F3-4634-A1DD-E4ECA1CC96C8}" name="Wiz str" dataDxfId="31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15">
      <calculatedColumnFormula>OFFSET(TblMagic[[#This Row],[Time]],-1,0)+1/24</calculatedColumnFormula>
    </tableColumn>
    <tableColumn id="6" xr3:uid="{6625E0CA-37E1-457D-817F-784FA6A7A47B}" name="Pop" dataDxfId="314">
      <calculatedColumnFormula>TblImps[[#This Row],[Population]]</calculatedColumnFormula>
    </tableColumn>
    <tableColumn id="7" xr3:uid="{74B4A440-273D-4100-B1BC-91171D1D20B6}" name="Gaia's Watch" dataDxfId="313"/>
    <tableColumn id="8" xr3:uid="{43E4A01F-74F7-4C30-9D8A-3079A04763B9}" name="Mining Strength" dataDxfId="312"/>
    <tableColumn id="9" xr3:uid="{1A92950C-8F89-409E-9002-FCC57F75ADE0}" name="Ares Call" dataDxfId="311"/>
    <tableColumn id="10" xr3:uid="{A04C0737-02D0-4DAA-B9D7-324E3D59498C}" name="Midas Touch" dataDxfId="310"/>
    <tableColumn id="11" xr3:uid="{028D46F5-0AAD-49F8-AC48-D5E2C41FD4C2}" name="Harmony" dataDxfId="309"/>
    <tableColumn id="12" xr3:uid="{42548E68-C2D5-44CD-99FA-6AD40E64E185}" name="Miner's Sight" dataDxfId="308"/>
    <tableColumn id="13" xr3:uid="{D64F8C18-3DBE-4D7A-8AA3-C35E04DD6CAC}" name="Mechanical Genius" dataDxfId="307"/>
    <tableColumn id="14" xr3:uid="{0165862E-59ED-45FB-BD5A-0C7DCAA39217}" name="Frenzy" dataDxfId="306"/>
    <tableColumn id="15" xr3:uid="{762B30AD-670D-48C3-94F1-2BA1DC4089CC}" name="Killing Rage / Bloodrage" dataDxfId="305"/>
    <tableColumn id="16" xr3:uid="{0162EA56-857C-4157-A7AB-4D90C9EA47F1}" name="Gaia's Blessing" dataDxfId="304"/>
    <tableColumn id="17" xr3:uid="{6D83302D-974B-4742-8BDA-D99BB673F6D7}" name="Howling" dataDxfId="303"/>
    <tableColumn id="18" xr3:uid="{081EE08A-AA95-4648-9376-F68D04887352}" name="Blizzard" dataDxfId="302"/>
    <tableColumn id="19" xr3:uid="{3BCC0361-67FB-4576-8296-8E91F374A4A4}" name="Alchemists Flame" dataDxfId="301"/>
    <tableColumn id="20" xr3:uid="{CFB1AFFE-0570-4E81-B96B-5EE870CC5038}" name="Nightfall / Crusade" dataDxfId="300"/>
    <tableColumn id="40" xr3:uid="{CD69E8F6-3FD6-49C0-9EB8-DB9FD0CAA6D9}" name="Favorable Terrain" dataDxfId="299"/>
    <tableColumn id="21" xr3:uid="{4F53D2F5-E2E8-4AEE-975D-5B925FA589B0}" name="Useless spell" dataDxfId="298"/>
    <tableColumn id="22" xr3:uid="{E7040239-1040-4E8C-8EEB-3D517AC825BD}" name="." dataDxfId="297"/>
    <tableColumn id="23" xr3:uid="{8F45EE21-92D1-4622-B103-16B477DF630B}" name="Mana cost" dataDxfId="296">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95">
      <calculatedColumnFormula>SUMIF(TblMagic[[#This Row],[Gaia''s Watch]:[Useless spell]],1)*0.05</calculatedColumnFormula>
    </tableColumn>
    <tableColumn id="25" xr3:uid="{2466DF86-89FE-4172-9850-F9FBAE56839D}" name=".." dataDxfId="294"/>
    <tableColumn id="26" xr3:uid="{F8559349-C288-4EC3-B38A-23771E549D1D}" name="Active Gaia's Watch" dataDxfId="293">
      <calculatedColumnFormula>IF(TblMagic[[#This Row],[Gaia''s Watch]],12,IF(OFFSET(TblMagic[[#This Row],[Active Gaia''s Watch]],-1,0)&gt;0,OFFSET(TblMagic[[#This Row],[Active Gaia''s Watch]],-1,0)-1,0))</calculatedColumnFormula>
    </tableColumn>
    <tableColumn id="27" xr3:uid="{00F45689-4686-422F-8E94-89C18992B261}" name="Active Mining Strength" dataDxfId="292">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91">
      <calculatedColumnFormula>IF(TblMagic[[#This Row],[Ares Call]],12,IF(OFFSET(TblMagic[[#This Row],[Active Ares Call]],-1,0)&gt;0,OFFSET(TblMagic[[#This Row],[Active Ares Call]],-1,0)-1,0))</calculatedColumnFormula>
    </tableColumn>
    <tableColumn id="29" xr3:uid="{BCC9ACB6-69AC-4DA1-B07D-F4802162CEF5}" name="Active Midas Touch" dataDxfId="290">
      <calculatedColumnFormula>IF(TblMagic[[#This Row],[Midas Touch]],12,IF(OFFSET(TblMagic[[#This Row],[Active Midas Touch]],-1,0)&gt;0,OFFSET(TblMagic[[#This Row],[Active Midas Touch]],-1,0)-1,0))</calculatedColumnFormula>
    </tableColumn>
    <tableColumn id="30" xr3:uid="{D13DA239-CC1B-41FD-A41B-68906B10F262}" name="Active Harmony" dataDxfId="289">
      <calculatedColumnFormula>IF(TblMagic[[#This Row],[Harmony]],12,IF(OFFSET(TblMagic[[#This Row],[Active Harmony]],-1,0)&gt;0,OFFSET(TblMagic[[#This Row],[Active Harmony]],-1,0)-1,0))</calculatedColumnFormula>
    </tableColumn>
    <tableColumn id="31" xr3:uid="{10D4FEA0-0AA8-4F31-8F5A-8576AE611BDA}" name="Active Miner's Sight" dataDxfId="288">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87">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86">
      <calculatedColumnFormula>IF(TblMagic[[#This Row],[Frenzy]],12,IF(OFFSET(TblMagic[[#This Row],[Active Frenzy]],-1,0)&gt;0,OFFSET(TblMagic[[#This Row],[Active Frenzy]],-1,0)-1,0))</calculatedColumnFormula>
    </tableColumn>
    <tableColumn id="34" xr3:uid="{3460E27B-FD4A-47FC-A87F-BAFED0FCC033}" name="Active Warsong / Killing Rage / Bloodrage" dataDxfId="285">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84">
      <calculatedColumnFormula>IF(TblMagic[[#This Row],[Gaia''s Blessing]],12,IF(OFFSET(TblMagic[[#This Row],[Active Gaia''s Blessing]],-1,0)&gt;0,OFFSET(TblMagic[[#This Row],[Active Gaia''s Blessing]],-1,0)-1,0))</calculatedColumnFormula>
    </tableColumn>
    <tableColumn id="36" xr3:uid="{DB2BE469-2BE3-4333-BFBC-C2857399E743}" name="Active Howling" dataDxfId="283">
      <calculatedColumnFormula>IF(TblMagic[[#This Row],[Howling]],12,IF(OFFSET(TblMagic[[#This Row],[Active Howling]],-1,0)&gt;0,OFFSET(TblMagic[[#This Row],[Active Howling]],-1,0)-1,0))</calculatedColumnFormula>
    </tableColumn>
    <tableColumn id="37" xr3:uid="{F5838FA3-8068-44AA-A6A2-758F46E5F78D}" name="Active Blizzard" dataDxfId="282">
      <calculatedColumnFormula>IF(TblMagic[[#This Row],[Blizzard]],12,IF(OFFSET(TblMagic[[#This Row],[Active Blizzard]],-1,0)&gt;0,OFFSET(TblMagic[[#This Row],[Active Blizzard]],-1,0)-1,0))</calculatedColumnFormula>
    </tableColumn>
    <tableColumn id="38" xr3:uid="{11215FCC-A994-4C4E-835C-F365C4B7BDF8}" name="Active Alchemists Flame" dataDxfId="281">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80">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79">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78" dataDxfId="277">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76">
      <calculatedColumnFormula>TblRezone[[#This Row],[Hour]]</calculatedColumnFormula>
    </tableColumn>
    <tableColumn id="3" xr3:uid="{DA4A1ACF-68D6-4564-BB1C-C3C3172606A1}" name="Land" dataDxfId="275">
      <calculatedColumnFormula>TblExplore[[#This Row],[Land-DB]]</calculatedColumnFormula>
    </tableColumn>
    <tableColumn id="4" xr3:uid="{05D0DCAF-595D-47DB-9D6C-DB4A543CF655}" name="Techpoints" dataDxfId="274">
      <calculatedColumnFormula>TblProd[[#This Row],[Techpoints]]</calculatedColumnFormula>
    </tableColumn>
    <tableColumn id="5" xr3:uid="{B8D24105-AE76-4A7C-9D26-589CB9891ED4}" name="Cost" dataDxfId="273">
      <calculatedColumnFormula>TblProd[[#This Row],[Required]]</calculatedColumnFormula>
    </tableColumn>
    <tableColumn id="93" xr3:uid="{2ABEB4AB-3FE9-4283-8DD1-DADEE729E1F4}" name="." dataDxfId="272"/>
    <tableColumn id="9" xr3:uid="{94ADF196-65A4-42D5-B9F1-902A2448736A}" name="Activate @ hour" dataDxfId="271"/>
    <tableColumn id="10" xr3:uid="{41EC03BC-D935-4DB1-9358-D7E68CB11DA3}" name="Number" dataDxfId="270"/>
    <tableColumn id="19" xr3:uid="{8781F361-D9CA-4DDC-83D1-8F9FCDC61FD4}" name="Tech name" dataDxfId="269"/>
    <tableColumn id="11" xr3:uid="{ED497BC4-A3FE-4968-980C-41E3E397E8F1}" name="Gains" dataDxfId="268"/>
    <tableColumn id="20" xr3:uid="{B66F94F3-B0AC-4CC0-9E7C-4CF7E4C92EEE}" name=".." dataDxfId="267"/>
    <tableColumn id="21" xr3:uid="{4775993E-7C72-4134-8A78-3FB7DCE45728}" name="…" dataDxfId="266">
      <calculatedColumnFormula>IF(TblTech[[#This Row],[Sum of tech]]&lt;&gt;OFFSET(TblTech[[#This Row],[Sum of tech]],-1,0),1,0)</calculatedColumnFormula>
    </tableColumn>
    <tableColumn id="22" xr3:uid="{DFF59F63-FD6B-45DE-9EEF-3899A7D747EF}" name="Sum of tech" dataDxfId="265">
      <calculatedColumnFormula>COUNTIF(TblTech[[#This Row],[1-1]:[11-1]],1)</calculatedColumnFormula>
    </tableColumn>
    <tableColumn id="23" xr3:uid="{26B2ED42-21EF-41D3-8431-65B8DCB84C2C}" name="1-1" dataDxfId="264">
      <calculatedColumnFormula array="1">IF(AND(M$2&lt;&gt;0,TblTech[[#This Row],[Hour]:[Hour]]&gt;=M$2),1,0)</calculatedColumnFormula>
    </tableColumn>
    <tableColumn id="24" xr3:uid="{50258140-FB02-4B3A-8985-9EF35792D437}" name="1-2" dataDxfId="263">
      <calculatedColumnFormula array="1">IF(AND(N$2&lt;&gt;0,TblTech[[#This Row],[Hour]:[Hour]]&gt;=N$2),1,0)</calculatedColumnFormula>
    </tableColumn>
    <tableColumn id="25" xr3:uid="{7124BFDC-5B72-4806-BD66-A9B40B96E890}" name="1-3" dataDxfId="262">
      <calculatedColumnFormula array="1">IF(AND(O$2&lt;&gt;0,TblTech[[#This Row],[Hour]:[Hour]]&gt;=O$2),1,0)</calculatedColumnFormula>
    </tableColumn>
    <tableColumn id="26" xr3:uid="{7F0A139B-B30E-4409-9274-8016025EA227}" name="1-4" dataDxfId="261">
      <calculatedColumnFormula array="1">IF(AND(P$2&lt;&gt;0,TblTech[[#This Row],[Hour]:[Hour]]&gt;=P$2),1,0)</calculatedColumnFormula>
    </tableColumn>
    <tableColumn id="27" xr3:uid="{29B9EAE2-227D-4807-9E41-445565CAAFF7}" name="1-5" dataDxfId="260">
      <calculatedColumnFormula array="1">IF(AND(Q$2&lt;&gt;0,TblTech[[#This Row],[Hour]:[Hour]]&gt;=Q$2),1,0)</calculatedColumnFormula>
    </tableColumn>
    <tableColumn id="28" xr3:uid="{43587F1E-C217-44F9-817A-0114F7F48D02}" name="1-6" dataDxfId="259">
      <calculatedColumnFormula array="1">IF(AND(R$2&lt;&gt;0,TblTech[[#This Row],[Hour]:[Hour]]&gt;=R$2),1,0)</calculatedColumnFormula>
    </tableColumn>
    <tableColumn id="29" xr3:uid="{0524F9E6-09EC-4986-B7A6-35B925952E60}" name="1-7" dataDxfId="258">
      <calculatedColumnFormula array="1">IF(AND(S$2&lt;&gt;0,TblTech[[#This Row],[Hour]:[Hour]]&gt;=S$2),1,0)</calculatedColumnFormula>
    </tableColumn>
    <tableColumn id="30" xr3:uid="{188B6808-99A1-4A91-A689-87097F62C1C1}" name="1-8" dataDxfId="257">
      <calculatedColumnFormula array="1">IF(AND(T$2&lt;&gt;0,TblTech[[#This Row],[Hour]:[Hour]]&gt;=T$2),1,0)</calculatedColumnFormula>
    </tableColumn>
    <tableColumn id="31" xr3:uid="{DC02C18F-47C9-4A23-8F34-9E02A677D29B}" name="1-9" dataDxfId="256">
      <calculatedColumnFormula array="1">IF(AND(U$2&lt;&gt;0,TblTech[[#This Row],[Hour]:[Hour]]&gt;=U$2),1,0)</calculatedColumnFormula>
    </tableColumn>
    <tableColumn id="32" xr3:uid="{21B6A564-7028-4932-914B-F32A59CAEC67}" name="1-10" dataDxfId="255">
      <calculatedColumnFormula array="1">IF(AND(V$2&lt;&gt;0,TblTech[[#This Row],[Hour]:[Hour]]&gt;=V$2),1,0)</calculatedColumnFormula>
    </tableColumn>
    <tableColumn id="33" xr3:uid="{BE08B152-511E-4680-AD58-AFCC2777EE65}" name="1-11" dataDxfId="254">
      <calculatedColumnFormula array="1">IF(AND(W$2&lt;&gt;0,TblTech[[#This Row],[Hour]:[Hour]]&gt;=W$2),1,0)</calculatedColumnFormula>
    </tableColumn>
    <tableColumn id="34" xr3:uid="{F0B67B28-DF8B-4FF4-BE8F-BD953642450D}" name="2-1" dataDxfId="253">
      <calculatedColumnFormula array="1">IF(AND(X$2&lt;&gt;0,TblTech[[#This Row],[Hour]:[Hour]]&gt;=X$2),1,0)</calculatedColumnFormula>
    </tableColumn>
    <tableColumn id="35" xr3:uid="{E1C38FB5-1814-43BE-8628-9E331159B491}" name="2-2" dataDxfId="252">
      <calculatedColumnFormula array="1">IF(AND(Y$2&lt;&gt;0,TblTech[[#This Row],[Hour]:[Hour]]&gt;=Y$2),1,0)</calculatedColumnFormula>
    </tableColumn>
    <tableColumn id="36" xr3:uid="{8EEFA1A3-F668-44A9-99D5-F625CDEC0846}" name="2-3" dataDxfId="251">
      <calculatedColumnFormula array="1">IF(AND(Z$2&lt;&gt;0,TblTech[[#This Row],[Hour]:[Hour]]&gt;=Z$2),1,0)</calculatedColumnFormula>
    </tableColumn>
    <tableColumn id="37" xr3:uid="{8B9C353C-5141-4E70-88A8-3C0ADC0F65A2}" name="2-4" dataDxfId="250">
      <calculatedColumnFormula array="1">IF(AND(AA$2&lt;&gt;0,TblTech[[#This Row],[Hour]:[Hour]]&gt;=AA$2),1,0)</calculatedColumnFormula>
    </tableColumn>
    <tableColumn id="38" xr3:uid="{4F9949FA-D32C-43B0-A632-BDA246027740}" name="2-5" dataDxfId="249">
      <calculatedColumnFormula array="1">IF(AND(AB$2&lt;&gt;0,TblTech[[#This Row],[Hour]:[Hour]]&gt;=AB$2),1,0)</calculatedColumnFormula>
    </tableColumn>
    <tableColumn id="39" xr3:uid="{E35ABE45-7462-4288-879B-43C24510B588}" name="2-6" dataDxfId="248">
      <calculatedColumnFormula array="1">IF(AND(AC$2&lt;&gt;0,TblTech[[#This Row],[Hour]:[Hour]]&gt;=AC$2),1,0)</calculatedColumnFormula>
    </tableColumn>
    <tableColumn id="40" xr3:uid="{B02ACA29-3024-4B8E-B2F0-E65F48E762BF}" name="2-7" dataDxfId="247">
      <calculatedColumnFormula array="1">IF(AND(AD$2&lt;&gt;0,TblTech[[#This Row],[Hour]:[Hour]]&gt;=AD$2),1,0)</calculatedColumnFormula>
    </tableColumn>
    <tableColumn id="41" xr3:uid="{34022863-F0D7-473E-B433-052438597C70}" name="2-8" dataDxfId="246">
      <calculatedColumnFormula array="1">IF(AND(AE$2&lt;&gt;0,TblTech[[#This Row],[Hour]:[Hour]]&gt;=AE$2),1,0)</calculatedColumnFormula>
    </tableColumn>
    <tableColumn id="42" xr3:uid="{4264B147-345F-4187-898B-976D4720C3B2}" name="2-9" dataDxfId="245">
      <calculatedColumnFormula array="1">IF(AND(AF$2&lt;&gt;0,TblTech[[#This Row],[Hour]:[Hour]]&gt;=AF$2),1,0)</calculatedColumnFormula>
    </tableColumn>
    <tableColumn id="43" xr3:uid="{040A812F-9A82-4FA5-96D4-BB0CE9B1567D}" name="2-10" dataDxfId="244">
      <calculatedColumnFormula array="1">IF(AND(AG$2&lt;&gt;0,TblTech[[#This Row],[Hour]:[Hour]]&gt;=AG$2),1,0)</calculatedColumnFormula>
    </tableColumn>
    <tableColumn id="44" xr3:uid="{65E9F477-8A73-4C7D-9453-E8F8A13C4220}" name="3-1" dataDxfId="243">
      <calculatedColumnFormula array="1">IF(AND(AH$2&lt;&gt;0,TblTech[[#This Row],[Hour]:[Hour]]&gt;=AH$2),1,0)</calculatedColumnFormula>
    </tableColumn>
    <tableColumn id="45" xr3:uid="{86A8FA88-B983-4431-9D5A-9A068F2DE89C}" name="3-2" dataDxfId="242">
      <calculatedColumnFormula array="1">IF(AND(AI$2&lt;&gt;0,TblTech[[#This Row],[Hour]:[Hour]]&gt;=AI$2),1,0)</calculatedColumnFormula>
    </tableColumn>
    <tableColumn id="46" xr3:uid="{B4D6E3D7-41BB-4A05-98AF-36C706567C66}" name="3-3" dataDxfId="241">
      <calculatedColumnFormula array="1">IF(AND(AJ$2&lt;&gt;0,TblTech[[#This Row],[Hour]:[Hour]]&gt;=AJ$2),1,0)</calculatedColumnFormula>
    </tableColumn>
    <tableColumn id="47" xr3:uid="{A65655BF-F389-46E7-B712-282C9B16E721}" name="3-4" dataDxfId="240">
      <calculatedColumnFormula array="1">IF(AND(AK$2&lt;&gt;0,TblTech[[#This Row],[Hour]:[Hour]]&gt;=AK$2),1,0)</calculatedColumnFormula>
    </tableColumn>
    <tableColumn id="48" xr3:uid="{6AC53AFF-C5BC-4C6E-A226-AD750DEF26F0}" name="3-5" dataDxfId="239">
      <calculatedColumnFormula array="1">IF(AND(AL$2&lt;&gt;0,TblTech[[#This Row],[Hour]:[Hour]]&gt;=AL$2),1,0)</calculatedColumnFormula>
    </tableColumn>
    <tableColumn id="49" xr3:uid="{517C8F30-6F70-4A9F-930D-87F70A281D06}" name="3-6" dataDxfId="238">
      <calculatedColumnFormula array="1">IF(AND(AM$2&lt;&gt;0,TblTech[[#This Row],[Hour]:[Hour]]&gt;=AM$2),1,0)</calculatedColumnFormula>
    </tableColumn>
    <tableColumn id="50" xr3:uid="{3B9D0CD9-1DC1-4BF8-84D6-0C15DCE53BA3}" name="3-7" dataDxfId="237">
      <calculatedColumnFormula array="1">IF(AND(AN$2&lt;&gt;0,TblTech[[#This Row],[Hour]:[Hour]]&gt;=AN$2),1,0)</calculatedColumnFormula>
    </tableColumn>
    <tableColumn id="51" xr3:uid="{BF773A1C-6C94-4253-89D5-6B882BDABD54}" name="3-8" dataDxfId="236">
      <calculatedColumnFormula array="1">IF(AND(AO$2&lt;&gt;0,TblTech[[#This Row],[Hour]:[Hour]]&gt;=AO$2),1,0)</calculatedColumnFormula>
    </tableColumn>
    <tableColumn id="52" xr3:uid="{D719799C-D81A-4575-B1F1-9835FB72D924}" name="3-9" dataDxfId="235">
      <calculatedColumnFormula array="1">IF(AND(AP$2&lt;&gt;0,TblTech[[#This Row],[Hour]:[Hour]]&gt;=AP$2),1,0)</calculatedColumnFormula>
    </tableColumn>
    <tableColumn id="53" xr3:uid="{81CD67AD-C2F6-496B-991C-75EACF4860E0}" name="4-1" dataDxfId="234">
      <calculatedColumnFormula array="1">IF(AND(AQ$2&lt;&gt;0,TblTech[[#This Row],[Hour]:[Hour]]&gt;=AQ$2),1,0)</calculatedColumnFormula>
    </tableColumn>
    <tableColumn id="54" xr3:uid="{3255B3D4-FF8E-4B91-8A83-C128D00B29D0}" name="4-2" dataDxfId="233">
      <calculatedColumnFormula array="1">IF(AND(AR$2&lt;&gt;0,TblTech[[#This Row],[Hour]:[Hour]]&gt;=AR$2),1,0)</calculatedColumnFormula>
    </tableColumn>
    <tableColumn id="55" xr3:uid="{E9B22F56-FCCE-4890-8FF4-FF6D8C0863D0}" name="4-3" dataDxfId="232">
      <calculatedColumnFormula array="1">IF(AND(AS$2&lt;&gt;0,TblTech[[#This Row],[Hour]:[Hour]]&gt;=AS$2),1,0)</calculatedColumnFormula>
    </tableColumn>
    <tableColumn id="56" xr3:uid="{1C0A6BE0-6DBC-40E6-B512-F921E4637B0B}" name="4-4" dataDxfId="231">
      <calculatedColumnFormula array="1">IF(AND(AT$2&lt;&gt;0,TblTech[[#This Row],[Hour]:[Hour]]&gt;=AT$2),1,0)</calculatedColumnFormula>
    </tableColumn>
    <tableColumn id="57" xr3:uid="{5DAC0420-BB86-481B-957A-78DB826A7E20}" name="4-5" dataDxfId="230">
      <calculatedColumnFormula array="1">IF(AND(AU$2&lt;&gt;0,TblTech[[#This Row],[Hour]:[Hour]]&gt;=AU$2),1,0)</calculatedColumnFormula>
    </tableColumn>
    <tableColumn id="58" xr3:uid="{2442830B-618D-4A03-A6E6-23EC65BAB59B}" name="4-6" dataDxfId="229">
      <calculatedColumnFormula array="1">IF(AND(AV$2&lt;&gt;0,TblTech[[#This Row],[Hour]:[Hour]]&gt;=AV$2),1,0)</calculatedColumnFormula>
    </tableColumn>
    <tableColumn id="59" xr3:uid="{8AB48F18-B215-484F-9058-BE5431D00ED5}" name="4-7" dataDxfId="228">
      <calculatedColumnFormula array="1">IF(AND(AW$2&lt;&gt;0,TblTech[[#This Row],[Hour]:[Hour]]&gt;=AW$2),1,0)</calculatedColumnFormula>
    </tableColumn>
    <tableColumn id="60" xr3:uid="{3B7FB99A-0607-4DBC-A93C-47B6B21464A5}" name="4-8" dataDxfId="227">
      <calculatedColumnFormula array="1">IF(AND(AX$2&lt;&gt;0,TblTech[[#This Row],[Hour]:[Hour]]&gt;=AX$2),1,0)</calculatedColumnFormula>
    </tableColumn>
    <tableColumn id="61" xr3:uid="{CFAAB1A4-4760-4FF3-BF0E-D276BAEF346A}" name="5-1" dataDxfId="226">
      <calculatedColumnFormula array="1">IF(AND(AY$2&lt;&gt;0,TblTech[[#This Row],[Hour]:[Hour]]&gt;=AY$2),1,0)</calculatedColumnFormula>
    </tableColumn>
    <tableColumn id="62" xr3:uid="{E5F62076-AF81-4EE1-A6D2-C4FBF4181C93}" name="5-2" dataDxfId="225">
      <calculatedColumnFormula array="1">IF(AND(AZ$2&lt;&gt;0,TblTech[[#This Row],[Hour]:[Hour]]&gt;=AZ$2),1,0)</calculatedColumnFormula>
    </tableColumn>
    <tableColumn id="63" xr3:uid="{EE3346E8-7A22-4F0A-94B7-B36570A0B72E}" name="5-3" dataDxfId="224">
      <calculatedColumnFormula array="1">IF(AND(BA$2&lt;&gt;0,TblTech[[#This Row],[Hour]:[Hour]]&gt;=BA$2),1,0)</calculatedColumnFormula>
    </tableColumn>
    <tableColumn id="64" xr3:uid="{19F3E157-570E-4E1E-BCC2-3EF92D7B8A8B}" name="5-4" dataDxfId="223">
      <calculatedColumnFormula array="1">IF(AND(BB$2&lt;&gt;0,TblTech[[#This Row],[Hour]:[Hour]]&gt;=BB$2),1,0)</calculatedColumnFormula>
    </tableColumn>
    <tableColumn id="65" xr3:uid="{A59D5D3A-678C-49C4-A3B5-D86FF0C14500}" name="5-5" dataDxfId="222">
      <calculatedColumnFormula array="1">IF(AND(BC$2&lt;&gt;0,TblTech[[#This Row],[Hour]:[Hour]]&gt;=BC$2),1,0)</calculatedColumnFormula>
    </tableColumn>
    <tableColumn id="66" xr3:uid="{3EBEC9F5-18F1-461D-AF3F-E66DA870B9ED}" name="5-6" dataDxfId="221">
      <calculatedColumnFormula array="1">IF(AND(BD$2&lt;&gt;0,TblTech[[#This Row],[Hour]:[Hour]]&gt;=BD$2),1,0)</calculatedColumnFormula>
    </tableColumn>
    <tableColumn id="67" xr3:uid="{20985549-198B-4F2A-AF78-070BD8A22298}" name="5-7" dataDxfId="220">
      <calculatedColumnFormula array="1">IF(AND(BE$2&lt;&gt;0,TblTech[[#This Row],[Hour]:[Hour]]&gt;=BE$2),1,0)</calculatedColumnFormula>
    </tableColumn>
    <tableColumn id="68" xr3:uid="{F4DDB15D-3A5D-449E-8491-EA836A4AB090}" name="6-1" dataDxfId="219">
      <calculatedColumnFormula array="1">IF(AND(BF$2&lt;&gt;0,TblTech[[#This Row],[Hour]:[Hour]]&gt;=BF$2),1,0)</calculatedColumnFormula>
    </tableColumn>
    <tableColumn id="69" xr3:uid="{CC7E2300-DCD5-46C6-AD93-8F283F035DAF}" name="6-2" dataDxfId="218">
      <calculatedColumnFormula array="1">IF(AND(BG$2&lt;&gt;0,TblTech[[#This Row],[Hour]:[Hour]]&gt;=BG$2),1,0)</calculatedColumnFormula>
    </tableColumn>
    <tableColumn id="70" xr3:uid="{0DC5B532-84DD-40E3-9A96-3B7ED120C52C}" name="6-3" dataDxfId="217">
      <calculatedColumnFormula array="1">IF(AND(BH$2&lt;&gt;0,TblTech[[#This Row],[Hour]:[Hour]]&gt;=BH$2),1,0)</calculatedColumnFormula>
    </tableColumn>
    <tableColumn id="71" xr3:uid="{DBF8F56A-2B38-47BE-86BB-D34F12B071FA}" name="6-4" dataDxfId="216">
      <calculatedColumnFormula array="1">IF(AND(BI$2&lt;&gt;0,TblTech[[#This Row],[Hour]:[Hour]]&gt;=BI$2),1,0)</calculatedColumnFormula>
    </tableColumn>
    <tableColumn id="72" xr3:uid="{8A63D20A-B735-48C5-9D04-93C0E6922380}" name="6-5" dataDxfId="215">
      <calculatedColumnFormula array="1">IF(AND(BJ$2&lt;&gt;0,TblTech[[#This Row],[Hour]:[Hour]]&gt;=BJ$2),1,0)</calculatedColumnFormula>
    </tableColumn>
    <tableColumn id="73" xr3:uid="{40ABCA6E-09C4-437C-8184-D2AA8A46BADC}" name="6-6" dataDxfId="214">
      <calculatedColumnFormula array="1">IF(AND(BK$2&lt;&gt;0,TblTech[[#This Row],[Hour]:[Hour]]&gt;=BK$2),1,0)</calculatedColumnFormula>
    </tableColumn>
    <tableColumn id="74" xr3:uid="{304D27FC-5054-456F-9FA0-3E170324E735}" name="7-1" dataDxfId="213">
      <calculatedColumnFormula array="1">IF(AND(BL$2&lt;&gt;0,TblTech[[#This Row],[Hour]:[Hour]]&gt;=BL$2),1,0)</calculatedColumnFormula>
    </tableColumn>
    <tableColumn id="75" xr3:uid="{F53A9B26-BE5F-4442-9E77-570EB38C7B2D}" name="7-2" dataDxfId="212">
      <calculatedColumnFormula array="1">IF(AND(BM$2&lt;&gt;0,TblTech[[#This Row],[Hour]:[Hour]]&gt;=BM$2),1,0)</calculatedColumnFormula>
    </tableColumn>
    <tableColumn id="76" xr3:uid="{5A1C0BCB-6C77-48A3-8B36-DA0838BEFD4F}" name="7-3" dataDxfId="211">
      <calculatedColumnFormula array="1">IF(AND(BN$2&lt;&gt;0,TblTech[[#This Row],[Hour]:[Hour]]&gt;=BN$2),1,0)</calculatedColumnFormula>
    </tableColumn>
    <tableColumn id="77" xr3:uid="{96D50B4B-A1C4-4AE1-87EE-409B3128CB4D}" name="7-4" dataDxfId="210">
      <calculatedColumnFormula array="1">IF(AND(BO$2&lt;&gt;0,TblTech[[#This Row],[Hour]:[Hour]]&gt;=BO$2),1,0)</calculatedColumnFormula>
    </tableColumn>
    <tableColumn id="78" xr3:uid="{64A36F5D-65DB-44C8-84EC-A1A1FFF2B3AB}" name="7-5" dataDxfId="209">
      <calculatedColumnFormula array="1">IF(AND(BP$2&lt;&gt;0,TblTech[[#This Row],[Hour]:[Hour]]&gt;=BP$2),1,0)</calculatedColumnFormula>
    </tableColumn>
    <tableColumn id="79" xr3:uid="{73D8C7B5-D3FC-4DB3-BB3C-6A056F59A2A0}" name="8-1" dataDxfId="208">
      <calculatedColumnFormula array="1">IF(AND(BQ$2&lt;&gt;0,TblTech[[#This Row],[Hour]:[Hour]]&gt;=BQ$2),1,0)</calculatedColumnFormula>
    </tableColumn>
    <tableColumn id="80" xr3:uid="{8C8F01C9-13ED-4ABA-B4ED-5D892B20A077}" name="8-2" dataDxfId="207">
      <calculatedColumnFormula array="1">IF(AND(BR$2&lt;&gt;0,TblTech[[#This Row],[Hour]:[Hour]]&gt;=BR$2),1,0)</calculatedColumnFormula>
    </tableColumn>
    <tableColumn id="81" xr3:uid="{954DF58F-2216-42C3-A4F3-4A1B568C8A7F}" name="8-3" dataDxfId="206">
      <calculatedColumnFormula array="1">IF(AND(BS$2&lt;&gt;0,TblTech[[#This Row],[Hour]:[Hour]]&gt;=BS$2),1,0)</calculatedColumnFormula>
    </tableColumn>
    <tableColumn id="82" xr3:uid="{941FAEC7-7D7C-4C75-9F8E-BB3469E2F29F}" name="8-4" dataDxfId="205">
      <calculatedColumnFormula array="1">IF(AND(BT$2&lt;&gt;0,TblTech[[#This Row],[Hour]:[Hour]]&gt;=BT$2),1,0)</calculatedColumnFormula>
    </tableColumn>
    <tableColumn id="83" xr3:uid="{27C9395E-8B81-4CBA-8523-A330679CAE04}" name="9-1" dataDxfId="204">
      <calculatedColumnFormula array="1">IF(AND(BU$2&lt;&gt;0,TblTech[[#This Row],[Hour]:[Hour]]&gt;=BU$2),1,0)</calculatedColumnFormula>
    </tableColumn>
    <tableColumn id="84" xr3:uid="{90667EBE-7747-4976-9947-BD9386AEC90C}" name="9-2" dataDxfId="203">
      <calculatedColumnFormula array="1">IF(AND(BV$2&lt;&gt;0,TblTech[[#This Row],[Hour]:[Hour]]&gt;=BV$2),1,0)</calculatedColumnFormula>
    </tableColumn>
    <tableColumn id="85" xr3:uid="{8AA93356-F62A-4D0B-B2F8-5CADB2567ECF}" name="9-3" dataDxfId="202">
      <calculatedColumnFormula array="1">IF(AND(BW$2&lt;&gt;0,TblTech[[#This Row],[Hour]:[Hour]]&gt;=BW$2),1,0)</calculatedColumnFormula>
    </tableColumn>
    <tableColumn id="86" xr3:uid="{C66AB8D9-7BBC-415A-8732-B5DF0FF2495D}" name="10-1" dataDxfId="201">
      <calculatedColumnFormula array="1">IF(AND(BX$2&lt;&gt;0,TblTech[[#This Row],[Hour]:[Hour]]&gt;=BX$2),1,0)</calculatedColumnFormula>
    </tableColumn>
    <tableColumn id="87" xr3:uid="{13FA2B9A-3F31-4A51-9E2B-753CC6C8AA88}" name="10-2" dataDxfId="200">
      <calculatedColumnFormula array="1">IF(AND(BY$2&lt;&gt;0,TblTech[[#This Row],[Hour]:[Hour]]&gt;=BY$2),1,0)</calculatedColumnFormula>
    </tableColumn>
    <tableColumn id="88" xr3:uid="{D4F65702-E3D7-4783-B103-20F8DD7E4532}" name="11-1" dataDxfId="199">
      <calculatedColumnFormula array="1">IF(AND(BZ$2&lt;&gt;0,TblTech[[#This Row],[Hour]:[Hour]]&gt;=BZ$2),1,0)</calculatedColumnFormula>
    </tableColumn>
    <tableColumn id="89" xr3:uid="{0428044E-0525-4B76-80C9-2D449BDFDA1D}" name="Tech" dataDxfId="198">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97" dataDxfId="195" headerRowBorderDxfId="196" tableBorderDxfId="194">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93">
      <calculatedColumnFormula>TblConstr[[#This Row],[Land]]</calculatedColumnFormula>
    </tableColumn>
    <tableColumn id="2" xr3:uid="{AF6EC8F3-9D95-46FD-B967-FAAF3638AE73}" name="." dataDxfId="192"/>
    <tableColumn id="3" xr3:uid="{FF282ACC-05AC-4142-89E7-09EE52E6FD72}" name="Platinum" dataDxfId="191">
      <calculatedColumnFormula>TblProd[[#This Row],[Platinum]]</calculatedColumnFormula>
    </tableColumn>
    <tableColumn id="4" xr3:uid="{F2178B14-2531-41FE-8DC7-F919571A183A}" name="Lumber" dataDxfId="190">
      <calculatedColumnFormula>TblProd[[#This Row],[Lumber]]</calculatedColumnFormula>
    </tableColumn>
    <tableColumn id="5" xr3:uid="{E437C993-EDEE-4BB3-942B-73180B524B81}" name="Ore" dataDxfId="189">
      <calculatedColumnFormula>TblProd[[#This Row],[Ore]]</calculatedColumnFormula>
    </tableColumn>
    <tableColumn id="6" xr3:uid="{C515063B-AE7C-4BAF-93AB-7443CE68AC54}" name="Gems" dataDxfId="188">
      <calculatedColumnFormula>TblProd[[#This Row],[Gems]]</calculatedColumnFormula>
    </tableColumn>
    <tableColumn id="7" xr3:uid="{935F3905-1AC4-42EE-8A78-476F2F815DFD}" name=".." dataDxfId="187"/>
    <tableColumn id="8" xr3:uid="{A8E01FC0-2F13-4C73-B50D-1FA1083B0FFA}" name="Drafees" dataDxfId="186">
      <calculatedColumnFormula>TblMili[[#This Row],[Draftees]]</calculatedColumnFormula>
    </tableColumn>
    <tableColumn id="9" xr3:uid="{FF70B178-883B-4FA3-B446-2BB364451655}" name="Employed" dataDxfId="185" dataCellStyle="Percent">
      <calculatedColumnFormula>TblPop[[#This Row],[Employment]]</calculatedColumnFormula>
    </tableColumn>
    <tableColumn id="10" xr3:uid="{8AB351E3-8FED-4F8D-951B-AA2D279B0091}" name="Population" dataDxfId="184" dataCellStyle="Percent">
      <calculatedColumnFormula>TblPop[[#This Row],[Total]]/TblPop[[#This Row],[Net max]]</calculatedColumnFormula>
    </tableColumn>
    <tableColumn id="11" xr3:uid="{3D13675F-4203-4882-AC02-B7629E90679D}" name="Hour" dataDxfId="183" dataCellStyle="Percent">
      <calculatedColumnFormula>TblRezone[[#This Row],[Hour]]</calculatedColumnFormula>
    </tableColumn>
    <tableColumn id="12" xr3:uid="{50E3FF0B-DB5B-4715-971A-2D8F804DD3F4}" name="Time" dataDxfId="182" dataCellStyle="Percent">
      <calculatedColumnFormula>TblImps[[#This Row],[Real time]]</calculatedColumnFormula>
    </tableColumn>
    <tableColumn id="13" xr3:uid="{33373A28-E349-4A6C-946C-A172D9829897}" name="Login" dataDxfId="181">
      <calculatedColumnFormula>IF(ISERROR(TblImps[[#This Row],[algorithm]]),0,TblImps[[#This Row],[algorithm]]*1)</calculatedColumnFormula>
    </tableColumn>
    <tableColumn id="14" xr3:uid="{820813AE-0D29-4E3D-B99A-7C5B810B4DA6}" name="Land (3)" dataDxfId="180">
      <calculatedColumnFormula>TblImps[[#This Row],[Land]]</calculatedColumnFormula>
    </tableColumn>
    <tableColumn id="15" xr3:uid="{D8234223-045A-48CE-8E60-8B1B718D1273}" name="Resource" dataDxfId="179"/>
    <tableColumn id="16" xr3:uid="{9AB57DEC-DF25-44AD-97D1-1EF820C63FF2}" name="Amount" dataDxfId="178"/>
    <tableColumn id="17" xr3:uid="{1ECA1762-52EB-4370-862C-42E5B7F71087}" name="Part" dataDxfId="177"/>
    <tableColumn id="18" xr3:uid="{45AD7F60-4F2F-47B2-8046-04C9C5A445EE}" name="Resource 2" dataDxfId="176"/>
    <tableColumn id="19" xr3:uid="{1D8720C7-5940-4FF1-AF3B-FB70E475E9BA}" name="Amount 2" dataDxfId="175"/>
    <tableColumn id="20" xr3:uid="{1AF884E5-0A32-404F-8142-8BDFCA31C5EF}" name="Part 2" dataDxfId="174"/>
    <tableColumn id="21" xr3:uid="{FFCC36EF-B2F1-46BE-827C-260D53435D8F}" name="Resource 3" dataDxfId="173"/>
    <tableColumn id="22" xr3:uid="{AAD98AF1-A248-4594-A8A2-ADB665DABE8F}" name="Amount 3" dataDxfId="172"/>
    <tableColumn id="23" xr3:uid="{5BDF5795-C792-45A5-AC6D-35BE17C06BBC}" name="Part 3" dataDxfId="171"/>
    <tableColumn id="24" xr3:uid="{AB1402EA-4B4E-4F7F-B76D-14CCFC4BF881}" name="…" dataDxfId="170"/>
    <tableColumn id="25" xr3:uid="{C82B3C56-E90F-4536-A41D-465C61544B49}" name="Science" dataDxfId="169">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68">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67">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66">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65">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64">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63"/>
    <tableColumn id="32" xr3:uid="{C7C4061A-6DA9-4687-A437-B442C90A5089}" name="Σ Science" dataDxfId="162">
      <calculatedColumnFormula>(1+Overview!$I$28)*SUM(TblImps[[#This Row],[P2]:[G2]])+OFFSET(TblImps[[#This Row],[Σ Science]],-1,0)</calculatedColumnFormula>
    </tableColumn>
    <tableColumn id="33" xr3:uid="{87424BBC-4CC9-4173-85AC-5C6A6ECFFB84}" name="Σ Keep" dataDxfId="161">
      <calculatedColumnFormula>(1+Overview!$I$28)*SUM(TblImps[[#This Row],[P3]:[G3]])+OFFSET(TblImps[[#This Row],[Σ Keep]],-1,0)</calculatedColumnFormula>
    </tableColumn>
    <tableColumn id="34" xr3:uid="{3DB81FE6-4CBC-4F36-973D-C8F8D1BD09A1}" name="Σ Towers" dataDxfId="160">
      <calculatedColumnFormula>(1+Overview!$I$28 + tech_7_1*TblTech[[#This Row],[7-1]])*SUM(TblImps[[#This Row],[P4]:[G4]])+OFFSET(TblImps[[#This Row],[Σ Towers]],-1,0)</calculatedColumnFormula>
    </tableColumn>
    <tableColumn id="35" xr3:uid="{485A62F9-7EE3-40A9-BDA7-9F3E4E3EC0E1}" name="Σ Forges" dataDxfId="159">
      <calculatedColumnFormula>(1+Overview!$I$28)*SUM(TblImps[[#This Row],[P5]:[G5]])+OFFSET(TblImps[[#This Row],[Σ Forges]],-1,0)</calculatedColumnFormula>
    </tableColumn>
    <tableColumn id="36" xr3:uid="{CEDFD8F7-5AA6-4236-AE0F-14B6F23AE524}" name="Σ Walls" dataDxfId="158">
      <calculatedColumnFormula>(1+Overview!$I$28)*SUM(TblImps[[#This Row],[P6]:[G6]])+OFFSET(TblImps[[#This Row],[Σ Walls]],-1,0)</calculatedColumnFormula>
    </tableColumn>
    <tableColumn id="37" xr3:uid="{1C140D1F-1021-4314-82BD-7176A05B078C}" name="Σ Irrigation" dataDxfId="157">
      <calculatedColumnFormula>(1+Overview!$I$28 + tech_7_1*TblTech[[#This Row],[7-1]])*SUM(TblImps[[#This Row],[P7]:[G7]])+OFFSET(TblImps[[#This Row],[Σ Irrigation]],-1,0)</calculatedColumnFormula>
    </tableColumn>
    <tableColumn id="38" xr3:uid="{808772B5-D74B-4C2E-9369-56BA268972E4}" name="….." dataDxfId="156"/>
    <tableColumn id="39" xr3:uid="{A732ACBF-AEA8-4BC8-8A5C-C0F5525B84B4}" name="P1" dataDxfId="155">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54">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53">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52">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51"/>
    <tableColumn id="44" xr3:uid="{B4E4C91D-5302-4D99-9223-7DC08C0F56E2}" name="P2" dataDxfId="150">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49">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48">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47">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46"/>
    <tableColumn id="49" xr3:uid="{2713D17E-C072-4464-ACFB-1E3B4E4768C8}" name="P3" dataDxfId="145">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44">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43">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42">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41"/>
    <tableColumn id="54" xr3:uid="{60744F8B-EA90-4F3F-908D-1DBF81E4FBBC}" name="P4" dataDxfId="140">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39">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38">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37">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36"/>
    <tableColumn id="59" xr3:uid="{7CAD4FEB-38C3-4ECC-9BB4-566F90D38057}" name="P5" dataDxfId="135">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34">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33">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32">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31"/>
    <tableColumn id="64" xr3:uid="{74BD3EE9-84CB-4606-9851-F46947A6E124}" name="P6" dataDxfId="130">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29">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28">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27">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26"/>
    <tableColumn id="69" xr3:uid="{C84893E8-5E85-463B-9E51-879ADAA64B83}" name="P7" dataDxfId="125">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24">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23">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22">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21"/>
    <tableColumn id="74" xr3:uid="{5E81B67E-95F1-40DA-AE37-BCD09DA9E039}" name="algorithm" dataDxfId="120">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119">
      <calculatedColumnFormula>TblImps[[#This Row],[Login]]</calculatedColumnFormula>
    </tableColumn>
    <tableColumn id="76" xr3:uid="{373275D8-3CBB-4F26-950F-26616E92A24E}" name="….........." dataDxfId="118"/>
    <tableColumn id="77" xr3:uid="{E49F0585-8289-43E9-991C-7685E6B37B5A}" name="Real time" dataDxfId="117">
      <calculatedColumnFormula>OFFSET(TblImps[[#This Row],[Real time]],-1,0)+1/24</calculatedColumnFormula>
    </tableColumn>
    <tableColumn id="78" xr3:uid="{9298E765-5AD3-4871-BC34-97C5588F3D7E}" name="Servertime" dataDxfId="116">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15" dataDxfId="114">
  <autoFilter ref="B2:E23" xr:uid="{D5B14ACA-C49B-4874-B495-C20CC986FF5C}"/>
  <tableColumns count="4">
    <tableColumn id="1" xr3:uid="{FDF1E222-5EC6-4F67-8D2F-219358D518C5}" name="Stats" dataDxfId="113"/>
    <tableColumn id="9" xr3:uid="{92C958C2-2DCD-4CDD-88AA-98294134A916}" name="Abbr" dataDxfId="112"/>
    <tableColumn id="2" xr3:uid="{1E0B1FDB-30FB-48CA-BD3D-8DF2FCB4975C}" name="Number" dataDxfId="111">
      <calculatedColumnFormula>_xlfn.IFNA(INDEX(TblConstr[],MATCH(Log!$I$28,TblConstr[Hour],0),MATCH(TblStats[[#This Row],[Abbr]],TblConstr[#Headers],0)),0)</calculatedColumnFormula>
    </tableColumn>
    <tableColumn id="3" xr3:uid="{ADBF0C8B-030F-4EBA-8274-EAA1CE134BB1}" name="Percent" dataDxfId="110"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109" dataDxfId="108" tableBorderDxfId="107">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06"/>
    <tableColumn id="2" xr3:uid="{00000000-0010-0000-0100-000002000000}" name="Alignment" dataDxfId="105"/>
    <tableColumn id="3" xr3:uid="{00000000-0010-0000-0100-000003000000}" name="Homeland_Type" dataDxfId="104"/>
    <tableColumn id="4" xr3:uid="{00000000-0010-0000-0100-000004000000}" name="Unitname" dataDxfId="103"/>
    <tableColumn id="5" xr3:uid="{00000000-0010-0000-0100-000005000000}" name="OffensePwr" dataDxfId="102"/>
    <tableColumn id="6" xr3:uid="{00000000-0010-0000-0100-000006000000}" name="DefensePwr" dataDxfId="101"/>
    <tableColumn id="7" xr3:uid="{00000000-0010-0000-0100-000007000000}" name="Platcost" dataDxfId="100"/>
    <tableColumn id="8" xr3:uid="{00000000-0010-0000-0100-000008000000}" name="Orecost" dataDxfId="99"/>
    <tableColumn id="9" xr3:uid="{00000000-0010-0000-0100-000009000000}" name="Networth" dataDxfId="98"/>
    <tableColumn id="12" xr3:uid="{00000000-0010-0000-0100-00000C000000}" name="Max population" dataDxfId="97"/>
    <tableColumn id="13" xr3:uid="{00000000-0010-0000-0100-00000D000000}" name="Pop growth" dataDxfId="96"/>
    <tableColumn id="14" xr3:uid="{00000000-0010-0000-0100-00000E000000}" name="Platinum prod" dataDxfId="95"/>
    <tableColumn id="15" xr3:uid="{00000000-0010-0000-0100-00000F000000}" name="Food prod" dataDxfId="94"/>
    <tableColumn id="16" xr3:uid="{00000000-0010-0000-0100-000010000000}" name="Lumber prod" dataDxfId="93"/>
    <tableColumn id="17" xr3:uid="{00000000-0010-0000-0100-000011000000}" name="Mana prod" dataDxfId="92"/>
    <tableColumn id="18" xr3:uid="{00000000-0010-0000-0100-000012000000}" name="Ore prod" dataDxfId="91"/>
    <tableColumn id="19" xr3:uid="{00000000-0010-0000-0100-000013000000}" name="Gem prod" dataDxfId="90"/>
    <tableColumn id="20" xr3:uid="{00000000-0010-0000-0100-000014000000}" name="Food cons" dataDxfId="89"/>
    <tableColumn id="21" xr3:uid="{00000000-0010-0000-0100-000015000000}" name="Defense" dataDxfId="88"/>
    <tableColumn id="22" xr3:uid="{00000000-0010-0000-0100-000016000000}" name="Offense" dataDxfId="87"/>
    <tableColumn id="23" xr3:uid="{00000000-0010-0000-0100-000017000000}" name="Spy strength" dataDxfId="86"/>
    <tableColumn id="24" xr3:uid="{00000000-0010-0000-0100-000018000000}" name="Wizard strength" dataDxfId="85"/>
    <tableColumn id="25" xr3:uid="{00000000-0010-0000-0100-000019000000}" name="Invest bonus" dataDxfId="84"/>
    <tableColumn id="26" xr3:uid="{00000000-0010-0000-0100-00001A000000}" name="Rezone Cost" dataDxfId="83" dataCellStyle="Percent"/>
    <tableColumn id="27" xr3:uid="{00000000-0010-0000-0100-00001B000000}" name="Construction Cost" dataDxfId="82"/>
    <tableColumn id="28" xr3:uid="{00000000-0010-0000-0100-00001C000000}" name="Research" dataDxfId="81"/>
    <tableColumn id="10" xr3:uid="{93A4F69F-9C60-42FB-B0E6-B78AAB579797}" name="Explore Cost" dataDxfId="80"/>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79" dataDxfId="78">
  <autoFilter ref="D89:D95" xr:uid="{00000000-0009-0000-0100-000002000000}"/>
  <tableColumns count="1">
    <tableColumn id="1" xr3:uid="{00000000-0010-0000-0200-000001000000}" name="waves:" dataDxfId="77"/>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458</v>
      </c>
      <c r="B1" s="550"/>
      <c r="C1" s="550"/>
      <c r="D1" s="550"/>
      <c r="E1" s="550"/>
      <c r="F1" s="550"/>
      <c r="G1" s="550"/>
      <c r="H1" s="550"/>
      <c r="I1" s="550"/>
      <c r="J1" s="550"/>
      <c r="K1" s="550"/>
      <c r="L1" s="551"/>
      <c r="M1" s="558" t="s">
        <v>1074</v>
      </c>
      <c r="N1" s="559"/>
      <c r="O1" s="560"/>
    </row>
    <row r="2" spans="1:15" s="48" customFormat="1" ht="12.75" customHeight="1" x14ac:dyDescent="0.2">
      <c r="A2" s="585" t="s">
        <v>1072</v>
      </c>
      <c r="B2" s="586"/>
      <c r="C2" s="586"/>
      <c r="D2" s="586"/>
      <c r="E2" s="586"/>
      <c r="F2" s="586"/>
      <c r="G2" s="586"/>
      <c r="H2" s="586"/>
      <c r="I2" s="586"/>
      <c r="J2" s="586"/>
      <c r="K2" s="586"/>
      <c r="L2" s="587"/>
      <c r="M2" s="573" t="s">
        <v>1073</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457</v>
      </c>
      <c r="B8" s="553"/>
      <c r="C8" s="553"/>
      <c r="D8" s="553"/>
      <c r="E8" s="553"/>
      <c r="F8" s="553"/>
      <c r="G8" s="553"/>
      <c r="H8" s="553"/>
      <c r="I8" s="554"/>
      <c r="J8" s="561" t="s">
        <v>1105</v>
      </c>
      <c r="K8" s="562"/>
      <c r="L8" s="563"/>
      <c r="M8" s="576"/>
      <c r="N8" s="577"/>
      <c r="O8" s="578"/>
    </row>
    <row r="9" spans="1:15" s="48" customFormat="1" ht="12.75" customHeight="1" x14ac:dyDescent="0.2">
      <c r="A9" s="555" t="s">
        <v>1071</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263</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44476</v>
      </c>
      <c r="D15" s="59" t="s">
        <v>330</v>
      </c>
      <c r="E15" s="60">
        <f>B15+(1+B16-1)/24+B18-0/24</f>
        <v>44476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44459.691040393518</v>
      </c>
      <c r="H16" s="59" t="s">
        <v>105</v>
      </c>
      <c r="I16" s="61">
        <f>INDEX(TblRaces[[Max population]:[Explore Cost]],MATCH(race,TblRaces[Race],0),MATCH(Table4[[#This Row],[Race Bonuses]],TblRaces[[#Headers],[Max population]:[Explore Cost]],0))</f>
        <v>0</v>
      </c>
      <c r="K16" s="548" t="s">
        <v>459</v>
      </c>
      <c r="L16" s="557"/>
      <c r="M16" s="557"/>
      <c r="N16" s="557"/>
      <c r="O16" s="63"/>
    </row>
    <row r="17" spans="1:15" s="48" customFormat="1" ht="12.75" customHeight="1" thickBot="1" x14ac:dyDescent="0.25">
      <c r="A17" s="49" t="s">
        <v>327</v>
      </c>
      <c r="B17" s="64">
        <f ca="1">TODAY()</f>
        <v>44459</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1113</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70" t="s">
        <v>384</v>
      </c>
      <c r="B33" s="547"/>
      <c r="C33" s="547"/>
      <c r="D33" s="547"/>
      <c r="E33" s="547"/>
      <c r="F33" s="547"/>
      <c r="G33" s="547"/>
      <c r="H33" s="547"/>
      <c r="I33" s="547"/>
      <c r="J33" s="571"/>
      <c r="K33" s="572"/>
      <c r="L33" s="572"/>
      <c r="M33" s="572"/>
      <c r="N33" s="572"/>
      <c r="O33" s="572"/>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436</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456</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427</v>
      </c>
      <c r="J41" s="48"/>
      <c r="K41" s="545" t="s">
        <v>454</v>
      </c>
      <c r="L41" s="546"/>
      <c r="M41" s="546"/>
      <c r="N41" s="546"/>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294</v>
      </c>
      <c r="B73" s="541"/>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76" priority="3" stopIfTrue="1">
      <formula>$D$44&lt;&gt;""</formula>
    </cfRule>
  </conditionalFormatting>
  <conditionalFormatting sqref="E18">
    <cfRule type="cellIs" dxfId="75" priority="4" stopIfTrue="1" operator="equal">
      <formula>"""Yes"""</formula>
    </cfRule>
    <cfRule type="expression" dxfId="74" priority="5" stopIfTrue="1">
      <formula>ISERROR(E18)</formula>
    </cfRule>
  </conditionalFormatting>
  <conditionalFormatting sqref="E17">
    <cfRule type="cellIs" dxfId="73" priority="6" stopIfTrue="1" operator="lessThan">
      <formula>1</formula>
    </cfRule>
  </conditionalFormatting>
  <conditionalFormatting sqref="A29">
    <cfRule type="expression" dxfId="72" priority="1">
      <formula>$B$14&lt;&gt;"Dark Elf"</formula>
    </cfRule>
    <cfRule type="expression" dxfId="71"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44476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44476.041666666664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44476.083333333328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44476.124999999993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44476.166666666657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44476.208333333321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44476.249999999985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44476.29166666665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44476.333333333314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44476.374999999978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44476.416666666642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44476.458333333307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44476.499999999971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44476.541666666635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44476.583333333299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44476.624999999964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44476.666666666628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44476.708333333292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44476.749999999956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44476.791666666621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44476.833333333285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44476.874999999949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44476.916666666613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44476.958333333278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44476.999999999942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44477.041666666606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44477.08333333327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44477.124999999935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44477.166666666599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44477.208333333263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44477.249999999927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44477.291666666591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44477.333333333256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44477.37499999992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44477.416666666584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44477.458333333248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44477.499999999913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44477.541666666577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44477.583333333241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44477.624999999905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44477.66666666657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44477.708333333234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44477.749999999898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44477.791666666562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44477.833333333227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44477.874999999891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44477.916666666555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44477.958333333219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44477.999999999884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44478.041666666548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44478.083333333212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44478.124999999876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44478.166666666541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44478.208333333205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44478.249999999869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44478.291666666533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44478.333333333198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44478.374999999862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44478.416666666526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44478.45833333319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44478.499999999854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44478.541666666519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44478.583333333183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44478.624999999847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44478.666666666511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44478.708333333176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44478.74999999984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44478.791666666504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44478.833333333168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44478.874999999833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44478.916666666497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44478.958333333161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44478.999999999825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44479.04166666649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44479.083333333154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44479.124999999818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44479.166666666482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44479.208333333147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44479.249999999811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44479.291666666475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44479.333333333139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44479.374999999804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44479.416666666468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44479.458333333132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44479.499999999796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44479.541666666461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44479.583333333125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44479.624999999789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44479.666666666453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44479.708333333117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44479.749999999782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44479.791666666446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44479.83333333311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44479.874999999774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44479.916666666439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44479.958333333103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44479.999999999767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44481.041666666373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44481.083333333037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44481.124999999702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44481.166666666366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44481.20833333303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44481.249999999694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44481.291666666359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44481.333333333023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44481.374999999687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44481.416666666351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44481.458333333016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44481.49999999968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70" priority="1" stopIfTrue="1">
      <formula>OR(C4&lt;0,ROW()-3=$C$1270)</formula>
    </cfRule>
  </conditionalFormatting>
  <conditionalFormatting sqref="A1269:XFD1270">
    <cfRule type="expression" dxfId="69" priority="106" stopIfTrue="1">
      <formula>$C$1270&gt;144</formula>
    </cfRule>
  </conditionalFormatting>
  <conditionalFormatting sqref="A4:AC136">
    <cfRule type="expression" dxfId="68" priority="12" stopIfTrue="1">
      <formula>ROW()-3=$C$1270</formula>
    </cfRule>
    <cfRule type="expression" dxfId="67" priority="112">
      <formula>$A4=73</formula>
    </cfRule>
    <cfRule type="expression" dxfId="66" priority="113">
      <formula>ROUND(($A4-1)/12,0)=INT($A4-1)/12</formula>
    </cfRule>
  </conditionalFormatting>
  <conditionalFormatting sqref="A1:XFD3">
    <cfRule type="expression" dxfId="6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44476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44476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44476.041666666664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44476.041666666664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44476.083333333328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44476.083333333328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44476.124999999993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44476.124999999993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44476.166666666657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44476.166666666657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44476.208333333321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44476.208333333321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44476.249999999985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44476.249999999985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44476.29166666665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44476.29166666665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44476.333333333314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44476.333333333314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44476.374999999978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44476.374999999978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44476.416666666642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44476.416666666642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44476.458333333307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44476.458333333307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44476.499999999971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44476.499999999971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44476.541666666635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44476.541666666635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44476.583333333299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44476.583333333299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44476.624999999964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44476.624999999964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44476.666666666628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44476.666666666628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44476.708333333292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44476.708333333292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44476.749999999956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44476.749999999956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44476.791666666621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44476.791666666621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44476.833333333285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44476.833333333285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44476.874999999949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44476.874999999949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44476.916666666613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44476.916666666613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44476.958333333278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44476.958333333278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44476.999999999942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44476.999999999942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44477.041666666606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44477.041666666606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44477.08333333327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44477.08333333327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44477.124999999935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44477.124999999935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44477.166666666599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44477.166666666599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44477.208333333263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44477.208333333263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44477.249999999927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44477.249999999927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44477.291666666591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44477.291666666591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44477.333333333256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44477.333333333256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44477.37499999992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44477.37499999992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44477.416666666584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44477.416666666584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44477.458333333248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44477.458333333248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44477.499999999913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44477.499999999913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44477.541666666577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44477.541666666577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44477.583333333241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44477.583333333241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44477.624999999905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44477.624999999905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44477.66666666657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44477.66666666657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44477.708333333234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44477.708333333234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44477.749999999898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44477.749999999898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44477.791666666562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44477.791666666562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44477.833333333227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44477.833333333227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44477.874999999891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44477.874999999891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44477.916666666555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44477.916666666555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44477.958333333219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44477.958333333219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44477.999999999884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44477.999999999884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44478.041666666548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44478.041666666548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44478.083333333212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44478.083333333212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44478.124999999876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44478.124999999876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44478.166666666541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44478.166666666541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44478.208333333205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44478.208333333205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44478.249999999869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44478.249999999869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44478.291666666533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44478.291666666533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44478.333333333198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44478.333333333198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44478.374999999862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44478.374999999862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44478.416666666526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44478.416666666526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44478.45833333319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44478.45833333319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44478.499999999854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44478.499999999854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44478.541666666519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44478.541666666519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44478.583333333183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44478.583333333183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44478.624999999847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44478.624999999847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44478.666666666511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44478.666666666511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44478.708333333176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44478.708333333176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44478.74999999984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44478.74999999984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44478.791666666504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44478.791666666504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44478.833333333168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44478.833333333168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44478.874999999833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44478.874999999833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44478.916666666497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44478.916666666497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44478.958333333161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44478.958333333161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44478.999999999825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44478.999999999825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44479.04166666649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44479.04166666649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44479.083333333154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44479.083333333154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44479.124999999818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44479.124999999818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44479.166666666482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44479.166666666482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44479.208333333147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44479.208333333147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44479.249999999811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44479.249999999811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44479.291666666475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44479.291666666475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44479.333333333139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44479.333333333139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44479.374999999804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44479.374999999804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44479.416666666468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44479.416666666468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44479.458333333132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44479.458333333132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44479.499999999796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44479.499999999796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44479.541666666461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44479.541666666461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44479.583333333125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44479.583333333125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44479.624999999789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44479.624999999789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44479.666666666453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44479.666666666453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44479.708333333117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44479.708333333117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44479.749999999782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44479.749999999782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44479.791666666446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44479.791666666446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44479.83333333311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44479.83333333311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44479.874999999774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44479.874999999774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44479.916666666439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44479.916666666439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44479.958333333103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44479.958333333103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44479.999999999767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44479.999999999767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44481.041666666373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44481.041666666373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44481.083333333037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44481.083333333037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44481.124999999702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44481.124999999702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44481.166666666366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44481.166666666366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44481.20833333303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44481.20833333303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44481.249999999694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44481.249999999694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44481.291666666359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44481.291666666359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44481.333333333023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44481.333333333023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44481.374999999687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44481.374999999687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44481.416666666351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44481.416666666351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44481.458333333016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44481.458333333016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44481.49999999968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44481.49999999968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64" priority="58" stopIfTrue="1">
      <formula>ROW()-2=#REF!</formula>
    </cfRule>
  </conditionalFormatting>
  <conditionalFormatting sqref="A1269:XFD1270">
    <cfRule type="expression" dxfId="63" priority="59" stopIfTrue="1">
      <formula>$C$1270&gt;144</formula>
    </cfRule>
  </conditionalFormatting>
  <conditionalFormatting sqref="E4:Q136">
    <cfRule type="expression" dxfId="62" priority="39" stopIfTrue="1">
      <formula>OR(ROW()-3=$C$1270,E4&lt;0)</formula>
    </cfRule>
  </conditionalFormatting>
  <conditionalFormatting sqref="BH4:BH136">
    <cfRule type="cellIs" dxfId="61" priority="61" stopIfTrue="1" operator="equal">
      <formula>"Nope"</formula>
    </cfRule>
  </conditionalFormatting>
  <conditionalFormatting sqref="A4:BM136">
    <cfRule type="expression" dxfId="60" priority="1" stopIfTrue="1">
      <formula>ROW()-3=$C$1270</formula>
    </cfRule>
    <cfRule type="expression" dxfId="59" priority="56">
      <formula>$A4="OOP"</formula>
    </cfRule>
    <cfRule type="expression" dxfId="58" priority="57">
      <formula>ROUND(($A4-1)/12,0)=INT($A4-1)/12</formula>
    </cfRule>
  </conditionalFormatting>
  <conditionalFormatting sqref="A1:XFD3">
    <cfRule type="expression" dxfId="5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44476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44476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44476.041666666664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44476.041666666664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44476.083333333328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44476.083333333328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44476.124999999993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44476.124999999993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44476.166666666657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44476.166666666657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44476.208333333321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44476.208333333321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44476.249999999985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44476.249999999985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44476.29166666665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44476.29166666665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44476.333333333314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44476.333333333314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44476.374999999978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44476.374999999978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44476.416666666642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44476.416666666642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44476.458333333307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44476.458333333307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44476.499999999971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44476.499999999971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44476.541666666635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44476.541666666635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44476.583333333299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44476.583333333299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44476.624999999964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44476.624999999964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44476.666666666628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44476.666666666628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44476.708333333292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44476.708333333292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44476.749999999956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44476.749999999956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44476.791666666621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44476.791666666621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44476.833333333285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44476.833333333285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44476.874999999949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44476.874999999949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44476.916666666613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44476.916666666613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44476.958333333278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44476.958333333278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44476.999999999942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44476.999999999942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44477.041666666606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44477.041666666606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44477.08333333327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44477.08333333327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44477.124999999935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44477.124999999935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44477.166666666599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44477.166666666599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44477.208333333263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44477.208333333263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44477.249999999927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44477.249999999927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44477.291666666591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44477.291666666591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44477.333333333256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44477.333333333256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44477.37499999992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44477.37499999992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44477.416666666584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44477.416666666584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44477.458333333248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44477.458333333248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44477.499999999913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44477.499999999913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44477.541666666577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44477.541666666577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44477.583333333241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44477.583333333241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44477.624999999905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44477.624999999905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44477.66666666657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44477.66666666657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44477.708333333234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44477.708333333234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44477.749999999898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44477.749999999898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44477.791666666562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44477.791666666562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44477.833333333227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44477.833333333227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44477.874999999891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44477.874999999891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44477.916666666555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44477.916666666555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44477.958333333219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44477.958333333219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44477.999999999884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44477.999999999884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44478.041666666548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44478.041666666548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44478.083333333212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44478.083333333212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44478.124999999876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44478.124999999876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44478.166666666541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44478.166666666541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44478.208333333205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44478.208333333205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44478.249999999869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44478.249999999869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44478.291666666533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44478.291666666533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44478.333333333198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44478.333333333198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44478.374999999862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44478.374999999862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44478.416666666526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44478.416666666526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44478.45833333319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44478.45833333319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44478.499999999854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44478.499999999854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44478.541666666519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44478.541666666519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44478.583333333183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44478.583333333183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44478.624999999847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44478.624999999847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44478.666666666511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44478.666666666511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44478.708333333176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44478.708333333176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44478.74999999984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44478.74999999984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44478.791666666504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44478.791666666504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44478.833333333168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44478.833333333168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44478.874999999833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44478.874999999833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44478.916666666497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44478.916666666497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44478.958333333161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44478.958333333161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44478.999999999825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44478.999999999825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44479.04166666649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44479.04166666649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44479.083333333154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44479.083333333154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44479.124999999818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44479.124999999818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44479.166666666482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44479.166666666482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44479.208333333147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44479.208333333147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44479.249999999811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44479.249999999811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44479.291666666475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44479.291666666475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44479.333333333139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44479.333333333139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44479.374999999804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44479.374999999804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44479.416666666468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44479.416666666468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44479.458333333132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44479.458333333132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44479.499999999796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44479.499999999796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44479.541666666461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44479.541666666461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44479.583333333125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44479.583333333125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44479.624999999789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44479.624999999789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44479.666666666453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44479.666666666453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44479.708333333117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44479.708333333117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44479.749999999782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44479.749999999782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44479.791666666446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44479.791666666446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44479.83333333311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44479.83333333311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44479.874999999774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44479.874999999774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44479.916666666439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44479.916666666439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44479.958333333103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44479.958333333103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44479.999999999767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44479.999999999767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44481.041666666373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44481.041666666373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44481.083333333037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44481.083333333037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44481.124999999702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44481.124999999702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44481.166666666366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44481.166666666366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44481.20833333303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44481.20833333303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44481.249999999694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44481.249999999694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44481.291666666359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44481.291666666359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44481.333333333023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44481.333333333023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44481.374999999687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44481.374999999687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44481.416666666351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44481.416666666351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44481.458333333016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44481.458333333016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44481.49999999968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44481.49999999968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56" priority="67" stopIfTrue="1">
      <formula>XEZ137&lt;0</formula>
    </cfRule>
  </conditionalFormatting>
  <conditionalFormatting sqref="A137:D1268 A1271:D65537 F1271:H65537 F137:H1268">
    <cfRule type="expression" dxfId="55" priority="68" stopIfTrue="1">
      <formula>XEV137&lt;0</formula>
    </cfRule>
  </conditionalFormatting>
  <conditionalFormatting sqref="E1271:E65537 E137:E1268">
    <cfRule type="expression" dxfId="54" priority="69" stopIfTrue="1">
      <formula>XEU137&lt;0</formula>
    </cfRule>
  </conditionalFormatting>
  <conditionalFormatting sqref="DI1271:DJ52023 O1271:AG52052 O137:AG1268 BV1271:DH52052 BV137:DJ1268">
    <cfRule type="expression" dxfId="53" priority="70" stopIfTrue="1">
      <formula>ROW()-2=#REF!</formula>
    </cfRule>
  </conditionalFormatting>
  <conditionalFormatting sqref="A1269:AG1270 BV1269:DJ1270">
    <cfRule type="expression" dxfId="52" priority="71" stopIfTrue="1">
      <formula>$A$1270&gt;144</formula>
    </cfRule>
  </conditionalFormatting>
  <conditionalFormatting sqref="K1271:L65537 K137:L1268">
    <cfRule type="expression" dxfId="51" priority="89" stopIfTrue="1">
      <formula>A137&lt;0</formula>
    </cfRule>
  </conditionalFormatting>
  <conditionalFormatting sqref="AY4:BQ136">
    <cfRule type="expression" dxfId="50" priority="1" stopIfTrue="1">
      <formula>OR(AY4&lt;0,ROW()-3=$A$1270)</formula>
    </cfRule>
  </conditionalFormatting>
  <conditionalFormatting sqref="I1271:J65537 I137:J1268">
    <cfRule type="expression" dxfId="49" priority="92" stopIfTrue="1">
      <formula>A137&lt;0</formula>
    </cfRule>
  </conditionalFormatting>
  <conditionalFormatting sqref="A4:DJ136">
    <cfRule type="expression" dxfId="48" priority="7" stopIfTrue="1">
      <formula>ROW()-3=$A$1270</formula>
    </cfRule>
    <cfRule type="expression" dxfId="47" priority="130">
      <formula>$A4=73</formula>
    </cfRule>
    <cfRule type="expression" dxfId="46" priority="131">
      <formula>ROUND(($A4-1)/12,0)=INT($A4-1)/12</formula>
    </cfRule>
  </conditionalFormatting>
  <conditionalFormatting sqref="A1:XFD3">
    <cfRule type="expression" dxfId="4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7"/>
      <c r="N1" s="547"/>
      <c r="O1" s="547"/>
      <c r="P1" s="547"/>
      <c r="Q1" s="547"/>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44476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44476.041666666664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44476.083333333328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44476.124999999993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44476.166666666657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44476.208333333321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44476.249999999985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44476.29166666665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44476.333333333314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44476.374999999978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44476.416666666642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44476.458333333307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44476.499999999971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44476.541666666635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44476.583333333299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44476.624999999964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44476.666666666628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44476.708333333292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44476.749999999956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44476.791666666621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44476.833333333285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44476.874999999949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44476.916666666613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44476.958333333278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44476.999999999942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44477.041666666606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44477.08333333327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44477.124999999935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44477.166666666599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44477.208333333263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44477.249999999927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44477.291666666591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44477.333333333256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44477.37499999992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44477.416666666584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44477.458333333248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44477.499999999913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44477.541666666577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44477.583333333241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44477.624999999905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44477.66666666657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44477.708333333234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44477.749999999898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44477.791666666562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44477.833333333227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44477.874999999891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44477.916666666555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44477.958333333219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44477.999999999884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44478.041666666548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44478.083333333212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44478.124999999876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44478.166666666541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44478.208333333205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44478.249999999869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44478.291666666533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44478.333333333198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44478.374999999862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44478.416666666526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44478.45833333319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44478.499999999854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44478.541666666519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44478.583333333183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44478.624999999847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44478.666666666511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44478.708333333176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44478.74999999984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44478.791666666504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44478.833333333168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44478.874999999833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44478.916666666497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44478.958333333161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44478.999999999825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44479.04166666649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44479.083333333154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44479.124999999818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44479.166666666482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44479.208333333147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44479.249999999811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44479.291666666475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44479.333333333139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44479.374999999804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44479.416666666468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44479.458333333132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44479.499999999796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44479.541666666461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44479.583333333125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44479.624999999789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44479.666666666453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44479.708333333117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44479.749999999782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44479.791666666446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44479.83333333311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44479.874999999774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44479.916666666439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44479.958333333103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44479.999999999767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44481.041666666373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44481.083333333037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44481.124999999702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44481.166666666366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44481.20833333303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44481.249999999694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44481.291666666359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44481.333333333023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44481.374999999687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44481.416666666351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44481.458333333016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44481.49999999968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4" priority="13" stopIfTrue="1">
      <formula>$M26&lt;$M17</formula>
    </cfRule>
    <cfRule type="expression" dxfId="43" priority="14" stopIfTrue="1">
      <formula>$M17&lt;$M26</formula>
    </cfRule>
  </conditionalFormatting>
  <conditionalFormatting sqref="C1270 D1269:AJ1270 A1269:B1270">
    <cfRule type="expression" dxfId="42" priority="11" stopIfTrue="1">
      <formula>$B$1270&gt;144</formula>
    </cfRule>
  </conditionalFormatting>
  <conditionalFormatting sqref="A4:J136 N4:AJ136">
    <cfRule type="expression" dxfId="41" priority="1" stopIfTrue="1">
      <formula>ROW()-3=$B$1270</formula>
    </cfRule>
  </conditionalFormatting>
  <conditionalFormatting sqref="D4:J136">
    <cfRule type="expression" dxfId="40" priority="2" stopIfTrue="1">
      <formula>OR(ROW()-3=$B$1270,D4&lt;0)</formula>
    </cfRule>
  </conditionalFormatting>
  <conditionalFormatting sqref="A1:XFD3">
    <cfRule type="expression" dxfId="39" priority="16" stopIfTrue="1">
      <formula>$B$1270&lt;0</formula>
    </cfRule>
  </conditionalFormatting>
  <conditionalFormatting sqref="A4:AJ136">
    <cfRule type="expression" dxfId="38" priority="3">
      <formula>$A4=73</formula>
    </cfRule>
    <cfRule type="expression" dxfId="37"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44476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44476.041666666664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44476.083333333328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44476.124999999993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44476.166666666657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44476.208333333321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44476.249999999985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44476.29166666665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44476.333333333314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44476.374999999978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44476.416666666642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44476.458333333307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44476.499999999971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44476.541666666635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44476.583333333299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44476.624999999964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44476.666666666628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44476.708333333292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44476.749999999956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44476.791666666621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44476.833333333285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44476.874999999949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44476.916666666613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44476.958333333278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44476.999999999942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44477.041666666606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44477.08333333327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44477.124999999935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44477.166666666599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44477.208333333263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44477.249999999927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44477.291666666591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44477.333333333256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44477.37499999992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44477.416666666584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44477.458333333248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44477.499999999913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44477.541666666577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44477.583333333241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44477.624999999905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44477.66666666657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44477.708333333234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44477.749999999898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44477.791666666562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44477.833333333227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44477.874999999891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44477.916666666555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44477.958333333219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44477.999999999884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44478.041666666548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44478.083333333212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44478.124999999876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44478.166666666541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44478.208333333205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44478.249999999869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44478.291666666533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44478.333333333198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44478.374999999862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44478.416666666526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44478.45833333319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44478.499999999854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44478.541666666519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44478.583333333183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44478.624999999847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44478.666666666511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44478.708333333176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44478.74999999984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44478.791666666504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44478.833333333168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44478.874999999833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44478.916666666497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44478.958333333161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44478.999999999825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44479.04166666649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44479.083333333154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44479.124999999818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44479.166666666482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44479.208333333147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44479.249999999811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44479.291666666475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44479.333333333139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44479.374999999804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44479.416666666468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44479.458333333132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44479.499999999796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44479.541666666461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44479.583333333125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44479.624999999789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44479.666666666453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44479.708333333117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44479.749999999782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44479.791666666446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44479.83333333311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44479.874999999774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44479.916666666439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44479.958333333103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44479.999999999767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44481.041666666373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44481.083333333037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44481.124999999702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44481.166666666366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44481.20833333303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44481.249999999694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44481.291666666359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44481.333333333023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44481.374999999687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44481.416666666351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44481.458333333016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44481.49999999968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36" priority="14" stopIfTrue="1">
      <formula>ROW()-2=#REF!</formula>
    </cfRule>
  </conditionalFormatting>
  <conditionalFormatting sqref="A1269:AC1270">
    <cfRule type="expression" dxfId="35" priority="15" stopIfTrue="1">
      <formula>$A$1270&gt;144</formula>
    </cfRule>
  </conditionalFormatting>
  <conditionalFormatting sqref="A1:AC3">
    <cfRule type="expression" dxfId="34" priority="19" stopIfTrue="1">
      <formula>$A$1270&lt;0</formula>
    </cfRule>
  </conditionalFormatting>
  <conditionalFormatting sqref="A4:AC136">
    <cfRule type="expression" dxfId="33" priority="1" stopIfTrue="1">
      <formula>ROW()-3=$A$1270</formula>
    </cfRule>
    <cfRule type="expression" dxfId="32" priority="2" stopIfTrue="1">
      <formula>OR(AND(ROW()-3=$A$1270,A4="Ok",XFD4&lt;&gt;0),A4="Nope")</formula>
    </cfRule>
    <cfRule type="expression" dxfId="31" priority="4">
      <formula>$J4=73</formula>
    </cfRule>
    <cfRule type="expression" dxfId="30" priority="7">
      <formula>ROUND(($J4-1)/12,0)=INT($J4-1)/12</formula>
    </cfRule>
  </conditionalFormatting>
  <conditionalFormatting sqref="T76">
    <cfRule type="expression" dxfId="29" priority="13" stopIfTrue="1">
      <formula>S76=0</formula>
    </cfRule>
  </conditionalFormatting>
  <conditionalFormatting sqref="B4:H136">
    <cfRule type="cellIs" dxfId="2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1106</v>
      </c>
      <c r="BZ3" s="176" t="s">
        <v>1110</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1118</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44476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44476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44476.041666666664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44476.041666666664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44476.083333333328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44476.083333333328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44476.124999999993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44476.124999999993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44476.166666666657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44476.166666666657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44476.208333333321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44476.208333333321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44476.249999999985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44476.249999999985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44476.29166666665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44476.29166666665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44476.333333333314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44476.333333333314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44476.374999999978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44476.374999999978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44476.416666666642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44476.416666666642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44476.458333333307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44476.458333333307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44476.499999999971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44476.499999999971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44476.541666666635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44476.541666666635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44476.583333333299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44476.583333333299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44476.624999999964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44476.624999999964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44476.666666666628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44476.666666666628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44476.708333333292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44476.708333333292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44476.749999999956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44476.749999999956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44476.791666666621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44476.791666666621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44476.833333333285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44476.833333333285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44476.874999999949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44476.874999999949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44476.916666666613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44476.916666666613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44476.958333333278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44476.958333333278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44476.999999999942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44476.999999999942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44477.041666666606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44477.041666666606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44477.08333333327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44477.08333333327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44477.124999999935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44477.124999999935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44477.166666666599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44477.166666666599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44477.208333333263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44477.208333333263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44477.249999999927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44477.249999999927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44477.291666666591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44477.291666666591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44477.333333333256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44477.333333333256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44477.37499999992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44477.37499999992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44477.416666666584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44477.416666666584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44477.458333333248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44477.458333333248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44477.499999999913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44477.499999999913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44477.541666666577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44477.541666666577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44477.583333333241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44477.583333333241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44477.624999999905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44477.624999999905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44477.66666666657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44477.66666666657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44477.708333333234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44477.708333333234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44477.749999999898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44477.749999999898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44477.791666666562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44477.791666666562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44477.833333333227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44477.833333333227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44477.874999999891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44477.874999999891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44477.916666666555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44477.916666666555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44477.958333333219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44477.958333333219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44477.999999999884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44477.999999999884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44478.041666666548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44478.041666666548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44478.083333333212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44478.083333333212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44478.124999999876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44478.124999999876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44478.166666666541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44478.166666666541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44478.208333333205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44478.208333333205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44478.249999999869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44478.249999999869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44478.291666666533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44478.291666666533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44478.333333333198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44478.333333333198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44478.374999999862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44478.374999999862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44478.416666666526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44478.416666666526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44478.45833333319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44478.45833333319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44478.499999999854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44478.499999999854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44478.541666666519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44478.541666666519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44478.583333333183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44478.583333333183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44478.624999999847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44478.624999999847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44478.666666666511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44478.666666666511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44478.708333333176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44478.708333333176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44478.74999999984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44478.74999999984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44478.791666666504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44478.791666666504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44478.833333333168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44478.833333333168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44478.874999999833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44478.874999999833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44478.916666666497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44478.916666666497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44478.958333333161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44478.958333333161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44478.999999999825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44478.999999999825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44479.04166666649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44479.04166666649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44479.083333333154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44479.083333333154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44479.124999999818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44479.124999999818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44479.166666666482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44479.166666666482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44479.208333333147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44479.208333333147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44479.249999999811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44479.249999999811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44479.291666666475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44479.291666666475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44479.333333333139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44479.333333333139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44479.374999999804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44479.374999999804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44479.416666666468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44479.416666666468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44479.458333333132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44479.458333333132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44479.499999999796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44479.499999999796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44479.541666666461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44479.541666666461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44479.583333333125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44479.583333333125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44479.624999999789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44479.624999999789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44479.666666666453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44479.666666666453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44479.708333333117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44479.708333333117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44479.749999999782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44479.749999999782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44479.791666666446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44479.791666666446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44479.83333333311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44479.83333333311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44479.874999999774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44479.874999999774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44479.916666666439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44479.916666666439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44479.958333333103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44479.958333333103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44479.999999999767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44479.999999999767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44481.041666666373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44481.041666666373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44481.083333333037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44481.083333333037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44481.124999999702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44481.124999999702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44481.166666666366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44481.166666666366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44481.20833333303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44481.20833333303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44481.249999999694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44481.249999999694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44481.291666666359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44481.291666666359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44481.333333333023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44481.333333333023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44481.374999999687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44481.374999999687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44481.416666666351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44481.416666666351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44481.458333333016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44481.458333333016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44481.49999999968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44481.49999999968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27" priority="37" stopIfTrue="1">
      <formula>ROW()-2=#REF!</formula>
    </cfRule>
  </conditionalFormatting>
  <conditionalFormatting sqref="A1269:DB1270">
    <cfRule type="expression" dxfId="26" priority="38" stopIfTrue="1">
      <formula>$B$1270&gt;144</formula>
    </cfRule>
  </conditionalFormatting>
  <conditionalFormatting sqref="A4:DB136">
    <cfRule type="expression" dxfId="25" priority="1" stopIfTrue="1">
      <formula>ROW()-3=$B$1270</formula>
    </cfRule>
    <cfRule type="expression" dxfId="24" priority="2" stopIfTrue="1">
      <formula>OR(ROW()-3=$B$1270,A4&lt;0)</formula>
    </cfRule>
    <cfRule type="expression" dxfId="23" priority="35">
      <formula>$A4=73</formula>
    </cfRule>
  </conditionalFormatting>
  <conditionalFormatting sqref="A3:DB136">
    <cfRule type="expression" dxfId="22" priority="39">
      <formula>ROUND(($A3-1)/12,0)=INT($A3-1)/12</formula>
    </cfRule>
  </conditionalFormatting>
  <conditionalFormatting sqref="A1:XFD3">
    <cfRule type="expression" dxfId="21"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1115</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1114</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1116</v>
      </c>
    </row>
    <row r="4" spans="1:41" x14ac:dyDescent="0.2">
      <c r="A4" s="178">
        <f>TblRezone[[#This Row],[Hour]]</f>
        <v>1</v>
      </c>
      <c r="B4" s="200">
        <f ca="1">TblConstr[[#This Row],[Land]]</f>
        <v>250</v>
      </c>
      <c r="C4" s="113">
        <f ca="1">TblProd[[#This Row],[Mana]]</f>
        <v>0</v>
      </c>
      <c r="D4" s="517">
        <f>1-TblMagic[[#This Row],[Wiz str cost]]</f>
        <v>1</v>
      </c>
      <c r="E4" s="205">
        <f>Imps!L4</f>
        <v>44476</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44476.041666666664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44476.083333333328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44476.124999999993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44476.166666666657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44476.208333333321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44476.249999999985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44476.29166666665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44476.333333333314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44476.374999999978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44476.416666666642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44476.458333333307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44476.499999999971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44476.541666666635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44476.583333333299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44476.624999999964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44476.666666666628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44476.708333333292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44476.749999999956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44476.791666666621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44476.833333333285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44476.874999999949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44476.916666666613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44476.958333333278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44476.999999999942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44477.041666666606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44477.08333333327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44477.124999999935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44477.166666666599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44477.208333333263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44477.249999999927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44477.291666666591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44477.333333333256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44477.37499999992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44477.416666666584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44477.458333333248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44477.499999999913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44477.541666666577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44477.583333333241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44477.624999999905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44477.66666666657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44477.708333333234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44477.749999999898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44477.791666666562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44477.833333333227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44477.874999999891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44477.916666666555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44477.958333333219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44477.999999999884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44478.041666666548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44478.083333333212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44478.124999999876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44478.166666666541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44478.208333333205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44478.249999999869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44478.291666666533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44478.333333333198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44478.374999999862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44478.416666666526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44478.45833333319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44478.499999999854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44478.541666666519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44478.583333333183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44478.624999999847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44478.666666666511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44478.708333333176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44478.74999999984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44478.791666666504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44478.833333333168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44478.874999999833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44478.916666666497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44478.958333333161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44478.999999999825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44479.04166666649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44479.083333333154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44479.124999999818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44479.166666666482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44479.208333333147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44479.249999999811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44479.291666666475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44479.333333333139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44479.374999999804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44479.416666666468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44479.458333333132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44479.499999999796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44479.541666666461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44479.583333333125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44479.624999999789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44479.666666666453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44479.708333333117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44479.749999999782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44479.791666666446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44479.83333333311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44479.874999999774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44479.916666666439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44479.958333333103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44479.999999999767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44480.041666666431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44480.083333333096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44480.12499999976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44480.166666666424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44480.208333333088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44480.249999999753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44480.291666666417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44480.333333333081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44480.374999999745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44480.41666666641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44480.458333333074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44480.499999999738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44480.541666666402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44480.583333333067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44480.624999999731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44480.666666666395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44480.708333333059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44480.749999999724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44480.791666666388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44480.833333333052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44480.874999999716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44480.91666666638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44480.958333333045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44480.999999999709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44481.041666666373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44481.083333333037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44481.124999999702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44481.166666666366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44481.20833333303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44481.249999999694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44481.291666666359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44481.333333333023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44481.374999999687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44481.416666666351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44481.458333333016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44481.49999999968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0" priority="17" stopIfTrue="1">
      <formula>ROW()-2=#REF!</formula>
    </cfRule>
  </conditionalFormatting>
  <conditionalFormatting sqref="A1269:XFD1270">
    <cfRule type="expression" dxfId="19" priority="18" stopIfTrue="1">
      <formula>$C$1270&gt;144</formula>
    </cfRule>
  </conditionalFormatting>
  <conditionalFormatting sqref="A4:AO136">
    <cfRule type="expression" dxfId="18" priority="1" stopIfTrue="1">
      <formula>ROW()-3=$C$1270</formula>
    </cfRule>
    <cfRule type="expression" dxfId="17" priority="2" stopIfTrue="1">
      <formula>OR(ROW()-3=$C$1270,A4&lt;0)</formula>
    </cfRule>
    <cfRule type="expression" dxfId="16" priority="3">
      <formula>$A4=73</formula>
    </cfRule>
    <cfRule type="expression" dxfId="15" priority="11">
      <formula>ROUND(($A4-1)/12,0)=INT($A4-1)/12</formula>
    </cfRule>
  </conditionalFormatting>
  <conditionalFormatting sqref="G16:V136">
    <cfRule type="expression" dxfId="14" priority="12">
      <formula>COUNTA(G5:G16)&gt;0</formula>
    </cfRule>
  </conditionalFormatting>
  <conditionalFormatting sqref="A1:XFD3">
    <cfRule type="expression" dxfId="1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44476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44476</v>
      </c>
      <c r="BZ4" s="383">
        <f>Overview!B15</f>
        <v>44476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44476.041666666664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44476.041666666664</v>
      </c>
      <c r="BZ5" s="387">
        <f ca="1">OFFSET(TblImps[[#This Row],[Servertime]],-1,0)+1/24</f>
        <v>44476.041666666664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44476.083333333328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44476.083333333328</v>
      </c>
      <c r="BZ6" s="387">
        <f ca="1">OFFSET(TblImps[[#This Row],[Servertime]],-1,0)+1/24</f>
        <v>44476.083333333328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44476.124999999993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44476.124999999993</v>
      </c>
      <c r="BZ7" s="387">
        <f ca="1">OFFSET(TblImps[[#This Row],[Servertime]],-1,0)+1/24</f>
        <v>44476.124999999993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44476.166666666657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44476.166666666657</v>
      </c>
      <c r="BZ8" s="387">
        <f ca="1">OFFSET(TblImps[[#This Row],[Servertime]],-1,0)+1/24</f>
        <v>44476.166666666657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44476.208333333321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44476.208333333321</v>
      </c>
      <c r="BZ9" s="387">
        <f ca="1">OFFSET(TblImps[[#This Row],[Servertime]],-1,0)+1/24</f>
        <v>44476.208333333321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44476.249999999985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44476.249999999985</v>
      </c>
      <c r="BZ10" s="387">
        <f ca="1">OFFSET(TblImps[[#This Row],[Servertime]],-1,0)+1/24</f>
        <v>44476.249999999985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44476.29166666665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44476.29166666665</v>
      </c>
      <c r="BZ11" s="387">
        <f ca="1">OFFSET(TblImps[[#This Row],[Servertime]],-1,0)+1/24</f>
        <v>44476.29166666665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44476.333333333314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44476.333333333314</v>
      </c>
      <c r="BZ12" s="387">
        <f ca="1">OFFSET(TblImps[[#This Row],[Servertime]],-1,0)+1/24</f>
        <v>44476.333333333314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44476.374999999978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44476.374999999978</v>
      </c>
      <c r="BZ13" s="387">
        <f ca="1">OFFSET(TblImps[[#This Row],[Servertime]],-1,0)+1/24</f>
        <v>44476.374999999978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44476.416666666642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44476.416666666642</v>
      </c>
      <c r="BZ14" s="387">
        <f ca="1">OFFSET(TblImps[[#This Row],[Servertime]],-1,0)+1/24</f>
        <v>44476.416666666642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44476.458333333307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44476.458333333307</v>
      </c>
      <c r="BZ15" s="387">
        <f ca="1">OFFSET(TblImps[[#This Row],[Servertime]],-1,0)+1/24</f>
        <v>44476.458333333307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44476.499999999971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44476.499999999971</v>
      </c>
      <c r="BZ16" s="387">
        <f ca="1">OFFSET(TblImps[[#This Row],[Servertime]],-1,0)+1/24</f>
        <v>44476.499999999971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44476.541666666635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44476.541666666635</v>
      </c>
      <c r="BZ17" s="387">
        <f ca="1">OFFSET(TblImps[[#This Row],[Servertime]],-1,0)+1/24</f>
        <v>44476.541666666635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44476.583333333299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44476.583333333299</v>
      </c>
      <c r="BZ18" s="387">
        <f ca="1">OFFSET(TblImps[[#This Row],[Servertime]],-1,0)+1/24</f>
        <v>44476.583333333299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44476.624999999964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44476.624999999964</v>
      </c>
      <c r="BZ19" s="387">
        <f ca="1">OFFSET(TblImps[[#This Row],[Servertime]],-1,0)+1/24</f>
        <v>44476.624999999964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44476.666666666628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44476.666666666628</v>
      </c>
      <c r="BZ20" s="387">
        <f ca="1">OFFSET(TblImps[[#This Row],[Servertime]],-1,0)+1/24</f>
        <v>44476.666666666628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44476.708333333292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44476.708333333292</v>
      </c>
      <c r="BZ21" s="387">
        <f ca="1">OFFSET(TblImps[[#This Row],[Servertime]],-1,0)+1/24</f>
        <v>44476.708333333292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44476.749999999956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44476.749999999956</v>
      </c>
      <c r="BZ22" s="387">
        <f ca="1">OFFSET(TblImps[[#This Row],[Servertime]],-1,0)+1/24</f>
        <v>44476.749999999956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44476.791666666621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44476.791666666621</v>
      </c>
      <c r="BZ23" s="387">
        <f ca="1">OFFSET(TblImps[[#This Row],[Servertime]],-1,0)+1/24</f>
        <v>44476.791666666621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44476.833333333285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44476.833333333285</v>
      </c>
      <c r="BZ24" s="387">
        <f ca="1">OFFSET(TblImps[[#This Row],[Servertime]],-1,0)+1/24</f>
        <v>44476.833333333285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44476.874999999949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44476.874999999949</v>
      </c>
      <c r="BZ25" s="387">
        <f ca="1">OFFSET(TblImps[[#This Row],[Servertime]],-1,0)+1/24</f>
        <v>44476.874999999949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44476.916666666613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44476.916666666613</v>
      </c>
      <c r="BZ26" s="387">
        <f ca="1">OFFSET(TblImps[[#This Row],[Servertime]],-1,0)+1/24</f>
        <v>44476.916666666613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44476.958333333278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44476.958333333278</v>
      </c>
      <c r="BZ27" s="387">
        <f ca="1">OFFSET(TblImps[[#This Row],[Servertime]],-1,0)+1/24</f>
        <v>44476.958333333278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44476.999999999942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44476.999999999942</v>
      </c>
      <c r="BZ28" s="387">
        <f ca="1">OFFSET(TblImps[[#This Row],[Servertime]],-1,0)+1/24</f>
        <v>44476.999999999942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44477.041666666606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44477.041666666606</v>
      </c>
      <c r="BZ29" s="387">
        <f ca="1">OFFSET(TblImps[[#This Row],[Servertime]],-1,0)+1/24</f>
        <v>44477.041666666606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44477.08333333327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44477.08333333327</v>
      </c>
      <c r="BZ30" s="387">
        <f ca="1">OFFSET(TblImps[[#This Row],[Servertime]],-1,0)+1/24</f>
        <v>44477.08333333327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44477.124999999935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44477.124999999935</v>
      </c>
      <c r="BZ31" s="387">
        <f ca="1">OFFSET(TblImps[[#This Row],[Servertime]],-1,0)+1/24</f>
        <v>44477.124999999935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44477.166666666599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44477.166666666599</v>
      </c>
      <c r="BZ32" s="387">
        <f ca="1">OFFSET(TblImps[[#This Row],[Servertime]],-1,0)+1/24</f>
        <v>44477.166666666599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44477.208333333263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44477.208333333263</v>
      </c>
      <c r="BZ33" s="387">
        <f ca="1">OFFSET(TblImps[[#This Row],[Servertime]],-1,0)+1/24</f>
        <v>44477.208333333263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44477.249999999927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44477.249999999927</v>
      </c>
      <c r="BZ34" s="387">
        <f ca="1">OFFSET(TblImps[[#This Row],[Servertime]],-1,0)+1/24</f>
        <v>44477.249999999927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44477.291666666591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44477.291666666591</v>
      </c>
      <c r="BZ35" s="387">
        <f ca="1">OFFSET(TblImps[[#This Row],[Servertime]],-1,0)+1/24</f>
        <v>44477.291666666591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44477.333333333256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44477.333333333256</v>
      </c>
      <c r="BZ36" s="387">
        <f ca="1">OFFSET(TblImps[[#This Row],[Servertime]],-1,0)+1/24</f>
        <v>44477.333333333256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44477.37499999992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44477.37499999992</v>
      </c>
      <c r="BZ37" s="387">
        <f ca="1">OFFSET(TblImps[[#This Row],[Servertime]],-1,0)+1/24</f>
        <v>44477.37499999992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44477.416666666584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44477.416666666584</v>
      </c>
      <c r="BZ38" s="387">
        <f ca="1">OFFSET(TblImps[[#This Row],[Servertime]],-1,0)+1/24</f>
        <v>44477.416666666584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44477.458333333248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44477.458333333248</v>
      </c>
      <c r="BZ39" s="387">
        <f ca="1">OFFSET(TblImps[[#This Row],[Servertime]],-1,0)+1/24</f>
        <v>44477.458333333248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44477.499999999913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44477.499999999913</v>
      </c>
      <c r="BZ40" s="387">
        <f ca="1">OFFSET(TblImps[[#This Row],[Servertime]],-1,0)+1/24</f>
        <v>44477.499999999913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44477.541666666577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44477.541666666577</v>
      </c>
      <c r="BZ41" s="387">
        <f ca="1">OFFSET(TblImps[[#This Row],[Servertime]],-1,0)+1/24</f>
        <v>44477.541666666577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44477.583333333241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44477.583333333241</v>
      </c>
      <c r="BZ42" s="387">
        <f ca="1">OFFSET(TblImps[[#This Row],[Servertime]],-1,0)+1/24</f>
        <v>44477.583333333241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44477.624999999905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44477.624999999905</v>
      </c>
      <c r="BZ43" s="387">
        <f ca="1">OFFSET(TblImps[[#This Row],[Servertime]],-1,0)+1/24</f>
        <v>44477.624999999905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44477.66666666657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44477.66666666657</v>
      </c>
      <c r="BZ44" s="387">
        <f ca="1">OFFSET(TblImps[[#This Row],[Servertime]],-1,0)+1/24</f>
        <v>44477.66666666657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44477.708333333234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44477.708333333234</v>
      </c>
      <c r="BZ45" s="387">
        <f ca="1">OFFSET(TblImps[[#This Row],[Servertime]],-1,0)+1/24</f>
        <v>44477.708333333234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44477.749999999898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44477.749999999898</v>
      </c>
      <c r="BZ46" s="387">
        <f ca="1">OFFSET(TblImps[[#This Row],[Servertime]],-1,0)+1/24</f>
        <v>44477.749999999898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44477.791666666562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44477.791666666562</v>
      </c>
      <c r="BZ47" s="387">
        <f ca="1">OFFSET(TblImps[[#This Row],[Servertime]],-1,0)+1/24</f>
        <v>44477.791666666562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44477.833333333227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44477.833333333227</v>
      </c>
      <c r="BZ48" s="387">
        <f ca="1">OFFSET(TblImps[[#This Row],[Servertime]],-1,0)+1/24</f>
        <v>44477.833333333227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44477.874999999891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44477.874999999891</v>
      </c>
      <c r="BZ49" s="387">
        <f ca="1">OFFSET(TblImps[[#This Row],[Servertime]],-1,0)+1/24</f>
        <v>44477.874999999891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44477.916666666555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44477.916666666555</v>
      </c>
      <c r="BZ50" s="387">
        <f ca="1">OFFSET(TblImps[[#This Row],[Servertime]],-1,0)+1/24</f>
        <v>44477.916666666555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44477.958333333219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44477.958333333219</v>
      </c>
      <c r="BZ51" s="387">
        <f ca="1">OFFSET(TblImps[[#This Row],[Servertime]],-1,0)+1/24</f>
        <v>44477.958333333219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44477.999999999884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44477.999999999884</v>
      </c>
      <c r="BZ52" s="387">
        <f ca="1">OFFSET(TblImps[[#This Row],[Servertime]],-1,0)+1/24</f>
        <v>44477.999999999884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44478.041666666548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44478.041666666548</v>
      </c>
      <c r="BZ53" s="387">
        <f ca="1">OFFSET(TblImps[[#This Row],[Servertime]],-1,0)+1/24</f>
        <v>44478.041666666548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44478.083333333212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44478.083333333212</v>
      </c>
      <c r="BZ54" s="387">
        <f ca="1">OFFSET(TblImps[[#This Row],[Servertime]],-1,0)+1/24</f>
        <v>44478.083333333212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44478.124999999876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44478.124999999876</v>
      </c>
      <c r="BZ55" s="387">
        <f ca="1">OFFSET(TblImps[[#This Row],[Servertime]],-1,0)+1/24</f>
        <v>44478.124999999876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44478.166666666541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44478.166666666541</v>
      </c>
      <c r="BZ56" s="387">
        <f ca="1">OFFSET(TblImps[[#This Row],[Servertime]],-1,0)+1/24</f>
        <v>44478.166666666541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44478.208333333205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44478.208333333205</v>
      </c>
      <c r="BZ57" s="387">
        <f ca="1">OFFSET(TblImps[[#This Row],[Servertime]],-1,0)+1/24</f>
        <v>44478.208333333205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44478.249999999869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44478.249999999869</v>
      </c>
      <c r="BZ58" s="387">
        <f ca="1">OFFSET(TblImps[[#This Row],[Servertime]],-1,0)+1/24</f>
        <v>44478.249999999869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44478.291666666533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44478.291666666533</v>
      </c>
      <c r="BZ59" s="387">
        <f ca="1">OFFSET(TblImps[[#This Row],[Servertime]],-1,0)+1/24</f>
        <v>44478.291666666533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44478.333333333198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44478.333333333198</v>
      </c>
      <c r="BZ60" s="387">
        <f ca="1">OFFSET(TblImps[[#This Row],[Servertime]],-1,0)+1/24</f>
        <v>44478.333333333198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44478.374999999862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44478.374999999862</v>
      </c>
      <c r="BZ61" s="387">
        <f ca="1">OFFSET(TblImps[[#This Row],[Servertime]],-1,0)+1/24</f>
        <v>44478.374999999862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44478.416666666526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44478.416666666526</v>
      </c>
      <c r="BZ62" s="387">
        <f ca="1">OFFSET(TblImps[[#This Row],[Servertime]],-1,0)+1/24</f>
        <v>44478.416666666526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44478.45833333319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44478.45833333319</v>
      </c>
      <c r="BZ63" s="387">
        <f ca="1">OFFSET(TblImps[[#This Row],[Servertime]],-1,0)+1/24</f>
        <v>44478.45833333319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44478.499999999854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44478.499999999854</v>
      </c>
      <c r="BZ64" s="387">
        <f ca="1">OFFSET(TblImps[[#This Row],[Servertime]],-1,0)+1/24</f>
        <v>44478.499999999854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44478.541666666519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44478.541666666519</v>
      </c>
      <c r="BZ65" s="387">
        <f ca="1">OFFSET(TblImps[[#This Row],[Servertime]],-1,0)+1/24</f>
        <v>44478.541666666519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44478.583333333183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44478.583333333183</v>
      </c>
      <c r="BZ66" s="387">
        <f ca="1">OFFSET(TblImps[[#This Row],[Servertime]],-1,0)+1/24</f>
        <v>44478.583333333183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44478.624999999847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44478.624999999847</v>
      </c>
      <c r="BZ67" s="387">
        <f ca="1">OFFSET(TblImps[[#This Row],[Servertime]],-1,0)+1/24</f>
        <v>44478.624999999847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44478.666666666511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44478.666666666511</v>
      </c>
      <c r="BZ68" s="387">
        <f ca="1">OFFSET(TblImps[[#This Row],[Servertime]],-1,0)+1/24</f>
        <v>44478.666666666511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44478.708333333176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44478.708333333176</v>
      </c>
      <c r="BZ69" s="387">
        <f ca="1">OFFSET(TblImps[[#This Row],[Servertime]],-1,0)+1/24</f>
        <v>44478.708333333176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44478.74999999984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44478.74999999984</v>
      </c>
      <c r="BZ70" s="387">
        <f ca="1">OFFSET(TblImps[[#This Row],[Servertime]],-1,0)+1/24</f>
        <v>44478.74999999984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44478.791666666504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44478.791666666504</v>
      </c>
      <c r="BZ71" s="387">
        <f ca="1">OFFSET(TblImps[[#This Row],[Servertime]],-1,0)+1/24</f>
        <v>44478.791666666504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44478.833333333168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44478.833333333168</v>
      </c>
      <c r="BZ72" s="387">
        <f ca="1">OFFSET(TblImps[[#This Row],[Servertime]],-1,0)+1/24</f>
        <v>44478.833333333168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44478.874999999833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44478.874999999833</v>
      </c>
      <c r="BZ73" s="387">
        <f ca="1">OFFSET(TblImps[[#This Row],[Servertime]],-1,0)+1/24</f>
        <v>44478.874999999833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44478.916666666497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44478.916666666497</v>
      </c>
      <c r="BZ74" s="387">
        <f ca="1">OFFSET(TblImps[[#This Row],[Servertime]],-1,0)+1/24</f>
        <v>44478.916666666497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44478.958333333161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44478.958333333161</v>
      </c>
      <c r="BZ75" s="387">
        <f ca="1">OFFSET(TblImps[[#This Row],[Servertime]],-1,0)+1/24</f>
        <v>44478.958333333161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44478.999999999825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44478.999999999825</v>
      </c>
      <c r="BZ76" s="399">
        <f ca="1">OFFSET(TblImps[[#This Row],[Servertime]],-1,0)+1/24</f>
        <v>44478.999999999825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44479.04166666649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44479.04166666649</v>
      </c>
      <c r="BZ77" s="387">
        <f ca="1">OFFSET(TblImps[[#This Row],[Servertime]],-1,0)+1/24</f>
        <v>44479.04166666649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44479.083333333154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44479.083333333154</v>
      </c>
      <c r="BZ78" s="387">
        <f ca="1">OFFSET(TblImps[[#This Row],[Servertime]],-1,0)+1/24</f>
        <v>44479.083333333154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44479.124999999818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44479.124999999818</v>
      </c>
      <c r="BZ79" s="387">
        <f ca="1">OFFSET(TblImps[[#This Row],[Servertime]],-1,0)+1/24</f>
        <v>44479.124999999818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44479.166666666482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44479.166666666482</v>
      </c>
      <c r="BZ80" s="387">
        <f ca="1">OFFSET(TblImps[[#This Row],[Servertime]],-1,0)+1/24</f>
        <v>44479.166666666482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44479.208333333147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44479.208333333147</v>
      </c>
      <c r="BZ81" s="387">
        <f ca="1">OFFSET(TblImps[[#This Row],[Servertime]],-1,0)+1/24</f>
        <v>44479.208333333147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44479.249999999811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44479.249999999811</v>
      </c>
      <c r="BZ82" s="387">
        <f ca="1">OFFSET(TblImps[[#This Row],[Servertime]],-1,0)+1/24</f>
        <v>44479.249999999811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44479.291666666475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44479.291666666475</v>
      </c>
      <c r="BZ83" s="387">
        <f ca="1">OFFSET(TblImps[[#This Row],[Servertime]],-1,0)+1/24</f>
        <v>44479.291666666475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44479.333333333139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44479.333333333139</v>
      </c>
      <c r="BZ84" s="387">
        <f ca="1">OFFSET(TblImps[[#This Row],[Servertime]],-1,0)+1/24</f>
        <v>44479.333333333139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44479.374999999804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44479.374999999804</v>
      </c>
      <c r="BZ85" s="387">
        <f ca="1">OFFSET(TblImps[[#This Row],[Servertime]],-1,0)+1/24</f>
        <v>44479.374999999804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44479.416666666468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44479.416666666468</v>
      </c>
      <c r="BZ86" s="387">
        <f ca="1">OFFSET(TblImps[[#This Row],[Servertime]],-1,0)+1/24</f>
        <v>44479.416666666468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44479.458333333132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44479.458333333132</v>
      </c>
      <c r="BZ87" s="387">
        <f ca="1">OFFSET(TblImps[[#This Row],[Servertime]],-1,0)+1/24</f>
        <v>44479.458333333132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44479.499999999796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44479.499999999796</v>
      </c>
      <c r="BZ88" s="387">
        <f ca="1">OFFSET(TblImps[[#This Row],[Servertime]],-1,0)+1/24</f>
        <v>44479.499999999796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44479.541666666461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44479.541666666461</v>
      </c>
      <c r="BZ89" s="387">
        <f ca="1">OFFSET(TblImps[[#This Row],[Servertime]],-1,0)+1/24</f>
        <v>44479.541666666461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44479.583333333125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44479.583333333125</v>
      </c>
      <c r="BZ90" s="387">
        <f ca="1">OFFSET(TblImps[[#This Row],[Servertime]],-1,0)+1/24</f>
        <v>44479.583333333125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44479.624999999789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44479.624999999789</v>
      </c>
      <c r="BZ91" s="387">
        <f ca="1">OFFSET(TblImps[[#This Row],[Servertime]],-1,0)+1/24</f>
        <v>44479.624999999789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44479.666666666453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44479.666666666453</v>
      </c>
      <c r="BZ92" s="387">
        <f ca="1">OFFSET(TblImps[[#This Row],[Servertime]],-1,0)+1/24</f>
        <v>44479.666666666453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44479.708333333117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44479.708333333117</v>
      </c>
      <c r="BZ93" s="387">
        <f ca="1">OFFSET(TblImps[[#This Row],[Servertime]],-1,0)+1/24</f>
        <v>44479.708333333117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44479.749999999782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44479.749999999782</v>
      </c>
      <c r="BZ94" s="387">
        <f ca="1">OFFSET(TblImps[[#This Row],[Servertime]],-1,0)+1/24</f>
        <v>44479.749999999782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44479.791666666446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44479.791666666446</v>
      </c>
      <c r="BZ95" s="387">
        <f ca="1">OFFSET(TblImps[[#This Row],[Servertime]],-1,0)+1/24</f>
        <v>44479.791666666446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44479.83333333311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44479.83333333311</v>
      </c>
      <c r="BZ96" s="387">
        <f ca="1">OFFSET(TblImps[[#This Row],[Servertime]],-1,0)+1/24</f>
        <v>44479.83333333311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44479.874999999774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44479.874999999774</v>
      </c>
      <c r="BZ97" s="387">
        <f ca="1">OFFSET(TblImps[[#This Row],[Servertime]],-1,0)+1/24</f>
        <v>44479.874999999774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44479.916666666439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44479.916666666439</v>
      </c>
      <c r="BZ98" s="387">
        <f ca="1">OFFSET(TblImps[[#This Row],[Servertime]],-1,0)+1/24</f>
        <v>44479.916666666439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44479.958333333103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44479.958333333103</v>
      </c>
      <c r="BZ99" s="387">
        <f ca="1">OFFSET(TblImps[[#This Row],[Servertime]],-1,0)+1/24</f>
        <v>44479.958333333103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44479.999999999767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44479.999999999767</v>
      </c>
      <c r="BZ100" s="387">
        <f ca="1">OFFSET(TblImps[[#This Row],[Servertime]],-1,0)+1/24</f>
        <v>44479.999999999767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44480.041666666431</v>
      </c>
      <c r="BZ101" s="387">
        <f ca="1">OFFSET(TblImps[[#This Row],[Servertime]],-1,0)+1/24</f>
        <v>44480.041666666431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44480.083333333096</v>
      </c>
      <c r="BZ102" s="387">
        <f ca="1">OFFSET(TblImps[[#This Row],[Servertime]],-1,0)+1/24</f>
        <v>44480.083333333096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44480.12499999976</v>
      </c>
      <c r="BZ103" s="387">
        <f ca="1">OFFSET(TblImps[[#This Row],[Servertime]],-1,0)+1/24</f>
        <v>44480.12499999976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44480.166666666424</v>
      </c>
      <c r="BZ104" s="387">
        <f ca="1">OFFSET(TblImps[[#This Row],[Servertime]],-1,0)+1/24</f>
        <v>44480.166666666424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44480.208333333088</v>
      </c>
      <c r="BZ105" s="387">
        <f ca="1">OFFSET(TblImps[[#This Row],[Servertime]],-1,0)+1/24</f>
        <v>44480.208333333088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44480.249999999753</v>
      </c>
      <c r="BZ106" s="387">
        <f ca="1">OFFSET(TblImps[[#This Row],[Servertime]],-1,0)+1/24</f>
        <v>44480.249999999753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44480.291666666417</v>
      </c>
      <c r="BZ107" s="387">
        <f ca="1">OFFSET(TblImps[[#This Row],[Servertime]],-1,0)+1/24</f>
        <v>44480.291666666417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44480.333333333081</v>
      </c>
      <c r="BZ108" s="387">
        <f ca="1">OFFSET(TblImps[[#This Row],[Servertime]],-1,0)+1/24</f>
        <v>44480.333333333081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44480.374999999745</v>
      </c>
      <c r="BZ109" s="387">
        <f ca="1">OFFSET(TblImps[[#This Row],[Servertime]],-1,0)+1/24</f>
        <v>44480.374999999745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44480.41666666641</v>
      </c>
      <c r="BZ110" s="387">
        <f ca="1">OFFSET(TblImps[[#This Row],[Servertime]],-1,0)+1/24</f>
        <v>44480.41666666641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44480.458333333074</v>
      </c>
      <c r="BZ111" s="387">
        <f ca="1">OFFSET(TblImps[[#This Row],[Servertime]],-1,0)+1/24</f>
        <v>44480.458333333074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44480.499999999738</v>
      </c>
      <c r="BZ112" s="387">
        <f ca="1">OFFSET(TblImps[[#This Row],[Servertime]],-1,0)+1/24</f>
        <v>44480.499999999738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44480.541666666402</v>
      </c>
      <c r="BZ113" s="387">
        <f ca="1">OFFSET(TblImps[[#This Row],[Servertime]],-1,0)+1/24</f>
        <v>44480.541666666402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44480.583333333067</v>
      </c>
      <c r="BZ114" s="387">
        <f ca="1">OFFSET(TblImps[[#This Row],[Servertime]],-1,0)+1/24</f>
        <v>44480.583333333067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44480.624999999731</v>
      </c>
      <c r="BZ115" s="387">
        <f ca="1">OFFSET(TblImps[[#This Row],[Servertime]],-1,0)+1/24</f>
        <v>44480.624999999731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44480.666666666395</v>
      </c>
      <c r="BZ116" s="387">
        <f ca="1">OFFSET(TblImps[[#This Row],[Servertime]],-1,0)+1/24</f>
        <v>44480.666666666395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44480.708333333059</v>
      </c>
      <c r="BZ117" s="387">
        <f ca="1">OFFSET(TblImps[[#This Row],[Servertime]],-1,0)+1/24</f>
        <v>44480.708333333059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44480.749999999724</v>
      </c>
      <c r="BZ118" s="387">
        <f ca="1">OFFSET(TblImps[[#This Row],[Servertime]],-1,0)+1/24</f>
        <v>44480.749999999724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44480.791666666388</v>
      </c>
      <c r="BZ119" s="387">
        <f ca="1">OFFSET(TblImps[[#This Row],[Servertime]],-1,0)+1/24</f>
        <v>44480.791666666388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44480.833333333052</v>
      </c>
      <c r="BZ120" s="387">
        <f ca="1">OFFSET(TblImps[[#This Row],[Servertime]],-1,0)+1/24</f>
        <v>44480.833333333052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44480.874999999716</v>
      </c>
      <c r="BZ121" s="387">
        <f ca="1">OFFSET(TblImps[[#This Row],[Servertime]],-1,0)+1/24</f>
        <v>44480.874999999716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44480.91666666638</v>
      </c>
      <c r="BZ122" s="387">
        <f ca="1">OFFSET(TblImps[[#This Row],[Servertime]],-1,0)+1/24</f>
        <v>44480.91666666638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44480.958333333045</v>
      </c>
      <c r="BZ123" s="387">
        <f ca="1">OFFSET(TblImps[[#This Row],[Servertime]],-1,0)+1/24</f>
        <v>44480.958333333045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44480.999999999709</v>
      </c>
      <c r="BZ124" s="387">
        <f ca="1">OFFSET(TblImps[[#This Row],[Servertime]],-1,0)+1/24</f>
        <v>44480.999999999709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44481.041666666373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44481.041666666373</v>
      </c>
      <c r="BZ125" s="387">
        <f ca="1">OFFSET(TblImps[[#This Row],[Servertime]],-1,0)+1/24</f>
        <v>44481.041666666373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44481.083333333037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44481.083333333037</v>
      </c>
      <c r="BZ126" s="387">
        <f ca="1">OFFSET(TblImps[[#This Row],[Servertime]],-1,0)+1/24</f>
        <v>44481.083333333037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44481.124999999702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44481.124999999702</v>
      </c>
      <c r="BZ127" s="387">
        <f ca="1">OFFSET(TblImps[[#This Row],[Servertime]],-1,0)+1/24</f>
        <v>44481.124999999702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44481.166666666366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44481.166666666366</v>
      </c>
      <c r="BZ128" s="387">
        <f ca="1">OFFSET(TblImps[[#This Row],[Servertime]],-1,0)+1/24</f>
        <v>44481.166666666366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44481.20833333303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44481.20833333303</v>
      </c>
      <c r="BZ129" s="387">
        <f ca="1">OFFSET(TblImps[[#This Row],[Servertime]],-1,0)+1/24</f>
        <v>44481.20833333303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44481.249999999694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44481.249999999694</v>
      </c>
      <c r="BZ130" s="387">
        <f ca="1">OFFSET(TblImps[[#This Row],[Servertime]],-1,0)+1/24</f>
        <v>44481.249999999694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44481.291666666359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44481.291666666359</v>
      </c>
      <c r="BZ131" s="387">
        <f ca="1">OFFSET(TblImps[[#This Row],[Servertime]],-1,0)+1/24</f>
        <v>44481.291666666359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44481.333333333023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44481.333333333023</v>
      </c>
      <c r="BZ132" s="387">
        <f ca="1">OFFSET(TblImps[[#This Row],[Servertime]],-1,0)+1/24</f>
        <v>44481.333333333023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44481.374999999687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44481.374999999687</v>
      </c>
      <c r="BZ133" s="387">
        <f ca="1">OFFSET(TblImps[[#This Row],[Servertime]],-1,0)+1/24</f>
        <v>44481.374999999687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44481.416666666351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44481.416666666351</v>
      </c>
      <c r="BZ134" s="387">
        <f ca="1">OFFSET(TblImps[[#This Row],[Servertime]],-1,0)+1/24</f>
        <v>44481.416666666351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44481.458333333016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44481.458333333016</v>
      </c>
      <c r="BZ135" s="387">
        <f ca="1">OFFSET(TblImps[[#This Row],[Servertime]],-1,0)+1/24</f>
        <v>44481.458333333016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44481.49999999968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44481.49999999968</v>
      </c>
      <c r="BZ136" s="387">
        <f ca="1">OFFSET(TblImps[[#This Row],[Servertime]],-1,0)+1/24</f>
        <v>44481.49999999968</v>
      </c>
      <c r="CA136" s="141"/>
      <c r="CB136" s="385"/>
      <c r="CC136" s="385"/>
    </row>
    <row r="1269" spans="2:23" x14ac:dyDescent="0.2">
      <c r="B1269" s="591" t="s">
        <v>322</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2" priority="8" stopIfTrue="1">
      <formula>ROW()-2=#REF!</formula>
    </cfRule>
  </conditionalFormatting>
  <conditionalFormatting sqref="A1269:CC1269">
    <cfRule type="expression" dxfId="11" priority="9" stopIfTrue="1">
      <formula>$B$1270&gt;84</formula>
    </cfRule>
  </conditionalFormatting>
  <conditionalFormatting sqref="A1269:XFD1270">
    <cfRule type="expression" dxfId="10" priority="10" stopIfTrue="1">
      <formula>$B$1270&gt;144</formula>
    </cfRule>
  </conditionalFormatting>
  <conditionalFormatting sqref="BV76">
    <cfRule type="expression" dxfId="9" priority="20" stopIfTrue="1">
      <formula>ISERROR(BV76)</formula>
    </cfRule>
  </conditionalFormatting>
  <conditionalFormatting sqref="A4:BZ136">
    <cfRule type="expression" dxfId="8" priority="1" stopIfTrue="1">
      <formula>ROW()-3=$B$1270</formula>
    </cfRule>
    <cfRule type="expression" dxfId="7" priority="2" stopIfTrue="1">
      <formula>OR(ROW()-3=$B$1270,A4&lt;0)</formula>
    </cfRule>
    <cfRule type="expression" dxfId="6" priority="7">
      <formula>$K4=73</formula>
    </cfRule>
    <cfRule type="expression" dxfId="5" priority="12">
      <formula>ROUND(($K4-1)/12,0)=INT($K4-1)/12</formula>
    </cfRule>
  </conditionalFormatting>
  <conditionalFormatting sqref="BV4:BV136">
    <cfRule type="expression" dxfId="4" priority="15" stopIfTrue="1">
      <formula>AND(ROW()-3=$B$1270,ISERROR(BV4))</formula>
    </cfRule>
    <cfRule type="expression" dxfId="3" priority="17" stopIfTrue="1">
      <formula>ISERROR(BV4)</formula>
    </cfRule>
  </conditionalFormatting>
  <conditionalFormatting sqref="A1:XFD3">
    <cfRule type="expression" dxfId="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2.5</v>
      </c>
      <c r="C16" s="97" t="s">
        <v>494</v>
      </c>
      <c r="D16" s="406">
        <v>0.25</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f>10 * IF(race="Nomad",0,1)</f>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f>50-start_homes</f>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1114</v>
      </c>
      <c r="B89" s="97">
        <v>5</v>
      </c>
      <c r="C89" s="97" t="str">
        <f t="shared" si="0"/>
        <v>* Landsize</v>
      </c>
      <c r="D89" s="403">
        <v>0.02</v>
      </c>
      <c r="E89" s="97" t="s">
        <v>365</v>
      </c>
      <c r="F89" s="403">
        <v>0.1</v>
      </c>
      <c r="G89" s="534" t="s">
        <v>1117</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1106</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1"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1111</v>
      </c>
      <c r="E9" s="459">
        <v>3</v>
      </c>
      <c r="F9" s="459"/>
      <c r="G9" s="459">
        <v>300</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1112</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825</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350</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1150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1106</v>
      </c>
      <c r="E48" s="451">
        <v>6.5</v>
      </c>
      <c r="F48" s="451">
        <v>2</v>
      </c>
      <c r="G48" s="451">
        <v>1350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1107</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1108</v>
      </c>
      <c r="E55" s="440">
        <v>4</v>
      </c>
      <c r="F55" s="440">
        <v>5</v>
      </c>
      <c r="G55" s="440">
        <v>1050</v>
      </c>
      <c r="H55" s="439">
        <v>30</v>
      </c>
      <c r="I55" s="443">
        <f>1.8 * MIN(6, MAX(E55,F55)) + 0.45 * MIN(6, MIN(E55,F55)) + IF(E55&gt;6, (E55-6)*0.2) + IF(F55&gt;6, (F55-6)*0.2)</f>
        <v>10.8</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1109</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2021-09-21T02:00:10Z</dcterms:modified>
</cp:coreProperties>
</file>