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8CF9ABE-CB03-4168-B654-2DE946BE525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E92" i="4"/>
  <c r="E93" i="4"/>
  <c r="E91" i="4"/>
  <c r="E90" i="4"/>
  <c r="D90"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AD40" i="1" l="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I51"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I50" i="4" l="1"/>
  <c r="F67" i="4"/>
  <c r="D78" i="4" s="1"/>
  <c r="AD79" i="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J50" i="4"/>
  <c r="F56" i="4"/>
  <c r="F58" i="4"/>
  <c r="F60" i="4"/>
  <c r="F63" i="4"/>
  <c r="C80" i="4" s="1"/>
  <c r="B24" i="4" s="1"/>
  <c r="C38" i="4" s="1"/>
  <c r="F64" i="4"/>
  <c r="F53" i="4"/>
  <c r="F49" i="4"/>
  <c r="F66" i="4"/>
  <c r="F62" i="4"/>
  <c r="F59" i="4"/>
  <c r="F55" i="4"/>
  <c r="F52" i="4"/>
  <c r="F50" i="4"/>
  <c r="F48" i="4"/>
  <c r="D85" i="4"/>
  <c r="B52" i="4"/>
  <c r="F65" i="4"/>
  <c r="E68" i="4"/>
  <c r="F68"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C82" i="4" l="1"/>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<sst xmlns="http://schemas.openxmlformats.org/spreadsheetml/2006/main" count="2921" uniqueCount="1119">
  <si>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</si>
  <si>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</si>
  <si>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</si>
  <si>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</si>
  <si>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</si>
  <si>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</si>
  <si>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</si>
  <si>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</si>
  <si>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</si>
  <si>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</si>
  <si>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</si>
  <si>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</si>
  <si>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</si>
  <si>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</si>
  <si>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</si>
  <si>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</si>
  <si>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</si>
  <si>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</si>
  <si>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</si>
  <si>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</si>
  <si>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</si>
  <si>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</si>
  <si>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</si>
  <si>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</si>
  <si>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</si>
  <si>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</si>
  <si>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</si>
  <si>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</si>
  <si>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</si>
  <si>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</si>
  <si>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</si>
  <si>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</si>
  <si>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</si>
  <si>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</si>
  <si>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</si>
  <si>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</si>
  <si>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</si>
  <si>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</si>
  <si>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</si>
  <si>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</si>
  <si>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</si>
  <si>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</si>
  <si>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</si>
  <si>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</si>
  <si>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</si>
  <si>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</si>
  <si>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</si>
  <si>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</si>
  <si>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</si>
  <si>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</si>
  <si>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</si>
  <si>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</si>
  <si>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</si>
  <si>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</si>
  <si>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</si>
  <si>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</si>
  <si>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</si>
  <si>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</si>
  <si>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</si>
  <si>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</si>
  <si>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</si>
  <si>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</si>
  <si>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</si>
  <si>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</si>
  <si>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</si>
  <si>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</si>
  <si>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</si>
  <si>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</si>
  <si>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</si>
  <si>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</si>
  <si>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</si>
  <si>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</si>
  <si>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</si>
  <si>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</si>
  <si>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</si>
  <si>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</si>
  <si>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</si>
  <si>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</si>
  <si>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</si>
  <si>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</si>
  <si>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</si>
  <si>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</si>
  <si>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</si>
  <si>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</si>
  <si>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</si>
  <si>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</si>
  <si>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</si>
  <si>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</si>
  <si>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</si>
  <si>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</si>
  <si>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</si>
  <si>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</si>
  <si>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</si>
  <si>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</si>
  <si>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</si>
  <si>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</si>
  <si>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</si>
  <si>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</si>
  <si>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</si>
  <si>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</si>
  <si>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</si>
  <si>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</si>
  <si>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</si>
  <si>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</si>
  <si>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</si>
  <si>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</si>
  <si>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</si>
  <si>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</si>
  <si>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</si>
  <si>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</si>
  <si>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</si>
  <si>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</si>
  <si>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</si>
  <si>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</si>
  <si>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</si>
  <si>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</si>
  <si>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</si>
  <si>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</si>
  <si>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</si>
  <si>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</si>
  <si>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</si>
  <si>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</si>
  <si>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</si>
  <si>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</si>
  <si>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</si>
  <si>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</si>
  <si>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</si>
  <si>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</si>
  <si>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</si>
  <si>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</si>
  <si>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</si>
  <si>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</si>
  <si>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</si>
  <si>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</si>
  <si>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</si>
  <si>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</si>
  <si>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</si>
  <si>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</si>
  <si>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</si>
  <si>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</si>
  <si>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</si>
  <si>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</si>
  <si>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</si>
  <si>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</si>
  <si>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</si>
  <si>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</si>
  <si>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</si>
  <si>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</si>
  <si>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</si>
  <si>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</si>
  <si>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</si>
  <si>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</si>
  <si>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</si>
  <si>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</si>
  <si>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</si>
  <si>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</si>
  <si>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</si>
  <si>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</si>
  <si>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</si>
  <si>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</si>
  <si>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</si>
  <si>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</si>
  <si>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</si>
  <si>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</si>
  <si>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</si>
  <si>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</si>
  <si>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</si>
  <si>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</si>
  <si>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</si>
  <si>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</si>
  <si>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</si>
  <si>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</si>
  <si>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</si>
  <si>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</si>
  <si>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</si>
  <si>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</si>
  <si>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</si>
  <si>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</si>
  <si>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</si>
  <si>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</si>
  <si>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</si>
  <si>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</si>
  <si>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</si>
  <si>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</si>
  <si>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</si>
  <si>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</si>
  <si>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</si>
  <si>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</si>
  <si>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</si>
  <si>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</si>
  <si>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</si>
  <si>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</si>
  <si>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</si>
  <si>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</si>
  <si>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</si>
  <si>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</si>
  <si>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</si>
  <si>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</si>
  <si>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</si>
  <si>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</si>
  <si>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</si>
  <si>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</si>
  <si>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</si>
  <si>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</si>
  <si>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</si>
  <si>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</si>
  <si>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</si>
  <si>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</si>
  <si>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</si>
  <si>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</si>
  <si>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</si>
  <si>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</si>
  <si>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</si>
  <si>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</si>
  <si>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</si>
  <si>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</si>
  <si>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</si>
  <si>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</si>
  <si>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</si>
  <si>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</si>
  <si>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</si>
  <si>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</si>
  <si>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</si>
  <si>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</si>
  <si>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</si>
  <si>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</si>
  <si>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</si>
  <si>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</si>
  <si>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</si>
  <si>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</si>
  <si>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</si>
  <si>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</si>
  <si>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</si>
  <si>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</si>
  <si>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</si>
  <si>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</si>
  <si>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</si>
  <si>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</si>
  <si>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</si>
  <si>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</si>
  <si>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</si>
  <si>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</si>
  <si>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</si>
  <si>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</si>
  <si>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</si>
  <si>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</si>
  <si>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</si>
  <si>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</si>
  <si>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</si>
  <si>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</si>
  <si>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</si>
  <si>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</si>
  <si>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</si>
  <si>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</si>
  <si>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</si>
  <si>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</si>
  <si>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</si>
  <si>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</si>
  <si>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</si>
  <si>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</si>
  <si>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</si>
  <si>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</si>
  <si>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</si>
  <si>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</si>
  <si>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</si>
  <si>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</si>
  <si>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</si>
  <si>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</si>
  <si>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</si>
  <si>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</si>
  <si>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</si>
  <si>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</si>
  <si>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</si>
  <si>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</si>
  <si>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</si>
  <si>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</si>
  <si>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</si>
  <si>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</si>
  <si>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</si>
  <si>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</si>
  <si>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</si>
  <si>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</si>
  <si>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</si>
  <si>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</si>
  <si>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</si>
  <si>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</si>
  <si>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</si>
  <si>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</si>
  <si>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</si>
  <si>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</si>
  <si>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</si>
  <si>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</si>
  <si>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</si>
  <si>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</si>
  <si>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</si>
  <si>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</si>
  <si>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</si>
  <si>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</si>
  <si>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</si>
  <si>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</si>
  <si>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</si>
  <si>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</si>
  <si>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</si>
  <si>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</si>
  <si>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</si>
  <si>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</si>
  <si>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</si>
  <si>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</si>
  <si>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</si>
  <si>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</si>
  <si>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</si>
  <si>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</si>
  <si>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</si>
  <si>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</si>
  <si>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</si>
  <si>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</si>
  <si>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</si>
  <si>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</si>
  <si>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</si>
  <si>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</si>
  <si>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</si>
  <si>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</si>
  <si>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</si>
  <si>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</si>
  <si>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</si>
  <si>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</si>
  <si>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</si>
  <si>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</si>
  <si>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</si>
  <si>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</si>
  <si>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</si>
  <si>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</si>
  <si>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</si>
  <si>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</si>
  <si>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</si>
  <si>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</si>
  <si>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</si>
  <si>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</si>
  <si>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</si>
  <si>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</si>
  <si>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</si>
  <si>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</si>
  <si>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</si>
  <si>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</si>
  <si>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</si>
  <si>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</si>
  <si>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</si>
  <si>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</si>
  <si>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</si>
  <si>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</si>
  <si>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</si>
  <si>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</si>
  <si>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</si>
  <si>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</si>
  <si>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</si>
  <si>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</si>
  <si>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</si>
  <si>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</si>
  <si>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</si>
  <si>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</si>
  <si>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</si>
  <si>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</si>
  <si>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</si>
  <si>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</si>
  <si>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</si>
  <si>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</si>
  <si>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</si>
  <si>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</si>
  <si>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</si>
  <si>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</si>
  <si>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</si>
  <si>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</si>
  <si>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</si>
  <si>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</si>
  <si>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</si>
  <si>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</si>
  <si>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</si>
  <si>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</si>
  <si>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</si>
  <si>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</si>
  <si>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</si>
  <si>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</si>
  <si>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</si>
  <si>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</si>
  <si>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</si>
  <si>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</si>
  <si>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</si>
  <si>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</si>
  <si>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</si>
  <si>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</si>
  <si>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</si>
  <si>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</si>
  <si>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</si>
  <si>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</si>
  <si>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</si>
  <si>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</si>
  <si>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</si>
  <si>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</si>
  <si>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</si>
  <si>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</si>
  <si>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</si>
  <si>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</si>
  <si>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</si>
  <si>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</si>
  <si>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</si>
  <si>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</si>
  <si>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</si>
  <si>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</si>
  <si>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</si>
  <si>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</si>
  <si>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</si>
  <si>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</si>
  <si>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</si>
  <si>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</si>
  <si>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</si>
  <si>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</si>
  <si>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</si>
  <si>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</si>
  <si>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</si>
  <si>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</si>
  <si>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</si>
  <si>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</si>
  <si>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</si>
  <si>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</si>
  <si>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</si>
  <si>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</si>
  <si>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</si>
  <si>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</si>
  <si>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</si>
  <si>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</si>
  <si>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</si>
  <si>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</si>
  <si>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</si>
  <si>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</si>
  <si>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</si>
  <si>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</si>
  <si>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</si>
  <si>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</si>
  <si>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</si>
  <si>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</si>
  <si>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</si>
  <si>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</si>
  <si>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</si>
  <si>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</si>
  <si>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</si>
  <si>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</si>
  <si>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</si>
  <si>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</si>
  <si>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</si>
  <si>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</si>
  <si>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</si>
  <si>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</si>
  <si>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</si>
  <si>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</si>
  <si>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</si>
  <si>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</si>
  <si>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</si>
  <si>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</si>
  <si>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</si>
  <si>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</si>
  <si>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</si>
  <si>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</si>
  <si>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</si>
  <si>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</si>
  <si>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</si>
  <si>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</si>
  <si>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</si>
  <si>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</si>
  <si>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</si>
  <si>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</si>
  <si>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</si>
  <si>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</si>
  <si>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</si>
  <si>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</si>
  <si>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</si>
  <si>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</si>
  <si>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</si>
  <si>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</si>
  <si>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</si>
  <si>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</si>
  <si>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</si>
  <si>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</si>
  <si>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</si>
  <si>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</si>
  <si>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</si>
  <si>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</si>
  <si>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</si>
  <si>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</si>
  <si>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</si>
  <si>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</si>
  <si>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</si>
  <si>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</si>
  <si>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</si>
  <si>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</si>
  <si>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</si>
  <si>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</si>
  <si>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</si>
  <si>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</si>
  <si>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</si>
  <si>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</si>
  <si>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</si>
  <si>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</si>
  <si>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</si>
  <si>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</si>
  <si>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</si>
  <si>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</si>
  <si>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</si>
  <si>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</si>
  <si>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</si>
  <si>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</si>
  <si>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</si>
  <si>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</si>
  <si>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</si>
  <si>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</si>
  <si>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</si>
  <si>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</si>
  <si>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</si>
  <si>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</si>
  <si>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</si>
  <si>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</si>
  <si>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</si>
  <si>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</si>
  <si>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</si>
  <si>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</si>
  <si>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</si>
  <si>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</si>
  <si>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</si>
  <si>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</si>
  <si>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</si>
  <si>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</si>
  <si>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</si>
  <si>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</si>
  <si>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</si>
  <si>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</si>
  <si>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</si>
  <si>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</si>
  <si>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</si>
  <si>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</si>
  <si>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</si>
  <si>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</si>
  <si>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</si>
  <si>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</si>
  <si>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</si>
  <si>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</si>
  <si>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</si>
  <si>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</si>
  <si>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</si>
  <si>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</si>
  <si>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</si>
  <si>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</si>
  <si>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</si>
  <si>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</si>
  <si>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</si>
  <si>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</si>
  <si>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</si>
  <si>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</si>
  <si>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</si>
  <si>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</si>
  <si>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</si>
  <si>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</si>
  <si>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</si>
  <si>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</si>
  <si>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</si>
  <si>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</si>
  <si>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</si>
  <si>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</si>
  <si>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</si>
  <si>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</si>
  <si>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</si>
  <si>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</si>
  <si>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</si>
  <si>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</si>
  <si>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</si>
  <si>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</si>
  <si>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</si>
  <si>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</si>
  <si>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</si>
  <si>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</si>
  <si>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</si>
  <si>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</si>
  <si>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</si>
  <si>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</si>
  <si>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</si>
  <si>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</si>
  <si>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</si>
  <si>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</si>
  <si>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</si>
  <si>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</si>
  <si>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</si>
  <si>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</si>
  <si>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</si>
  <si>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</si>
  <si>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</si>
  <si>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</si>
  <si>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</si>
  <si>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</si>
  <si>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</si>
  <si>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</si>
  <si>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</si>
  <si>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</si>
  <si>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</si>
  <si>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</si>
  <si>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</si>
  <si>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</si>
  <si>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</si>
  <si>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</si>
  <si>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</si>
  <si>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</si>
  <si>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</si>
  <si>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</si>
  <si>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</si>
  <si>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</si>
  <si>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</si>
  <si>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</si>
  <si>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</si>
  <si>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</si>
  <si>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</si>
  <si>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</si>
  <si>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</si>
  <si>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</si>
  <si>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</si>
  <si>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</si>
  <si>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</si>
  <si>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</si>
  <si>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</si>
  <si>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</si>
  <si>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</si>
  <si>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</si>
  <si>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</si>
  <si>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</si>
  <si>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</si>
  <si>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</si>
  <si>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</si>
  <si>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</si>
  <si>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</si>
  <si>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</si>
  <si>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</si>
  <si>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</si>
  <si>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</si>
  <si>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</si>
  <si>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</si>
  <si>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</si>
  <si>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</si>
  <si>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</si>
  <si>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</si>
  <si>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</si>
  <si>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</si>
  <si>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</si>
  <si>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</si>
  <si>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</si>
  <si>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</si>
  <si>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</si>
  <si>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</si>
  <si>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</si>
  <si>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</si>
  <si>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</si>
  <si>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</si>
  <si>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</si>
  <si>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</si>
  <si>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</si>
  <si>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</si>
  <si>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</si>
  <si>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</si>
  <si>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</si>
  <si>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</si>
  <si>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</si>
  <si>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</si>
  <si>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</si>
  <si>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</si>
  <si>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</si>
  <si>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</si>
  <si>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</si>
  <si>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</si>
  <si>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</si>
  <si>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</si>
  <si>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</si>
  <si>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</si>
  <si>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</si>
  <si>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</si>
  <si>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</si>
  <si>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</si>
  <si>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</si>
  <si>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</si>
  <si>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</si>
  <si>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</si>
  <si>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</si>
  <si>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</si>
  <si>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</si>
  <si>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</si>
  <si>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</si>
  <si>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</si>
  <si>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</si>
  <si>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</si>
  <si>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</si>
  <si>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</si>
  <si>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</si>
  <si>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</si>
  <si>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</si>
  <si>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</si>
  <si>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</si>
  <si>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</si>
  <si>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</si>
  <si>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</si>
  <si>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</si>
  <si>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</si>
  <si>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</si>
  <si>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</si>
  <si>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</si>
  <si>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</si>
  <si>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</si>
  <si>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</si>
  <si>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</si>
  <si>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</si>
  <si>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</si>
  <si>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</si>
  <si>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</si>
  <si>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</si>
  <si>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</si>
  <si>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</si>
  <si>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</si>
  <si>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</si>
  <si>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</si>
  <si>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</si>
  <si>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</si>
  <si>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</si>
  <si>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</si>
  <si>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</si>
  <si>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</si>
  <si>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</si>
  <si>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</si>
  <si>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</si>
  <si>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</si>
  <si>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</si>
  <si>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</si>
  <si>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</si>
  <si>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</si>
  <si>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</si>
  <si>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</si>
  <si>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</si>
  <si>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</si>
  <si>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</si>
  <si>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</si>
  <si>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</si>
  <si>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</si>
  <si>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</si>
  <si>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</si>
  <si>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</si>
  <si>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</si>
  <si>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</si>
  <si>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</si>
  <si>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</si>
  <si>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</si>
  <si>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</si>
  <si>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</si>
  <si>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</si>
  <si>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</si>
  <si>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</si>
  <si>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</si>
  <si>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</si>
  <si>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</si>
  <si>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</si>
  <si>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</si>
  <si>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</si>
  <si>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</si>
  <si>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</si>
  <si>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</si>
  <si>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</si>
  <si>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</si>
  <si>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</si>
  <si>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</si>
  <si>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</si>
  <si>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</si>
  <si>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</si>
  <si>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</si>
  <si>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</si>
  <si>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</si>
  <si>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</si>
  <si>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</si>
  <si>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</si>
  <si>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</si>
  <si>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</si>
  <si>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</si>
  <si>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</si>
  <si>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</si>
  <si>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</si>
  <si>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</si>
  <si>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</si>
  <si>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</si>
  <si>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</si>
  <si>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</si>
  <si>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</si>
  <si>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</si>
  <si>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</si>
  <si>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</si>
  <si>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</si>
  <si>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</si>
  <si>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</si>
  <si>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</si>
  <si>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</si>
  <si>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</si>
  <si>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</si>
  <si>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</si>
  <si>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</si>
  <si>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</si>
  <si>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</si>
  <si>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</si>
  <si>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</si>
  <si>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</si>
  <si>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</si>
  <si>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</si>
  <si>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</si>
  <si>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</si>
  <si>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</si>
  <si>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</si>
  <si>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</si>
  <si>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</si>
  <si>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</si>
  <si>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</si>
  <si>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</si>
  <si>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</si>
  <si>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</si>
  <si>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</si>
  <si>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</si>
  <si>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</si>
  <si>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</si>
  <si>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</si>
  <si>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</si>
  <si>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</si>
  <si>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</si>
  <si>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</si>
  <si>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</si>
  <si>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</si>
  <si>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</si>
  <si>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</si>
  <si>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</si>
  <si>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</si>
  <si>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</si>
  <si>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</si>
  <si>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</si>
  <si>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</si>
  <si>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</si>
  <si>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</si>
  <si>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</si>
  <si>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</si>
  <si>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</si>
  <si>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</si>
  <si>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</si>
  <si>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</si>
  <si>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</si>
  <si>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</si>
  <si>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</si>
  <si>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</si>
  <si>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</si>
  <si>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</si>
  <si>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</si>
  <si>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</si>
  <si>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</si>
  <si>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</si>
  <si>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</si>
  <si>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</si>
  <si>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</si>
  <si>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</si>
  <si>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</si>
  <si>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</si>
  <si>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</si>
  <si>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</si>
  <si>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</si>
  <si>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</si>
  <si>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</si>
  <si>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</si>
  <si>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</si>
  <si>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</si>
  <si>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</si>
  <si>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</si>
  <si>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</si>
  <si>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</si>
  <si>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</si>
  <si>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</si>
  <si>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</si>
  <si>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</si>
  <si>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</si>
  <si>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</si>
  <si>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</si>
  <si>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</si>
  <si>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</si>
  <si>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</si>
  <si>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</si>
  <si>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</si>
  <si>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</si>
  <si>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</si>
  <si>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</si>
  <si>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</si>
  <si>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</si>
  <si>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</si>
  <si>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</si>
  <si>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</si>
  <si>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</si>
  <si>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</si>
  <si>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</si>
  <si>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</si>
  <si>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</si>
  <si>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</si>
  <si>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</si>
  <si>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</si>
  <si>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</si>
  <si>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</si>
  <si>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</si>
  <si>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</si>
  <si>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</si>
  <si>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</si>
  <si>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</si>
  <si>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</si>
  <si>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</si>
  <si>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</si>
  <si>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</si>
  <si>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</si>
  <si>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</si>
  <si>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</si>
  <si>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</si>
  <si>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</si>
  <si>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</si>
  <si>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</si>
  <si>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</si>
  <si>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</si>
  <si>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</si>
  <si>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</si>
  <si>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</si>
  <si>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</si>
  <si>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</si>
  <si>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</si>
  <si>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</si>
  <si>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</si>
  <si>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</si>
  <si>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</si>
  <si>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</si>
  <si>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</si>
  <si>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</si>
  <si>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</si>
  <si>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</si>
  <si>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</si>
  <si>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</si>
  <si>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</si>
  <si>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</si>
  <si>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</si>
  <si>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</si>
  <si>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</si>
  <si>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</si>
  <si>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</si>
  <si>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</si>
  <si>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</si>
  <si>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</si>
  <si>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</si>
  <si>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</si>
  <si>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</si>
  <si>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</si>
  <si>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</si>
  <si>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</si>
  <si>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</si>
  <si>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</si>
  <si>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</si>
  <si>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</si>
  <si>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</si>
  <si>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</si>
  <si>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</si>
  <si>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</si>
  <si>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</si>
  <si>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</si>
  <si>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</si>
  <si>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</si>
  <si>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</si>
  <si>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</si>
  <si>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</si>
  <si>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</si>
  <si>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</si>
  <si>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</si>
  <si>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</si>
  <si>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</si>
  <si>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</si>
  <si>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</si>
  <si>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</si>
  <si>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</si>
  <si>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</si>
  <si>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</si>
  <si>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</si>
  <si>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</si>
  <si>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</si>
  <si>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</si>
  <si>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</si>
  <si>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</si>
  <si>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</si>
  <si>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</si>
  <si>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</si>
  <si>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</si>
  <si>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</si>
  <si>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</si>
  <si>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</si>
  <si>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</si>
  <si>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</si>
  <si>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</si>
  <si>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</si>
  <si>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</si>
  <si>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</si>
  <si>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</si>
  <si>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</si>
  <si>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</si>
  <si>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</si>
  <si>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</si>
  <si>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</si>
  <si>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</si>
  <si>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</si>
  <si>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</si>
  <si>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</si>
  <si>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</si>
  <si>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</si>
  <si>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</si>
  <si>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</si>
  <si>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</si>
  <si>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</si>
  <si>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</si>
  <si>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</si>
  <si>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</si>
  <si>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</si>
  <si>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</si>
  <si>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</si>
  <si>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</si>
  <si>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</si>
  <si>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</si>
  <si>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</si>
  <si>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</si>
  <si>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</si>
  <si>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</si>
  <si>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</si>
  <si>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</si>
  <si>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</si>
  <si>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</si>
  <si>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</si>
  <si>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</si>
  <si>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</si>
  <si>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</si>
  <si>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</si>
  <si>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</si>
  <si>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</si>
  <si>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</si>
  <si>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</si>
  <si>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</si>
  <si>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</si>
  <si>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</si>
  <si>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</si>
  <si>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</si>
  <si>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</si>
  <si>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</si>
  <si>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</si>
  <si>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</si>
  <si>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</si>
  <si>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</si>
  <si>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</si>
  <si>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</si>
  <si>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</si>
  <si>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</si>
  <si>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</si>
  <si>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</si>
  <si>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</si>
  <si>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</si>
  <si>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</si>
  <si>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</si>
  <si>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</si>
  <si>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</si>
  <si>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</si>
  <si>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</si>
  <si>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</si>
  <si>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</si>
  <si>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</si>
  <si>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</si>
  <si>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</si>
  <si>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</si>
  <si>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</si>
  <si>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</si>
  <si>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</si>
  <si>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</si>
  <si>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</si>
  <si>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</si>
  <si>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</si>
  <si>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</si>
  <si>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</si>
  <si>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</si>
  <si>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</si>
  <si>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</si>
  <si>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</si>
  <si>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</si>
  <si>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</si>
  <si>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</si>
  <si>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</si>
  <si>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</si>
  <si>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</si>
  <si>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</si>
  <si>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</si>
  <si>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</si>
  <si>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</si>
  <si>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</si>
  <si>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</si>
  <si>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</si>
  <si>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</si>
  <si>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</si>
  <si>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</si>
  <si>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</si>
  <si>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</si>
  <si>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</si>
  <si>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</si>
  <si>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</si>
  <si>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</si>
  <si>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</si>
  <si>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</si>
  <si>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</si>
  <si>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</si>
  <si>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</si>
  <si>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</si>
  <si>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</si>
  <si>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</si>
  <si>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OD Round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</si>
</sst>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8"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11">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1"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2" fillId="12" borderId="6" xfId="0" applyFont="1" applyFill="1" applyBorder="1"/>
    <xf numFmtId="0" fontId="22"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2"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3"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2"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2" fillId="0" borderId="0" xfId="0" applyFont="1"/>
    <xf numFmtId="0" fontId="25" fillId="0" borderId="0" xfId="0" applyFont="1"/>
    <xf numFmtId="0" fontId="22" fillId="0" borderId="0" xfId="0" applyFont="1" applyAlignment="1">
      <alignment horizontal="center"/>
    </xf>
    <xf numFmtId="0" fontId="26" fillId="0" borderId="0" xfId="0" applyFont="1"/>
    <xf numFmtId="2" fontId="22" fillId="0" borderId="0" xfId="0" applyNumberFormat="1" applyFont="1"/>
    <xf numFmtId="0" fontId="22" fillId="0" borderId="0" xfId="0" applyFont="1" applyBorder="1"/>
    <xf numFmtId="0" fontId="27"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0"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0"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1" fillId="27" borderId="0" xfId="0" applyFont="1" applyFill="1" applyBorder="1" applyAlignment="1">
      <alignment horizontal="right"/>
    </xf>
    <xf numFmtId="0" fontId="31" fillId="27" borderId="0" xfId="0" quotePrefix="1" applyFont="1" applyFill="1" applyBorder="1" applyAlignment="1">
      <alignment horizontal="center" vertical="center"/>
    </xf>
    <xf numFmtId="0" fontId="31"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2"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0"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0" fillId="0" borderId="0" xfId="0" applyFont="1" applyBorder="1" applyAlignment="1">
      <alignment horizontal="center"/>
    </xf>
    <xf numFmtId="0" fontId="33" fillId="0" borderId="0" xfId="0" applyFont="1" applyBorder="1" applyAlignment="1">
      <alignment horizontal="center"/>
    </xf>
    <xf numFmtId="49" fontId="34"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29" fillId="0" borderId="0" xfId="0" applyFont="1" applyAlignment="1">
      <alignment horizontal="center"/>
    </xf>
    <xf numFmtId="0" fontId="3" fillId="0" borderId="0" xfId="0" applyFont="1" applyAlignment="1">
      <alignment horizontal="center"/>
    </xf>
    <xf numFmtId="0" fontId="32"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2" fillId="0" borderId="0" xfId="0" applyFont="1" applyBorder="1" applyAlignment="1">
      <alignment horizontal="center"/>
    </xf>
    <xf numFmtId="0" fontId="32"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0"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0" fillId="0" borderId="0" xfId="0" applyNumberFormat="1" applyFont="1" applyBorder="1" applyAlignment="1">
      <alignment horizontal="right"/>
    </xf>
    <xf numFmtId="173" fontId="30"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1" fillId="27" borderId="8" xfId="0" applyFont="1" applyFill="1" applyBorder="1" applyAlignment="1">
      <alignment horizontal="right"/>
    </xf>
    <xf numFmtId="0" fontId="31"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0"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0" borderId="0" xfId="0" applyFont="1" applyFill="1" applyBorder="1"/>
    <xf numFmtId="0" fontId="37" fillId="0" borderId="0" xfId="0" applyFont="1"/>
    <xf numFmtId="0" fontId="24" fillId="0" borderId="0" xfId="0" applyFont="1" applyAlignment="1"/>
    <xf numFmtId="0" fontId="22"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28" fillId="0" borderId="28" xfId="0" applyFont="1" applyFill="1" applyBorder="1" applyAlignment="1">
      <alignment horizontal="center" vertical="center" wrapText="1"/>
    </xf>
    <xf numFmtId="0" fontId="28" fillId="0" borderId="19" xfId="0" applyFont="1" applyFill="1" applyBorder="1" applyAlignment="1">
      <alignment horizontal="center" vertical="center" wrapText="1"/>
    </xf>
    <xf numFmtId="0" fontId="28" fillId="0" borderId="29"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0" borderId="0"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38" xfId="0" applyFont="1" applyFill="1" applyBorder="1" applyAlignment="1">
      <alignment horizontal="center" vertical="center" wrapText="1"/>
    </xf>
    <xf numFmtId="0" fontId="28" fillId="0" borderId="33" xfId="0" applyFont="1" applyFill="1" applyBorder="1" applyAlignment="1">
      <alignment horizontal="center" vertical="center" wrapText="1"/>
    </xf>
    <xf numFmtId="0" fontId="28" fillId="0" borderId="39" xfId="0" applyFont="1" applyFill="1" applyBorder="1" applyAlignment="1">
      <alignment horizontal="center" vertical="center" wrapText="1"/>
    </xf>
    <xf numFmtId="0" fontId="20"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0"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vertical="center" wrapText="1"/>
    </xf>
    <xf numFmtId="0" fontId="19" fillId="2" borderId="0" xfId="0" applyFont="1" applyFill="1" applyBorder="1" applyAlignment="1">
      <alignment vertical="center" wrapText="1"/>
    </xf>
    <xf numFmtId="0" fontId="19" fillId="2" borderId="23" xfId="0" applyFont="1" applyFill="1" applyBorder="1" applyAlignment="1">
      <alignment vertical="center" wrapText="1"/>
    </xf>
    <xf numFmtId="0" fontId="19" fillId="2" borderId="32" xfId="0" applyFont="1" applyFill="1" applyBorder="1" applyAlignment="1">
      <alignment vertical="center" wrapText="1"/>
    </xf>
    <xf numFmtId="0" fontId="19" fillId="2" borderId="33" xfId="0" applyFont="1" applyFill="1" applyBorder="1" applyAlignment="1">
      <alignment vertical="center" wrapText="1"/>
    </xf>
    <xf numFmtId="0" fontId="19" fillId="2" borderId="39" xfId="0" applyFont="1" applyFill="1" applyBorder="1" applyAlignment="1">
      <alignment vertical="center"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0"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0"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MAX(3900,_xlfn.CEILING.MATH(3600+TblProd[[#This Row],[Land]]*0.65+OFFSET(TblTech[[#This Row],[Sum of tech]],-1,0)*150))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2" t="s">
        <v>457</v>
      </c>
      <c r="B1" s="552"/>
      <c r="C1" s="552"/>
      <c r="D1" s="552"/>
      <c r="E1" s="552"/>
      <c r="F1" s="552"/>
      <c r="G1" s="552"/>
      <c r="H1" s="552"/>
      <c r="I1" s="552"/>
      <c r="J1" s="552"/>
      <c r="K1" s="552"/>
      <c r="L1" s="553"/>
      <c r="M1" s="560" t="s">
        <v>1071</v>
      </c>
      <c r="N1" s="561"/>
      <c r="O1" s="562"/>
    </row>
    <row r="2" spans="1:15" s="48" customFormat="1" ht="12.75" customHeight="1" x14ac:dyDescent="0.2">
      <c r="A2" s="587" t="s">
        <v>1116</v>
      </c>
      <c r="B2" s="588"/>
      <c r="C2" s="588"/>
      <c r="D2" s="588"/>
      <c r="E2" s="588"/>
      <c r="F2" s="588"/>
      <c r="G2" s="588"/>
      <c r="H2" s="588"/>
      <c r="I2" s="588"/>
      <c r="J2" s="588"/>
      <c r="K2" s="588"/>
      <c r="L2" s="589"/>
      <c r="M2" s="575" t="s">
        <v>1117</v>
      </c>
      <c r="N2" s="576"/>
      <c r="O2" s="577"/>
    </row>
    <row r="3" spans="1:15" s="48" customFormat="1" x14ac:dyDescent="0.2">
      <c r="A3" s="587"/>
      <c r="B3" s="588"/>
      <c r="C3" s="588"/>
      <c r="D3" s="588"/>
      <c r="E3" s="588"/>
      <c r="F3" s="588"/>
      <c r="G3" s="588"/>
      <c r="H3" s="588"/>
      <c r="I3" s="588"/>
      <c r="J3" s="588"/>
      <c r="K3" s="588"/>
      <c r="L3" s="589"/>
      <c r="M3" s="575"/>
      <c r="N3" s="576"/>
      <c r="O3" s="577"/>
    </row>
    <row r="4" spans="1:15" s="48" customFormat="1" x14ac:dyDescent="0.2">
      <c r="A4" s="587"/>
      <c r="B4" s="588"/>
      <c r="C4" s="588"/>
      <c r="D4" s="588"/>
      <c r="E4" s="588"/>
      <c r="F4" s="588"/>
      <c r="G4" s="588"/>
      <c r="H4" s="588"/>
      <c r="I4" s="588"/>
      <c r="J4" s="588"/>
      <c r="K4" s="588"/>
      <c r="L4" s="589"/>
      <c r="M4" s="575"/>
      <c r="N4" s="576"/>
      <c r="O4" s="577"/>
    </row>
    <row r="5" spans="1:15" s="48" customFormat="1" x14ac:dyDescent="0.2">
      <c r="A5" s="587"/>
      <c r="B5" s="588"/>
      <c r="C5" s="588"/>
      <c r="D5" s="588"/>
      <c r="E5" s="588"/>
      <c r="F5" s="588"/>
      <c r="G5" s="588"/>
      <c r="H5" s="588"/>
      <c r="I5" s="588"/>
      <c r="J5" s="588"/>
      <c r="K5" s="588"/>
      <c r="L5" s="589"/>
      <c r="M5" s="575"/>
      <c r="N5" s="576"/>
      <c r="O5" s="577"/>
    </row>
    <row r="6" spans="1:15" s="48" customFormat="1" x14ac:dyDescent="0.2">
      <c r="A6" s="587"/>
      <c r="B6" s="588"/>
      <c r="C6" s="588"/>
      <c r="D6" s="588"/>
      <c r="E6" s="588"/>
      <c r="F6" s="588"/>
      <c r="G6" s="588"/>
      <c r="H6" s="588"/>
      <c r="I6" s="588"/>
      <c r="J6" s="588"/>
      <c r="K6" s="588"/>
      <c r="L6" s="589"/>
      <c r="M6" s="575"/>
      <c r="N6" s="576"/>
      <c r="O6" s="577"/>
    </row>
    <row r="7" spans="1:15" s="48" customFormat="1" ht="13.5" thickBot="1" x14ac:dyDescent="0.25">
      <c r="A7" s="590"/>
      <c r="B7" s="591"/>
      <c r="C7" s="591"/>
      <c r="D7" s="591"/>
      <c r="E7" s="591"/>
      <c r="F7" s="591"/>
      <c r="G7" s="591"/>
      <c r="H7" s="591"/>
      <c r="I7" s="591"/>
      <c r="J7" s="591"/>
      <c r="K7" s="591"/>
      <c r="L7" s="592"/>
      <c r="M7" s="575"/>
      <c r="N7" s="576"/>
      <c r="O7" s="577"/>
    </row>
    <row r="8" spans="1:15" s="48" customFormat="1" ht="15.75" x14ac:dyDescent="0.2">
      <c r="A8" s="554" t="s">
        <v>456</v>
      </c>
      <c r="B8" s="555"/>
      <c r="C8" s="555"/>
      <c r="D8" s="555"/>
      <c r="E8" s="555"/>
      <c r="F8" s="555"/>
      <c r="G8" s="555"/>
      <c r="H8" s="555"/>
      <c r="I8" s="556"/>
      <c r="J8" s="563" t="s">
        <v>1118</v>
      </c>
      <c r="K8" s="564"/>
      <c r="L8" s="565"/>
      <c r="M8" s="578"/>
      <c r="N8" s="579"/>
      <c r="O8" s="580"/>
    </row>
    <row r="9" spans="1:15" s="48" customFormat="1" ht="12.75" customHeight="1" x14ac:dyDescent="0.2">
      <c r="A9" s="557" t="s">
        <v>1070</v>
      </c>
      <c r="B9" s="558"/>
      <c r="C9" s="558"/>
      <c r="D9" s="558"/>
      <c r="E9" s="558"/>
      <c r="F9" s="558"/>
      <c r="G9" s="558"/>
      <c r="H9" s="558"/>
      <c r="I9" s="558"/>
      <c r="J9" s="566"/>
      <c r="K9" s="567"/>
      <c r="L9" s="568"/>
      <c r="M9" s="578"/>
      <c r="N9" s="579"/>
      <c r="O9" s="580"/>
    </row>
    <row r="10" spans="1:15" s="48" customFormat="1" ht="12.75" customHeight="1" x14ac:dyDescent="0.2">
      <c r="A10" s="557"/>
      <c r="B10" s="558"/>
      <c r="C10" s="558"/>
      <c r="D10" s="558"/>
      <c r="E10" s="558"/>
      <c r="F10" s="558"/>
      <c r="G10" s="558"/>
      <c r="H10" s="558"/>
      <c r="I10" s="558"/>
      <c r="J10" s="566"/>
      <c r="K10" s="567"/>
      <c r="L10" s="568"/>
      <c r="M10" s="578"/>
      <c r="N10" s="579"/>
      <c r="O10" s="580"/>
    </row>
    <row r="11" spans="1:15" s="48" customFormat="1" ht="12.75" customHeight="1" x14ac:dyDescent="0.2">
      <c r="A11" s="557"/>
      <c r="B11" s="558"/>
      <c r="C11" s="558"/>
      <c r="D11" s="558"/>
      <c r="E11" s="558"/>
      <c r="F11" s="558"/>
      <c r="G11" s="558"/>
      <c r="H11" s="558"/>
      <c r="I11" s="558"/>
      <c r="J11" s="566"/>
      <c r="K11" s="567"/>
      <c r="L11" s="568"/>
      <c r="M11" s="578"/>
      <c r="N11" s="579"/>
      <c r="O11" s="580"/>
    </row>
    <row r="12" spans="1:15" s="48" customFormat="1" ht="28.5" customHeight="1" thickBot="1" x14ac:dyDescent="0.25">
      <c r="A12" s="557"/>
      <c r="B12" s="558"/>
      <c r="C12" s="558"/>
      <c r="D12" s="558"/>
      <c r="E12" s="558"/>
      <c r="F12" s="558"/>
      <c r="G12" s="558"/>
      <c r="H12" s="558"/>
      <c r="I12" s="558"/>
      <c r="J12" s="569"/>
      <c r="K12" s="570"/>
      <c r="L12" s="571"/>
      <c r="M12" s="581"/>
      <c r="N12" s="582"/>
      <c r="O12" s="583"/>
    </row>
    <row r="13" spans="1:15" s="48" customFormat="1" ht="25.5" customHeight="1" thickBot="1" x14ac:dyDescent="0.25">
      <c r="A13" s="584" t="s">
        <v>262</v>
      </c>
      <c r="B13" s="585"/>
      <c r="C13" s="586"/>
      <c r="D13" s="586"/>
      <c r="E13" s="586"/>
      <c r="F13" s="586"/>
      <c r="G13" s="586"/>
      <c r="H13" s="586"/>
      <c r="I13" s="586"/>
      <c r="J13" s="586"/>
      <c r="K13" s="586"/>
      <c r="L13" s="586"/>
      <c r="M13" s="586"/>
      <c r="N13" s="586"/>
      <c r="O13" s="586"/>
    </row>
    <row r="14" spans="1:15" s="58" customFormat="1" ht="12.75" customHeight="1" x14ac:dyDescent="0.2">
      <c r="A14" s="49" t="s">
        <v>28</v>
      </c>
      <c r="B14" s="168" t="s">
        <v>89</v>
      </c>
      <c r="C14" s="50"/>
      <c r="D14" s="51" t="s">
        <v>328</v>
      </c>
      <c r="E14" s="51" t="s">
        <v>794</v>
      </c>
      <c r="F14" s="52"/>
      <c r="G14" s="52"/>
      <c r="H14" s="53" t="s">
        <v>495</v>
      </c>
      <c r="I14" s="54" t="s">
        <v>212</v>
      </c>
      <c r="J14" s="55"/>
      <c r="K14" s="56"/>
      <c r="L14" s="52"/>
      <c r="M14" s="52"/>
      <c r="N14" s="52"/>
      <c r="O14" s="57"/>
    </row>
    <row r="15" spans="1:15" s="48" customFormat="1" ht="12.75" customHeight="1" x14ac:dyDescent="0.2">
      <c r="A15" s="59" t="s">
        <v>454</v>
      </c>
      <c r="B15" s="169">
        <v>44681</v>
      </c>
      <c r="D15" s="59" t="s">
        <v>329</v>
      </c>
      <c r="E15" s="60">
        <f>B15+(1+B16-1)/24+B18-6/24</f>
        <v>44680.75</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535</v>
      </c>
      <c r="D16" s="59" t="s">
        <v>322</v>
      </c>
      <c r="E16" s="60">
        <f ca="1">NOW()</f>
        <v>44667.039506018518</v>
      </c>
      <c r="H16" s="59" t="s">
        <v>105</v>
      </c>
      <c r="I16" s="61">
        <f>INDEX(TblRaces[[Max population]:[Explore Cost]],MATCH(race,TblRaces[Race],0),MATCH(Table4[[#This Row],[Race Bonuses]],TblRaces[[#Headers],[Max population]:[Explore Cost]],0))</f>
        <v>0</v>
      </c>
      <c r="K16" s="550" t="s">
        <v>458</v>
      </c>
      <c r="L16" s="559"/>
      <c r="M16" s="559"/>
      <c r="N16" s="559"/>
      <c r="O16" s="63"/>
    </row>
    <row r="17" spans="1:15" s="48" customFormat="1" ht="12.75" customHeight="1" thickBot="1" x14ac:dyDescent="0.25">
      <c r="A17" s="49" t="s">
        <v>326</v>
      </c>
      <c r="B17" s="64">
        <f ca="1">TODAY()</f>
        <v>44667</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59"/>
      <c r="L17" s="559"/>
      <c r="M17" s="559"/>
      <c r="N17" s="559"/>
      <c r="O17" s="63"/>
    </row>
    <row r="18" spans="1:15" s="48" customFormat="1" ht="12.75" customHeight="1" thickBot="1" x14ac:dyDescent="0.25">
      <c r="A18" s="69" t="s">
        <v>509</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59"/>
      <c r="L18" s="559"/>
      <c r="M18" s="559"/>
      <c r="N18" s="559"/>
      <c r="O18" s="63"/>
    </row>
    <row r="19" spans="1:15" s="48" customFormat="1" x14ac:dyDescent="0.2">
      <c r="H19" s="59" t="s">
        <v>108</v>
      </c>
      <c r="I19" s="61">
        <f>INDEX(TblRaces[[Max population]:[Explore Cost]],MATCH(race,TblRaces[Race],0),MATCH(Table4[[#This Row],[Race Bonuses]],TblRaces[[#Headers],[Max population]:[Explore Cost]],0))</f>
        <v>0</v>
      </c>
      <c r="J19" s="55"/>
      <c r="K19" s="559"/>
      <c r="L19" s="559"/>
      <c r="M19" s="559"/>
      <c r="N19" s="559"/>
      <c r="O19" s="70"/>
    </row>
    <row r="20" spans="1:15" s="48" customFormat="1" x14ac:dyDescent="0.2">
      <c r="H20" s="59" t="s">
        <v>109</v>
      </c>
      <c r="I20" s="61">
        <f>INDEX(TblRaces[[Max population]:[Explore Cost]],MATCH(race,TblRaces[Race],0),MATCH(Table4[[#This Row],[Race Bonuses]],TblRaces[[#Headers],[Max population]:[Explore Cost]],0))</f>
        <v>0</v>
      </c>
      <c r="J20" s="55"/>
      <c r="K20" s="559"/>
      <c r="L20" s="559"/>
      <c r="M20" s="559"/>
      <c r="N20" s="559"/>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59"/>
      <c r="L21" s="559"/>
      <c r="M21" s="559"/>
      <c r="N21" s="559"/>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0"/>
      <c r="L23" s="550"/>
      <c r="M23" s="550"/>
      <c r="N23" s="550"/>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0"/>
      <c r="L24" s="550"/>
      <c r="M24" s="550"/>
      <c r="N24" s="550"/>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1200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0"/>
      <c r="L25" s="550"/>
      <c r="M25" s="550"/>
      <c r="N25" s="550"/>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50"/>
      <c r="L26" s="550"/>
      <c r="M26" s="550"/>
      <c r="N26" s="550"/>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50"/>
      <c r="L27" s="550"/>
      <c r="M27" s="550"/>
      <c r="N27" s="550"/>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1109</v>
      </c>
      <c r="B29" s="52"/>
      <c r="C29" s="52"/>
      <c r="D29" s="80"/>
      <c r="E29" s="81"/>
      <c r="F29" s="52"/>
      <c r="G29" s="52"/>
      <c r="H29" s="59" t="s">
        <v>496</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497</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534</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1101</v>
      </c>
      <c r="I32" s="533">
        <f>INDEX(TblRaces[[Max population]:[Explore Cost]],MATCH(race,TblRaces[Race],0),MATCH(Table4[[#This Row],[Race Bonuses]],TblRaces[[#Headers],[Max population]:[Explore Cost]],0))</f>
        <v>0</v>
      </c>
      <c r="J32" s="83"/>
      <c r="O32" s="88"/>
    </row>
    <row r="33" spans="1:15" s="89" customFormat="1" ht="29.25" customHeight="1" x14ac:dyDescent="0.2">
      <c r="A33" s="572" t="s">
        <v>383</v>
      </c>
      <c r="B33" s="549"/>
      <c r="C33" s="549"/>
      <c r="D33" s="549"/>
      <c r="E33" s="549"/>
      <c r="F33" s="549"/>
      <c r="G33" s="549"/>
      <c r="H33" s="549"/>
      <c r="I33" s="549"/>
      <c r="J33" s="573"/>
      <c r="K33" s="574"/>
      <c r="L33" s="574"/>
      <c r="M33" s="574"/>
      <c r="N33" s="574"/>
      <c r="O33" s="574"/>
    </row>
    <row r="34" spans="1:15" x14ac:dyDescent="0.2">
      <c r="A34" s="90" t="s">
        <v>22</v>
      </c>
      <c r="B34" s="91" t="s">
        <v>360</v>
      </c>
      <c r="C34" s="92" t="s">
        <v>31</v>
      </c>
      <c r="D34" s="93" t="s">
        <v>212</v>
      </c>
      <c r="E34" s="94" t="s">
        <v>1042</v>
      </c>
      <c r="F34" s="92" t="s">
        <v>32</v>
      </c>
      <c r="G34" s="93" t="s">
        <v>1040</v>
      </c>
      <c r="H34" s="93" t="s">
        <v>1041</v>
      </c>
      <c r="I34" s="95" t="s">
        <v>794</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5" t="s">
        <v>435</v>
      </c>
      <c r="L36" s="546"/>
      <c r="M36" s="546"/>
      <c r="N36" s="546"/>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6"/>
      <c r="L37" s="546"/>
      <c r="M37" s="546"/>
      <c r="N37" s="546"/>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6"/>
      <c r="L38" s="546"/>
      <c r="M38" s="546"/>
      <c r="N38" s="546"/>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0" t="s">
        <v>455</v>
      </c>
      <c r="L39" s="551"/>
      <c r="M39" s="551"/>
      <c r="N39" s="551"/>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51"/>
      <c r="L40" s="551"/>
      <c r="M40" s="551"/>
      <c r="N40" s="551"/>
      <c r="O40" s="57"/>
    </row>
    <row r="41" spans="1:15" x14ac:dyDescent="0.2">
      <c r="A41" s="123" t="s">
        <v>24</v>
      </c>
      <c r="B41" s="124">
        <f ca="1">F41</f>
        <v>626</v>
      </c>
      <c r="C41" s="125"/>
      <c r="D41" s="59"/>
      <c r="E41" s="126"/>
      <c r="F41" s="113">
        <f ca="1">Military!Z76</f>
        <v>626</v>
      </c>
      <c r="G41" s="127"/>
      <c r="H41" s="113">
        <f ca="1">F41*(1+$G$36)</f>
        <v>626</v>
      </c>
      <c r="I41" s="108" t="s">
        <v>426</v>
      </c>
      <c r="J41" s="48"/>
      <c r="K41" s="547" t="s">
        <v>453</v>
      </c>
      <c r="L41" s="548"/>
      <c r="M41" s="548"/>
      <c r="N41" s="548"/>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48"/>
      <c r="L42" s="548"/>
      <c r="M42" s="548"/>
      <c r="N42" s="548"/>
      <c r="O42" s="57"/>
    </row>
    <row r="43" spans="1:15" ht="13.5" thickTop="1" x14ac:dyDescent="0.2">
      <c r="B43" s="59"/>
      <c r="C43" s="125"/>
      <c r="D43" s="59"/>
      <c r="E43" s="126"/>
      <c r="F43" s="121">
        <f ca="1">F41+F40+F42</f>
        <v>1076</v>
      </c>
      <c r="G43" s="49"/>
      <c r="H43" s="120">
        <f ca="1">H41+H40+H42</f>
        <v>1076</v>
      </c>
      <c r="I43" s="108"/>
      <c r="J43" s="48"/>
      <c r="K43" s="549"/>
      <c r="L43" s="549"/>
      <c r="M43" s="549"/>
      <c r="N43" s="549"/>
      <c r="O43" s="57"/>
    </row>
    <row r="44" spans="1:15" x14ac:dyDescent="0.2">
      <c r="A44" s="52"/>
      <c r="B44" s="48"/>
      <c r="C44" s="52"/>
      <c r="D44" s="544"/>
      <c r="E44" s="544"/>
      <c r="F44" s="544"/>
      <c r="G44" s="544"/>
      <c r="H44" s="544"/>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1043</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 + B38*D90*E90 + B38*D91*E91)/E47</f>
        <v>0.1</v>
      </c>
      <c r="J50" s="145">
        <f ca="1">I50*(1+I26)</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 + B38*D92*E92 + B38*D93*E93)/E47</f>
        <v>0.1</v>
      </c>
      <c r="J51" s="145">
        <f ca="1">I51*(1+I27+Constants!O58*Techs!AL76)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2" t="s">
        <v>293</v>
      </c>
      <c r="B73" s="543"/>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508</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A90" s="166" t="s">
        <v>93</v>
      </c>
      <c r="B90" s="161" t="s">
        <v>130</v>
      </c>
      <c r="C90" s="541">
        <v>0.2</v>
      </c>
      <c r="D90" s="541">
        <f>1/3</f>
        <v>0.33333333333333331</v>
      </c>
      <c r="E90" s="161" t="b">
        <f t="shared" ref="E90:E93" si="1">$B$14=A90</f>
        <v>0</v>
      </c>
      <c r="O90" s="49"/>
    </row>
    <row r="91" spans="1:15" x14ac:dyDescent="0.2">
      <c r="A91" s="540" t="s">
        <v>104</v>
      </c>
      <c r="B91" s="161" t="s">
        <v>164</v>
      </c>
      <c r="C91" s="541">
        <v>0.2</v>
      </c>
      <c r="D91" s="541">
        <v>0.2</v>
      </c>
      <c r="E91" s="161" t="b">
        <f t="shared" si="1"/>
        <v>0</v>
      </c>
      <c r="O91" s="49"/>
    </row>
    <row r="92" spans="1:15" x14ac:dyDescent="0.2">
      <c r="A92" s="540" t="s">
        <v>96</v>
      </c>
      <c r="B92" s="161" t="s">
        <v>141</v>
      </c>
      <c r="C92" s="541">
        <v>0.25</v>
      </c>
      <c r="D92" s="541">
        <v>0.25</v>
      </c>
      <c r="E92" s="161" t="b">
        <f t="shared" si="1"/>
        <v>0</v>
      </c>
      <c r="O92" s="49"/>
    </row>
    <row r="93" spans="1:15" x14ac:dyDescent="0.2">
      <c r="A93" s="540" t="s">
        <v>99</v>
      </c>
      <c r="B93" s="161" t="s">
        <v>149</v>
      </c>
      <c r="C93" s="541">
        <v>0.25</v>
      </c>
      <c r="D93" s="541">
        <v>0.25</v>
      </c>
      <c r="E93" s="161" t="b">
        <f t="shared" si="1"/>
        <v>0</v>
      </c>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4" t="s">
        <v>23</v>
      </c>
      <c r="D1" s="594"/>
      <c r="E1" s="594"/>
      <c r="F1" s="594"/>
      <c r="G1" s="594"/>
      <c r="H1" s="594"/>
      <c r="I1" s="594"/>
      <c r="J1" s="174"/>
      <c r="K1" s="174"/>
      <c r="L1" s="594" t="s">
        <v>22</v>
      </c>
      <c r="M1" s="594"/>
      <c r="N1" s="594"/>
      <c r="O1" s="594"/>
      <c r="P1" s="594"/>
      <c r="Q1" s="594"/>
      <c r="R1" s="594"/>
      <c r="S1" s="594"/>
      <c r="U1" s="594" t="s">
        <v>169</v>
      </c>
      <c r="V1" s="595"/>
      <c r="W1" s="594" t="s">
        <v>173</v>
      </c>
      <c r="X1" s="594"/>
      <c r="Y1" s="594"/>
      <c r="Z1" s="594"/>
      <c r="AA1" s="594" t="s">
        <v>178</v>
      </c>
      <c r="AB1" s="595"/>
      <c r="AC1" s="595"/>
      <c r="AD1" s="595"/>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794</v>
      </c>
      <c r="L3" s="176" t="s">
        <v>1044</v>
      </c>
      <c r="M3" s="176" t="s">
        <v>790</v>
      </c>
      <c r="N3" s="176" t="s">
        <v>791</v>
      </c>
      <c r="O3" s="176" t="s">
        <v>792</v>
      </c>
      <c r="P3" s="176" t="s">
        <v>793</v>
      </c>
      <c r="Q3" s="176" t="s">
        <v>25</v>
      </c>
      <c r="R3" s="176" t="s">
        <v>26</v>
      </c>
      <c r="S3" s="176" t="s">
        <v>188</v>
      </c>
      <c r="T3" s="176" t="s">
        <v>795</v>
      </c>
      <c r="U3" s="176" t="s">
        <v>232</v>
      </c>
      <c r="V3" s="176" t="s">
        <v>180</v>
      </c>
      <c r="W3" s="176" t="s">
        <v>179</v>
      </c>
      <c r="X3" s="176" t="s">
        <v>238</v>
      </c>
      <c r="Y3" s="176" t="s">
        <v>231</v>
      </c>
      <c r="Z3" s="176" t="s">
        <v>1061</v>
      </c>
      <c r="AA3" s="176" t="s">
        <v>797</v>
      </c>
      <c r="AB3" s="176" t="s">
        <v>173</v>
      </c>
      <c r="AC3" s="176" t="s">
        <v>177</v>
      </c>
    </row>
    <row r="4" spans="1:30" x14ac:dyDescent="0.2">
      <c r="A4" s="178">
        <f>TblRezone[[#This Row],[Hour]]</f>
        <v>1</v>
      </c>
      <c r="B4" s="179">
        <f>TblImps[[#This Row],[Time]]</f>
        <v>44680.75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44680.791666666664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44680.833333333328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44680.874999999993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44680.916666666657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44680.958333333321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44680.999999999985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44681.04166666665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44681.083333333314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44681.124999999978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44681.166666666642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44681.208333333307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44681.249999999971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44681.291666666635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44681.333333333299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44681.374999999964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44681.416666666628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44681.458333333292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44681.499999999956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44681.541666666621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44681.583333333285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44681.624999999949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44681.666666666613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44681.708333333278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44681.749999999942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44681.791666666606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44681.83333333327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44681.874999999935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44681.916666666599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44681.958333333263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44681.999999999927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44682.041666666591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44682.083333333256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44682.12499999992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44682.166666666584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44682.208333333248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44682.249999999913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44682.291666666577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44682.333333333241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44682.374999999905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44682.41666666657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44682.458333333234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44682.499999999898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44682.541666666562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44682.583333333227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44682.624999999891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44682.666666666555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44682.708333333219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44682.749999999884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44682.791666666548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44682.833333333212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44682.874999999876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44682.916666666541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44682.958333333205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44682.999999999869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44683.041666666533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44683.083333333198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44683.124999999862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44683.166666666526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44683.20833333319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44683.249999999854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44683.291666666519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44683.333333333183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44683.374999999847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44683.416666666511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44683.458333333176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44683.49999999984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44683.541666666504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44683.583333333168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44683.624999999833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44683.666666666497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44683.708333333161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44683.749999999825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44683.79166666649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44683.833333333154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44683.874999999818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44683.916666666482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44683.958333333147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44683.999999999811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44684.041666666475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44684.083333333139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44684.124999999804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44684.166666666468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44684.208333333132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44684.249999999796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44684.291666666461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44684.333333333125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44684.374999999789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44684.416666666453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44684.458333333117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44684.499999999782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44684.541666666446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44684.58333333311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44684.624999999774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44684.666666666439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44684.708333333103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44684.749999999767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44684.791666666431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44684.833333333096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44684.87499999976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44684.916666666424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44684.958333333088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44684.999999999753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44685.041666666417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44685.083333333081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44685.124999999745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44685.16666666641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44685.208333333074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44685.249999999738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44685.291666666402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44685.333333333067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44685.374999999731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44685.416666666395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44685.458333333059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44685.499999999724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44685.541666666388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44685.583333333052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44685.624999999716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44685.66666666638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44685.708333333045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44685.749999999709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44685.791666666373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44685.833333333037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44685.874999999702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44685.916666666366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44685.95833333303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44685.999999999694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44686.041666666359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44686.083333333023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44686.124999999687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44686.166666666351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44686.208333333016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44686.24999999968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3" t="s">
        <v>321</v>
      </c>
      <c r="D1269" s="549"/>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6" t="s">
        <v>253</v>
      </c>
      <c r="T1" s="596"/>
      <c r="U1" s="596"/>
      <c r="AA1" s="596" t="s">
        <v>85</v>
      </c>
      <c r="AB1" s="596"/>
      <c r="AH1" s="596" t="s">
        <v>170</v>
      </c>
      <c r="AI1" s="596"/>
      <c r="AJ1" s="596"/>
      <c r="AK1" s="596"/>
      <c r="AL1" s="596"/>
      <c r="AM1" s="596"/>
      <c r="AO1" s="72" t="s">
        <v>19</v>
      </c>
      <c r="AT1" s="596" t="s">
        <v>190</v>
      </c>
      <c r="AU1" s="596"/>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794</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795</v>
      </c>
      <c r="S3" s="196" t="s">
        <v>6</v>
      </c>
      <c r="T3" s="196" t="s">
        <v>9</v>
      </c>
      <c r="U3" s="196" t="s">
        <v>8</v>
      </c>
      <c r="V3" s="196" t="s">
        <v>13</v>
      </c>
      <c r="W3" s="196" t="s">
        <v>10</v>
      </c>
      <c r="X3" s="196" t="s">
        <v>11</v>
      </c>
      <c r="Y3" s="196" t="s">
        <v>50</v>
      </c>
      <c r="Z3" s="196" t="s">
        <v>796</v>
      </c>
      <c r="AA3" s="196" t="s">
        <v>861</v>
      </c>
      <c r="AB3" s="196" t="s">
        <v>862</v>
      </c>
      <c r="AC3" s="196" t="s">
        <v>863</v>
      </c>
      <c r="AD3" s="196" t="s">
        <v>864</v>
      </c>
      <c r="AE3" s="196" t="s">
        <v>865</v>
      </c>
      <c r="AF3" s="196" t="s">
        <v>866</v>
      </c>
      <c r="AG3" s="196" t="s">
        <v>797</v>
      </c>
      <c r="AH3" s="196" t="s">
        <v>867</v>
      </c>
      <c r="AI3" s="196" t="s">
        <v>868</v>
      </c>
      <c r="AJ3" s="196" t="s">
        <v>869</v>
      </c>
      <c r="AK3" s="196" t="s">
        <v>870</v>
      </c>
      <c r="AL3" s="196" t="s">
        <v>871</v>
      </c>
      <c r="AM3" s="196" t="s">
        <v>872</v>
      </c>
      <c r="AN3" s="196" t="s">
        <v>812</v>
      </c>
      <c r="AO3" s="196" t="s">
        <v>14</v>
      </c>
      <c r="AP3" s="196" t="s">
        <v>20</v>
      </c>
      <c r="AQ3" s="196" t="s">
        <v>16</v>
      </c>
      <c r="AR3" s="196" t="s">
        <v>15</v>
      </c>
      <c r="AS3" s="196" t="s">
        <v>813</v>
      </c>
      <c r="AT3" s="196" t="s">
        <v>873</v>
      </c>
      <c r="AU3" s="196" t="s">
        <v>874</v>
      </c>
      <c r="AV3" s="196" t="s">
        <v>875</v>
      </c>
      <c r="AW3" s="196" t="s">
        <v>876</v>
      </c>
      <c r="AX3" s="196" t="s">
        <v>877</v>
      </c>
      <c r="AY3" s="196" t="s">
        <v>814</v>
      </c>
      <c r="AZ3" s="196" t="s">
        <v>331</v>
      </c>
      <c r="BA3" s="196" t="s">
        <v>332</v>
      </c>
      <c r="BB3" s="196" t="s">
        <v>878</v>
      </c>
      <c r="BC3" s="196" t="s">
        <v>879</v>
      </c>
      <c r="BD3" s="196" t="s">
        <v>880</v>
      </c>
      <c r="BE3" s="196" t="s">
        <v>881</v>
      </c>
      <c r="BF3" s="196" t="s">
        <v>882</v>
      </c>
      <c r="BG3" s="196" t="s">
        <v>883</v>
      </c>
      <c r="BH3" s="196" t="s">
        <v>199</v>
      </c>
      <c r="BI3" s="196" t="s">
        <v>884</v>
      </c>
      <c r="BJ3" s="196" t="s">
        <v>885</v>
      </c>
      <c r="BK3" s="196" t="s">
        <v>886</v>
      </c>
      <c r="BL3" s="196" t="s">
        <v>887</v>
      </c>
      <c r="BM3" s="196" t="s">
        <v>888</v>
      </c>
    </row>
    <row r="4" spans="1:65" x14ac:dyDescent="0.2">
      <c r="A4" s="178">
        <f>TblRezone[[#This Row],[Hour]]</f>
        <v>1</v>
      </c>
      <c r="B4" s="198">
        <f>TblImps[[#This Row],[Time]]</f>
        <v>44680.75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Bonus]]&lt;&gt;"",350,0)</f>
        <v>0</v>
      </c>
      <c r="Q4" s="143">
        <f ca="1">MAX(_xlfn.CEILING.MATH(3600+TblProd[[#This Row],[Land]]*0.65+IFERROR(OFFSET(TblTech[[#This Row],[Sum of tech]],-1,0)*150,0)),3900)</f>
        <v>3900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44680.75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44680.791666666664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113">
        <f ca="1">MAX(3900,_xlfn.CEILING.MATH(3600+TblProd[[#This Row],[Land]]*0.65+OFFSET(TblTech[[#This Row],[Sum of tech]],-1,0)*150))</f>
        <v>3900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44680.791666666664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44680.833333333328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113">
        <f ca="1">MAX(3900,_xlfn.CEILING.MATH(3600+TblProd[[#This Row],[Land]]*0.65+OFFSET(TblTech[[#This Row],[Sum of tech]],-1,0)*150))</f>
        <v>3900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44680.833333333328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44680.874999999993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113">
        <f ca="1">MAX(3900,_xlfn.CEILING.MATH(3600+TblProd[[#This Row],[Land]]*0.65+OFFSET(TblTech[[#This Row],[Sum of tech]],-1,0)*150))</f>
        <v>3900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44680.874999999993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44680.916666666657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113">
        <f ca="1">MAX(3900,_xlfn.CEILING.MATH(3600+TblProd[[#This Row],[Land]]*0.65+OFFSET(TblTech[[#This Row],[Sum of tech]],-1,0)*150))</f>
        <v>3900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44680.916666666657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44680.958333333321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113">
        <f ca="1">MAX(3900,_xlfn.CEILING.MATH(3600+TblProd[[#This Row],[Land]]*0.65+OFFSET(TblTech[[#This Row],[Sum of tech]],-1,0)*150))</f>
        <v>3900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44680.958333333321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44680.999999999985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113">
        <f ca="1">MAX(3900,_xlfn.CEILING.MATH(3600+TblProd[[#This Row],[Land]]*0.65+OFFSET(TblTech[[#This Row],[Sum of tech]],-1,0)*150))</f>
        <v>3900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44680.999999999985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44681.04166666665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113">
        <f ca="1">MAX(3900,_xlfn.CEILING.MATH(3600+TblProd[[#This Row],[Land]]*0.65+OFFSET(TblTech[[#This Row],[Sum of tech]],-1,0)*150))</f>
        <v>3900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44681.04166666665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44681.083333333314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113">
        <f ca="1">MAX(3900,_xlfn.CEILING.MATH(3600+TblProd[[#This Row],[Land]]*0.65+OFFSET(TblTech[[#This Row],[Sum of tech]],-1,0)*150))</f>
        <v>3900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44681.083333333314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44681.124999999978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113">
        <f ca="1">MAX(3900,_xlfn.CEILING.MATH(3600+TblProd[[#This Row],[Land]]*0.65+OFFSET(TblTech[[#This Row],[Sum of tech]],-1,0)*150))</f>
        <v>3900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44681.124999999978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44681.166666666642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113">
        <f ca="1">MAX(3900,_xlfn.CEILING.MATH(3600+TblProd[[#This Row],[Land]]*0.65+OFFSET(TblTech[[#This Row],[Sum of tech]],-1,0)*150))</f>
        <v>3900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44681.166666666642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44681.208333333307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113">
        <f ca="1">MAX(3900,_xlfn.CEILING.MATH(3600+TblProd[[#This Row],[Land]]*0.65+OFFSET(TblTech[[#This Row],[Sum of tech]],-1,0)*150))</f>
        <v>3900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44681.208333333307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44681.249999999971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113">
        <f ca="1">MAX(3900,_xlfn.CEILING.MATH(3600+TblProd[[#This Row],[Land]]*0.65+OFFSET(TblTech[[#This Row],[Sum of tech]],-1,0)*150))</f>
        <v>3900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44681.249999999971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44681.291666666635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113">
        <f ca="1">MAX(3900,_xlfn.CEILING.MATH(3600+TblProd[[#This Row],[Land]]*0.65+OFFSET(TblTech[[#This Row],[Sum of tech]],-1,0)*150))</f>
        <v>3900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44681.291666666635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44681.333333333299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113">
        <f ca="1">MAX(3900,_xlfn.CEILING.MATH(3600+TblProd[[#This Row],[Land]]*0.65+OFFSET(TblTech[[#This Row],[Sum of tech]],-1,0)*150))</f>
        <v>3900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44681.333333333299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44681.374999999964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113">
        <f ca="1">MAX(3900,_xlfn.CEILING.MATH(3600+TblProd[[#This Row],[Land]]*0.65+OFFSET(TblTech[[#This Row],[Sum of tech]],-1,0)*150))</f>
        <v>3900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44681.374999999964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44681.416666666628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113">
        <f ca="1">MAX(3900,_xlfn.CEILING.MATH(3600+TblProd[[#This Row],[Land]]*0.65+OFFSET(TblTech[[#This Row],[Sum of tech]],-1,0)*150))</f>
        <v>3900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44681.416666666628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44681.458333333292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113">
        <f ca="1">MAX(3900,_xlfn.CEILING.MATH(3600+TblProd[[#This Row],[Land]]*0.65+OFFSET(TblTech[[#This Row],[Sum of tech]],-1,0)*150))</f>
        <v>3900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44681.458333333292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44681.499999999956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113">
        <f ca="1">MAX(3900,_xlfn.CEILING.MATH(3600+TblProd[[#This Row],[Land]]*0.65+OFFSET(TblTech[[#This Row],[Sum of tech]],-1,0)*150))</f>
        <v>3900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44681.499999999956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44681.541666666621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113">
        <f ca="1">MAX(3900,_xlfn.CEILING.MATH(3600+TblProd[[#This Row],[Land]]*0.65+OFFSET(TblTech[[#This Row],[Sum of tech]],-1,0)*150))</f>
        <v>3900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44681.541666666621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44681.583333333285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113">
        <f ca="1">MAX(3900,_xlfn.CEILING.MATH(3600+TblProd[[#This Row],[Land]]*0.65+OFFSET(TblTech[[#This Row],[Sum of tech]],-1,0)*150))</f>
        <v>3900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44681.583333333285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44681.624999999949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113">
        <f ca="1">MAX(3900,_xlfn.CEILING.MATH(3600+TblProd[[#This Row],[Land]]*0.65+OFFSET(TblTech[[#This Row],[Sum of tech]],-1,0)*150))</f>
        <v>3900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44681.624999999949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44681.666666666613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113">
        <f ca="1">MAX(3900,_xlfn.CEILING.MATH(3600+TblProd[[#This Row],[Land]]*0.65+OFFSET(TblTech[[#This Row],[Sum of tech]],-1,0)*150))</f>
        <v>3900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44681.666666666613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44681.708333333278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113">
        <f ca="1">MAX(3900,_xlfn.CEILING.MATH(3600+TblProd[[#This Row],[Land]]*0.65+OFFSET(TblTech[[#This Row],[Sum of tech]],-1,0)*150))</f>
        <v>3900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44681.708333333278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44681.749999999942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113">
        <f ca="1">MAX(3900,_xlfn.CEILING.MATH(3600+TblProd[[#This Row],[Land]]*0.65+OFFSET(TblTech[[#This Row],[Sum of tech]],-1,0)*150))</f>
        <v>3900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44681.749999999942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44681.791666666606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113">
        <f ca="1">MAX(3900,_xlfn.CEILING.MATH(3600+TblProd[[#This Row],[Land]]*0.65+OFFSET(TblTech[[#This Row],[Sum of tech]],-1,0)*150))</f>
        <v>3900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44681.791666666606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44681.83333333327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113">
        <f ca="1">MAX(3900,_xlfn.CEILING.MATH(3600+TblProd[[#This Row],[Land]]*0.65+OFFSET(TblTech[[#This Row],[Sum of tech]],-1,0)*150))</f>
        <v>3900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44681.83333333327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44681.874999999935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113">
        <f ca="1">MAX(3900,_xlfn.CEILING.MATH(3600+TblProd[[#This Row],[Land]]*0.65+OFFSET(TblTech[[#This Row],[Sum of tech]],-1,0)*150))</f>
        <v>3900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44681.874999999935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44681.916666666599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113">
        <f ca="1">MAX(3900,_xlfn.CEILING.MATH(3600+TblProd[[#This Row],[Land]]*0.65+OFFSET(TblTech[[#This Row],[Sum of tech]],-1,0)*150))</f>
        <v>3900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44681.916666666599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44681.958333333263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113">
        <f ca="1">MAX(3900,_xlfn.CEILING.MATH(3600+TblProd[[#This Row],[Land]]*0.65+OFFSET(TblTech[[#This Row],[Sum of tech]],-1,0)*150))</f>
        <v>3900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44681.958333333263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44681.999999999927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113">
        <f ca="1">MAX(3900,_xlfn.CEILING.MATH(3600+TblProd[[#This Row],[Land]]*0.65+OFFSET(TblTech[[#This Row],[Sum of tech]],-1,0)*150))</f>
        <v>3900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44681.999999999927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44682.041666666591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113">
        <f ca="1">MAX(3900,_xlfn.CEILING.MATH(3600+TblProd[[#This Row],[Land]]*0.65+OFFSET(TblTech[[#This Row],[Sum of tech]],-1,0)*150))</f>
        <v>3900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44682.041666666591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44682.083333333256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113">
        <f ca="1">MAX(3900,_xlfn.CEILING.MATH(3600+TblProd[[#This Row],[Land]]*0.65+OFFSET(TblTech[[#This Row],[Sum of tech]],-1,0)*150))</f>
        <v>3900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44682.083333333256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44682.12499999992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113">
        <f ca="1">MAX(3900,_xlfn.CEILING.MATH(3600+TblProd[[#This Row],[Land]]*0.65+OFFSET(TblTech[[#This Row],[Sum of tech]],-1,0)*150))</f>
        <v>3900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44682.12499999992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44682.166666666584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113">
        <f ca="1">MAX(3900,_xlfn.CEILING.MATH(3600+TblProd[[#This Row],[Land]]*0.65+OFFSET(TblTech[[#This Row],[Sum of tech]],-1,0)*150))</f>
        <v>3900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44682.166666666584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44682.208333333248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113">
        <f ca="1">MAX(3900,_xlfn.CEILING.MATH(3600+TblProd[[#This Row],[Land]]*0.65+OFFSET(TblTech[[#This Row],[Sum of tech]],-1,0)*150))</f>
        <v>3900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44682.208333333248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44682.249999999913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113">
        <f ca="1">MAX(3900,_xlfn.CEILING.MATH(3600+TblProd[[#This Row],[Land]]*0.65+OFFSET(TblTech[[#This Row],[Sum of tech]],-1,0)*150))</f>
        <v>3900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44682.249999999913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44682.291666666577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113">
        <f ca="1">MAX(3900,_xlfn.CEILING.MATH(3600+TblProd[[#This Row],[Land]]*0.65+OFFSET(TblTech[[#This Row],[Sum of tech]],-1,0)*150))</f>
        <v>3900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44682.291666666577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44682.333333333241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113">
        <f ca="1">MAX(3900,_xlfn.CEILING.MATH(3600+TblProd[[#This Row],[Land]]*0.65+OFFSET(TblTech[[#This Row],[Sum of tech]],-1,0)*150))</f>
        <v>3900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44682.333333333241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44682.374999999905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113">
        <f ca="1">MAX(3900,_xlfn.CEILING.MATH(3600+TblProd[[#This Row],[Land]]*0.65+OFFSET(TblTech[[#This Row],[Sum of tech]],-1,0)*150))</f>
        <v>3900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44682.374999999905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44682.41666666657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113">
        <f ca="1">MAX(3900,_xlfn.CEILING.MATH(3600+TblProd[[#This Row],[Land]]*0.65+OFFSET(TblTech[[#This Row],[Sum of tech]],-1,0)*150))</f>
        <v>3900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44682.41666666657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44682.458333333234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113">
        <f ca="1">MAX(3900,_xlfn.CEILING.MATH(3600+TblProd[[#This Row],[Land]]*0.65+OFFSET(TblTech[[#This Row],[Sum of tech]],-1,0)*150))</f>
        <v>3900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44682.458333333234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44682.499999999898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113">
        <f ca="1">MAX(3900,_xlfn.CEILING.MATH(3600+TblProd[[#This Row],[Land]]*0.65+OFFSET(TblTech[[#This Row],[Sum of tech]],-1,0)*150))</f>
        <v>3900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44682.499999999898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44682.541666666562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113">
        <f ca="1">MAX(3900,_xlfn.CEILING.MATH(3600+TblProd[[#This Row],[Land]]*0.65+OFFSET(TblTech[[#This Row],[Sum of tech]],-1,0)*150))</f>
        <v>3900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44682.541666666562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44682.583333333227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113">
        <f ca="1">MAX(3900,_xlfn.CEILING.MATH(3600+TblProd[[#This Row],[Land]]*0.65+OFFSET(TblTech[[#This Row],[Sum of tech]],-1,0)*150))</f>
        <v>3900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44682.583333333227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44682.624999999891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113">
        <f ca="1">MAX(3900,_xlfn.CEILING.MATH(3600+TblProd[[#This Row],[Land]]*0.65+OFFSET(TblTech[[#This Row],[Sum of tech]],-1,0)*150))</f>
        <v>3900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44682.624999999891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44682.666666666555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113">
        <f ca="1">MAX(3900,_xlfn.CEILING.MATH(3600+TblProd[[#This Row],[Land]]*0.65+OFFSET(TblTech[[#This Row],[Sum of tech]],-1,0)*150))</f>
        <v>3900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44682.666666666555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44682.708333333219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113">
        <f ca="1">MAX(3900,_xlfn.CEILING.MATH(3600+TblProd[[#This Row],[Land]]*0.65+OFFSET(TblTech[[#This Row],[Sum of tech]],-1,0)*150))</f>
        <v>3900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44682.708333333219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44682.749999999884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113">
        <f ca="1">MAX(3900,_xlfn.CEILING.MATH(3600+TblProd[[#This Row],[Land]]*0.65+OFFSET(TblTech[[#This Row],[Sum of tech]],-1,0)*150))</f>
        <v>3900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44682.749999999884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44682.791666666548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113">
        <f ca="1">MAX(3900,_xlfn.CEILING.MATH(3600+TblProd[[#This Row],[Land]]*0.65+OFFSET(TblTech[[#This Row],[Sum of tech]],-1,0)*150))</f>
        <v>3900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44682.791666666548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44682.833333333212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113">
        <f ca="1">MAX(3900,_xlfn.CEILING.MATH(3600+TblProd[[#This Row],[Land]]*0.65+OFFSET(TblTech[[#This Row],[Sum of tech]],-1,0)*150))</f>
        <v>3900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44682.833333333212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44682.874999999876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113">
        <f ca="1">MAX(3900,_xlfn.CEILING.MATH(3600+TblProd[[#This Row],[Land]]*0.65+OFFSET(TblTech[[#This Row],[Sum of tech]],-1,0)*150))</f>
        <v>3900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44682.874999999876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44682.916666666541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113">
        <f ca="1">MAX(3900,_xlfn.CEILING.MATH(3600+TblProd[[#This Row],[Land]]*0.65+OFFSET(TblTech[[#This Row],[Sum of tech]],-1,0)*150))</f>
        <v>3900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44682.916666666541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44682.958333333205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113">
        <f ca="1">MAX(3900,_xlfn.CEILING.MATH(3600+TblProd[[#This Row],[Land]]*0.65+OFFSET(TblTech[[#This Row],[Sum of tech]],-1,0)*150))</f>
        <v>3900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44682.958333333205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44682.999999999869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113">
        <f ca="1">MAX(3900,_xlfn.CEILING.MATH(3600+TblProd[[#This Row],[Land]]*0.65+OFFSET(TblTech[[#This Row],[Sum of tech]],-1,0)*150))</f>
        <v>3900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44682.999999999869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44683.041666666533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113">
        <f ca="1">MAX(3900,_xlfn.CEILING.MATH(3600+TblProd[[#This Row],[Land]]*0.65+OFFSET(TblTech[[#This Row],[Sum of tech]],-1,0)*150))</f>
        <v>3900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44683.041666666533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44683.083333333198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113">
        <f ca="1">MAX(3900,_xlfn.CEILING.MATH(3600+TblProd[[#This Row],[Land]]*0.65+OFFSET(TblTech[[#This Row],[Sum of tech]],-1,0)*150))</f>
        <v>3900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44683.083333333198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44683.124999999862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113">
        <f ca="1">MAX(3900,_xlfn.CEILING.MATH(3600+TblProd[[#This Row],[Land]]*0.65+OFFSET(TblTech[[#This Row],[Sum of tech]],-1,0)*150))</f>
        <v>3900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44683.124999999862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44683.166666666526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113">
        <f ca="1">MAX(3900,_xlfn.CEILING.MATH(3600+TblProd[[#This Row],[Land]]*0.65+OFFSET(TblTech[[#This Row],[Sum of tech]],-1,0)*150))</f>
        <v>3900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44683.166666666526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44683.20833333319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113">
        <f ca="1">MAX(3900,_xlfn.CEILING.MATH(3600+TblProd[[#This Row],[Land]]*0.65+OFFSET(TblTech[[#This Row],[Sum of tech]],-1,0)*150))</f>
        <v>3900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44683.20833333319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44683.249999999854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113">
        <f ca="1">MAX(3900,_xlfn.CEILING.MATH(3600+TblProd[[#This Row],[Land]]*0.65+OFFSET(TblTech[[#This Row],[Sum of tech]],-1,0)*150))</f>
        <v>3900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44683.249999999854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44683.291666666519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113">
        <f ca="1">MAX(3900,_xlfn.CEILING.MATH(3600+TblProd[[#This Row],[Land]]*0.65+OFFSET(TblTech[[#This Row],[Sum of tech]],-1,0)*150))</f>
        <v>3900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44683.291666666519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44683.333333333183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113">
        <f ca="1">MAX(3900,_xlfn.CEILING.MATH(3600+TblProd[[#This Row],[Land]]*0.65+OFFSET(TblTech[[#This Row],[Sum of tech]],-1,0)*150))</f>
        <v>3900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44683.333333333183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44683.374999999847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113">
        <f ca="1">MAX(3900,_xlfn.CEILING.MATH(3600+TblProd[[#This Row],[Land]]*0.65+OFFSET(TblTech[[#This Row],[Sum of tech]],-1,0)*150))</f>
        <v>3900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44683.374999999847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44683.416666666511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113">
        <f ca="1">MAX(3900,_xlfn.CEILING.MATH(3600+TblProd[[#This Row],[Land]]*0.65+OFFSET(TblTech[[#This Row],[Sum of tech]],-1,0)*150))</f>
        <v>3900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44683.416666666511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44683.458333333176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113">
        <f ca="1">MAX(3900,_xlfn.CEILING.MATH(3600+TblProd[[#This Row],[Land]]*0.65+OFFSET(TblTech[[#This Row],[Sum of tech]],-1,0)*150))</f>
        <v>3900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44683.458333333176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44683.49999999984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113">
        <f ca="1">MAX(3900,_xlfn.CEILING.MATH(3600+TblProd[[#This Row],[Land]]*0.65+OFFSET(TblTech[[#This Row],[Sum of tech]],-1,0)*150))</f>
        <v>3900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44683.49999999984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44683.541666666504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113">
        <f ca="1">MAX(3900,_xlfn.CEILING.MATH(3600+TblProd[[#This Row],[Land]]*0.65+OFFSET(TblTech[[#This Row],[Sum of tech]],-1,0)*150))</f>
        <v>3900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44683.541666666504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44683.583333333168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113">
        <f ca="1">MAX(3900,_xlfn.CEILING.MATH(3600+TblProd[[#This Row],[Land]]*0.65+OFFSET(TblTech[[#This Row],[Sum of tech]],-1,0)*150))</f>
        <v>3900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44683.583333333168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44683.624999999833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113">
        <f ca="1">MAX(3900,_xlfn.CEILING.MATH(3600+TblProd[[#This Row],[Land]]*0.65+OFFSET(TblTech[[#This Row],[Sum of tech]],-1,0)*150))</f>
        <v>3900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44683.624999999833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44683.666666666497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113">
        <f ca="1">MAX(3900,_xlfn.CEILING.MATH(3600+TblProd[[#This Row],[Land]]*0.65+OFFSET(TblTech[[#This Row],[Sum of tech]],-1,0)*150))</f>
        <v>3900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44683.666666666497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44683.708333333161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113">
        <f ca="1">MAX(3900,_xlfn.CEILING.MATH(3600+TblProd[[#This Row],[Land]]*0.65+OFFSET(TblTech[[#This Row],[Sum of tech]],-1,0)*150))</f>
        <v>3900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44683.708333333161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44683.749999999825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113">
        <f ca="1">MAX(3900,_xlfn.CEILING.MATH(3600+TblProd[[#This Row],[Land]]*0.65+OFFSET(TblTech[[#This Row],[Sum of tech]],-1,0)*150))</f>
        <v>3900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44683.749999999825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44683.79166666649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113">
        <f ca="1">MAX(3900,_xlfn.CEILING.MATH(3600+TblProd[[#This Row],[Land]]*0.65+OFFSET(TblTech[[#This Row],[Sum of tech]],-1,0)*150))</f>
        <v>3900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44683.79166666649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44683.833333333154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113">
        <f ca="1">MAX(3900,_xlfn.CEILING.MATH(3600+TblProd[[#This Row],[Land]]*0.65+OFFSET(TblTech[[#This Row],[Sum of tech]],-1,0)*150))</f>
        <v>3900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44683.833333333154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44683.874999999818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113">
        <f ca="1">MAX(3900,_xlfn.CEILING.MATH(3600+TblProd[[#This Row],[Land]]*0.65+OFFSET(TblTech[[#This Row],[Sum of tech]],-1,0)*150))</f>
        <v>3900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44683.874999999818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44683.916666666482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113">
        <f ca="1">MAX(3900,_xlfn.CEILING.MATH(3600+TblProd[[#This Row],[Land]]*0.65+OFFSET(TblTech[[#This Row],[Sum of tech]],-1,0)*150))</f>
        <v>3900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44683.916666666482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44683.958333333147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113">
        <f ca="1">MAX(3900,_xlfn.CEILING.MATH(3600+TblProd[[#This Row],[Land]]*0.65+OFFSET(TblTech[[#This Row],[Sum of tech]],-1,0)*150))</f>
        <v>3900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44683.958333333147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44683.999999999811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113">
        <f ca="1">MAX(3900,_xlfn.CEILING.MATH(3600+TblProd[[#This Row],[Land]]*0.65+OFFSET(TblTech[[#This Row],[Sum of tech]],-1,0)*150))</f>
        <v>3900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44683.999999999811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44684.041666666475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113">
        <f ca="1">MAX(3900,_xlfn.CEILING.MATH(3600+TblProd[[#This Row],[Land]]*0.65+OFFSET(TblTech[[#This Row],[Sum of tech]],-1,0)*150))</f>
        <v>3900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44684.041666666475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44684.083333333139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113">
        <f ca="1">MAX(3900,_xlfn.CEILING.MATH(3600+TblProd[[#This Row],[Land]]*0.65+OFFSET(TblTech[[#This Row],[Sum of tech]],-1,0)*150))</f>
        <v>3900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44684.083333333139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44684.124999999804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113">
        <f ca="1">MAX(3900,_xlfn.CEILING.MATH(3600+TblProd[[#This Row],[Land]]*0.65+OFFSET(TblTech[[#This Row],[Sum of tech]],-1,0)*150))</f>
        <v>3900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44684.124999999804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44684.166666666468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113">
        <f ca="1">MAX(3900,_xlfn.CEILING.MATH(3600+TblProd[[#This Row],[Land]]*0.65+OFFSET(TblTech[[#This Row],[Sum of tech]],-1,0)*150))</f>
        <v>3900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44684.166666666468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44684.208333333132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113">
        <f ca="1">MAX(3900,_xlfn.CEILING.MATH(3600+TblProd[[#This Row],[Land]]*0.65+OFFSET(TblTech[[#This Row],[Sum of tech]],-1,0)*150))</f>
        <v>3900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44684.208333333132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44684.249999999796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113">
        <f ca="1">MAX(3900,_xlfn.CEILING.MATH(3600+TblProd[[#This Row],[Land]]*0.65+OFFSET(TblTech[[#This Row],[Sum of tech]],-1,0)*150))</f>
        <v>3900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44684.249999999796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44684.291666666461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113">
        <f ca="1">MAX(3900,_xlfn.CEILING.MATH(3600+TblProd[[#This Row],[Land]]*0.65+OFFSET(TblTech[[#This Row],[Sum of tech]],-1,0)*150))</f>
        <v>3900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44684.291666666461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44684.333333333125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113">
        <f ca="1">MAX(3900,_xlfn.CEILING.MATH(3600+TblProd[[#This Row],[Land]]*0.65+OFFSET(TblTech[[#This Row],[Sum of tech]],-1,0)*150))</f>
        <v>3900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44684.333333333125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44684.374999999789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113">
        <f ca="1">MAX(3900,_xlfn.CEILING.MATH(3600+TblProd[[#This Row],[Land]]*0.65+OFFSET(TblTech[[#This Row],[Sum of tech]],-1,0)*150))</f>
        <v>3900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44684.374999999789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44684.416666666453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113">
        <f ca="1">MAX(3900,_xlfn.CEILING.MATH(3600+TblProd[[#This Row],[Land]]*0.65+OFFSET(TblTech[[#This Row],[Sum of tech]],-1,0)*150))</f>
        <v>3900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44684.416666666453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44684.458333333117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113">
        <f ca="1">MAX(3900,_xlfn.CEILING.MATH(3600+TblProd[[#This Row],[Land]]*0.65+OFFSET(TblTech[[#This Row],[Sum of tech]],-1,0)*150))</f>
        <v>3900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44684.458333333117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44684.499999999782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113">
        <f ca="1">MAX(3900,_xlfn.CEILING.MATH(3600+TblProd[[#This Row],[Land]]*0.65+OFFSET(TblTech[[#This Row],[Sum of tech]],-1,0)*150))</f>
        <v>3900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44684.499999999782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44684.541666666446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113">
        <f ca="1">MAX(3900,_xlfn.CEILING.MATH(3600+TblProd[[#This Row],[Land]]*0.65+OFFSET(TblTech[[#This Row],[Sum of tech]],-1,0)*150))</f>
        <v>3900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44684.541666666446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44684.58333333311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113">
        <f ca="1">MAX(3900,_xlfn.CEILING.MATH(3600+TblProd[[#This Row],[Land]]*0.65+OFFSET(TblTech[[#This Row],[Sum of tech]],-1,0)*150))</f>
        <v>3900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44684.58333333311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44684.624999999774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113">
        <f ca="1">MAX(3900,_xlfn.CEILING.MATH(3600+TblProd[[#This Row],[Land]]*0.65+OFFSET(TblTech[[#This Row],[Sum of tech]],-1,0)*150))</f>
        <v>3900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44684.624999999774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44684.666666666439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113">
        <f ca="1">MAX(3900,_xlfn.CEILING.MATH(3600+TblProd[[#This Row],[Land]]*0.65+OFFSET(TblTech[[#This Row],[Sum of tech]],-1,0)*150))</f>
        <v>3900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44684.666666666439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44684.708333333103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113">
        <f ca="1">MAX(3900,_xlfn.CEILING.MATH(3600+TblProd[[#This Row],[Land]]*0.65+OFFSET(TblTech[[#This Row],[Sum of tech]],-1,0)*150))</f>
        <v>3900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44684.708333333103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44684.749999999767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113">
        <f ca="1">MAX(3900,_xlfn.CEILING.MATH(3600+TblProd[[#This Row],[Land]]*0.65+OFFSET(TblTech[[#This Row],[Sum of tech]],-1,0)*150))</f>
        <v>3900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44684.749999999767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44684.791666666431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113">
        <f ca="1">MAX(3900,_xlfn.CEILING.MATH(3600+TblProd[[#This Row],[Land]]*0.65+OFFSET(TblTech[[#This Row],[Sum of tech]],-1,0)*150))</f>
        <v>3900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44684.791666666431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44684.833333333096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113">
        <f ca="1">MAX(3900,_xlfn.CEILING.MATH(3600+TblProd[[#This Row],[Land]]*0.65+OFFSET(TblTech[[#This Row],[Sum of tech]],-1,0)*150))</f>
        <v>3900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44684.833333333096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44684.87499999976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113">
        <f ca="1">MAX(3900,_xlfn.CEILING.MATH(3600+TblProd[[#This Row],[Land]]*0.65+OFFSET(TblTech[[#This Row],[Sum of tech]],-1,0)*150))</f>
        <v>3900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44684.87499999976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44684.916666666424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113">
        <f ca="1">MAX(3900,_xlfn.CEILING.MATH(3600+TblProd[[#This Row],[Land]]*0.65+OFFSET(TblTech[[#This Row],[Sum of tech]],-1,0)*150))</f>
        <v>3900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44684.916666666424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44684.958333333088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113">
        <f ca="1">MAX(3900,_xlfn.CEILING.MATH(3600+TblProd[[#This Row],[Land]]*0.65+OFFSET(TblTech[[#This Row],[Sum of tech]],-1,0)*150))</f>
        <v>3900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44684.958333333088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44684.999999999753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113">
        <f ca="1">MAX(3900,_xlfn.CEILING.MATH(3600+TblProd[[#This Row],[Land]]*0.65+OFFSET(TblTech[[#This Row],[Sum of tech]],-1,0)*150))</f>
        <v>3900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44684.999999999753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44685.041666666417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113">
        <f ca="1">MAX(3900,_xlfn.CEILING.MATH(3600+TblProd[[#This Row],[Land]]*0.65+OFFSET(TblTech[[#This Row],[Sum of tech]],-1,0)*150))</f>
        <v>3900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44685.041666666417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44685.083333333081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113">
        <f ca="1">MAX(3900,_xlfn.CEILING.MATH(3600+TblProd[[#This Row],[Land]]*0.65+OFFSET(TblTech[[#This Row],[Sum of tech]],-1,0)*150))</f>
        <v>3900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44685.083333333081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44685.124999999745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113">
        <f ca="1">MAX(3900,_xlfn.CEILING.MATH(3600+TblProd[[#This Row],[Land]]*0.65+OFFSET(TblTech[[#This Row],[Sum of tech]],-1,0)*150))</f>
        <v>3900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44685.124999999745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44685.16666666641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113">
        <f ca="1">MAX(3900,_xlfn.CEILING.MATH(3600+TblProd[[#This Row],[Land]]*0.65+OFFSET(TblTech[[#This Row],[Sum of tech]],-1,0)*150))</f>
        <v>3900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44685.16666666641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44685.208333333074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113">
        <f ca="1">MAX(3900,_xlfn.CEILING.MATH(3600+TblProd[[#This Row],[Land]]*0.65+OFFSET(TblTech[[#This Row],[Sum of tech]],-1,0)*150))</f>
        <v>3900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44685.208333333074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44685.249999999738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113">
        <f ca="1">MAX(3900,_xlfn.CEILING.MATH(3600+TblProd[[#This Row],[Land]]*0.65+OFFSET(TblTech[[#This Row],[Sum of tech]],-1,0)*150))</f>
        <v>3900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44685.249999999738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44685.291666666402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113">
        <f ca="1">MAX(3900,_xlfn.CEILING.MATH(3600+TblProd[[#This Row],[Land]]*0.65+OFFSET(TblTech[[#This Row],[Sum of tech]],-1,0)*150))</f>
        <v>3900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44685.291666666402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44685.333333333067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113">
        <f ca="1">MAX(3900,_xlfn.CEILING.MATH(3600+TblProd[[#This Row],[Land]]*0.65+OFFSET(TblTech[[#This Row],[Sum of tech]],-1,0)*150))</f>
        <v>3900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44685.333333333067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44685.374999999731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113">
        <f ca="1">MAX(3900,_xlfn.CEILING.MATH(3600+TblProd[[#This Row],[Land]]*0.65+OFFSET(TblTech[[#This Row],[Sum of tech]],-1,0)*150))</f>
        <v>3900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44685.374999999731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44685.416666666395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113">
        <f ca="1">MAX(3900,_xlfn.CEILING.MATH(3600+TblProd[[#This Row],[Land]]*0.65+OFFSET(TblTech[[#This Row],[Sum of tech]],-1,0)*150))</f>
        <v>3900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44685.416666666395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44685.458333333059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113">
        <f ca="1">MAX(3900,_xlfn.CEILING.MATH(3600+TblProd[[#This Row],[Land]]*0.65+OFFSET(TblTech[[#This Row],[Sum of tech]],-1,0)*150))</f>
        <v>3900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44685.458333333059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44685.499999999724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113">
        <f ca="1">MAX(3900,_xlfn.CEILING.MATH(3600+TblProd[[#This Row],[Land]]*0.65+OFFSET(TblTech[[#This Row],[Sum of tech]],-1,0)*150))</f>
        <v>3900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44685.499999999724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44685.541666666388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113">
        <f ca="1">MAX(3900,_xlfn.CEILING.MATH(3600+TblProd[[#This Row],[Land]]*0.65+OFFSET(TblTech[[#This Row],[Sum of tech]],-1,0)*150))</f>
        <v>3900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44685.541666666388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44685.583333333052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113">
        <f ca="1">MAX(3900,_xlfn.CEILING.MATH(3600+TblProd[[#This Row],[Land]]*0.65+OFFSET(TblTech[[#This Row],[Sum of tech]],-1,0)*150))</f>
        <v>3900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44685.583333333052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44685.624999999716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113">
        <f ca="1">MAX(3900,_xlfn.CEILING.MATH(3600+TblProd[[#This Row],[Land]]*0.65+OFFSET(TblTech[[#This Row],[Sum of tech]],-1,0)*150))</f>
        <v>3900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44685.624999999716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44685.66666666638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113">
        <f ca="1">MAX(3900,_xlfn.CEILING.MATH(3600+TblProd[[#This Row],[Land]]*0.65+OFFSET(TblTech[[#This Row],[Sum of tech]],-1,0)*150))</f>
        <v>3900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44685.66666666638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44685.708333333045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113">
        <f ca="1">MAX(3900,_xlfn.CEILING.MATH(3600+TblProd[[#This Row],[Land]]*0.65+OFFSET(TblTech[[#This Row],[Sum of tech]],-1,0)*150))</f>
        <v>3900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44685.708333333045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44685.749999999709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113">
        <f ca="1">MAX(3900,_xlfn.CEILING.MATH(3600+TblProd[[#This Row],[Land]]*0.65+OFFSET(TblTech[[#This Row],[Sum of tech]],-1,0)*150))</f>
        <v>3900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44685.749999999709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44685.791666666373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113">
        <f ca="1">MAX(3900,_xlfn.CEILING.MATH(3600+TblProd[[#This Row],[Land]]*0.65+OFFSET(TblTech[[#This Row],[Sum of tech]],-1,0)*150))</f>
        <v>3900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44685.791666666373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44685.833333333037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113">
        <f ca="1">MAX(3900,_xlfn.CEILING.MATH(3600+TblProd[[#This Row],[Land]]*0.65+OFFSET(TblTech[[#This Row],[Sum of tech]],-1,0)*150))</f>
        <v>3900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44685.833333333037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44685.874999999702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113">
        <f ca="1">MAX(3900,_xlfn.CEILING.MATH(3600+TblProd[[#This Row],[Land]]*0.65+OFFSET(TblTech[[#This Row],[Sum of tech]],-1,0)*150))</f>
        <v>3900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44685.874999999702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44685.916666666366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113">
        <f ca="1">MAX(3900,_xlfn.CEILING.MATH(3600+TblProd[[#This Row],[Land]]*0.65+OFFSET(TblTech[[#This Row],[Sum of tech]],-1,0)*150))</f>
        <v>3900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44685.916666666366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44685.95833333303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113">
        <f ca="1">MAX(3900,_xlfn.CEILING.MATH(3600+TblProd[[#This Row],[Land]]*0.65+OFFSET(TblTech[[#This Row],[Sum of tech]],-1,0)*150))</f>
        <v>3900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44685.95833333303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44685.999999999694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113">
        <f ca="1">MAX(3900,_xlfn.CEILING.MATH(3600+TblProd[[#This Row],[Land]]*0.65+OFFSET(TblTech[[#This Row],[Sum of tech]],-1,0)*150))</f>
        <v>3900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44685.999999999694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44686.041666666359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113">
        <f ca="1">MAX(3900,_xlfn.CEILING.MATH(3600+TblProd[[#This Row],[Land]]*0.65+OFFSET(TblTech[[#This Row],[Sum of tech]],-1,0)*150))</f>
        <v>3900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44686.041666666359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44686.083333333023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113">
        <f ca="1">MAX(3900,_xlfn.CEILING.MATH(3600+TblProd[[#This Row],[Land]]*0.65+OFFSET(TblTech[[#This Row],[Sum of tech]],-1,0)*150))</f>
        <v>3900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44686.083333333023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44686.124999999687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113">
        <f ca="1">MAX(3900,_xlfn.CEILING.MATH(3600+TblProd[[#This Row],[Land]]*0.65+OFFSET(TblTech[[#This Row],[Sum of tech]],-1,0)*150))</f>
        <v>3900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44686.124999999687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44686.166666666351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113">
        <f ca="1">MAX(3900,_xlfn.CEILING.MATH(3600+TblProd[[#This Row],[Land]]*0.65+OFFSET(TblTech[[#This Row],[Sum of tech]],-1,0)*150))</f>
        <v>3900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44686.166666666351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44686.208333333016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113">
        <f ca="1">MAX(3900,_xlfn.CEILING.MATH(3600+TblProd[[#This Row],[Land]]*0.65+OFFSET(TblTech[[#This Row],[Sum of tech]],-1,0)*150))</f>
        <v>3900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44686.208333333016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44686.24999999968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113">
        <f ca="1">MAX(3900,_xlfn.CEILING.MATH(3600+TblProd[[#This Row],[Land]]*0.65+OFFSET(TblTech[[#This Row],[Sum of tech]],-1,0)*150))</f>
        <v>3900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44686.24999999968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3" t="s">
        <v>321</v>
      </c>
      <c r="D1269" s="549"/>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8" t="s">
        <v>56</v>
      </c>
      <c r="P1" s="598"/>
      <c r="Q1" s="559"/>
      <c r="R1" s="134"/>
      <c r="S1" s="134"/>
      <c r="T1" s="134"/>
      <c r="U1" s="134"/>
      <c r="V1" s="134"/>
      <c r="W1" s="134"/>
      <c r="X1" s="134"/>
      <c r="Y1" s="134"/>
      <c r="Z1" s="134"/>
      <c r="AA1" s="134"/>
      <c r="AB1" s="134"/>
      <c r="AC1" s="134"/>
      <c r="AD1" s="134"/>
      <c r="AE1" s="134"/>
      <c r="AF1" s="134"/>
      <c r="AG1" s="134"/>
      <c r="AH1" s="134"/>
      <c r="AI1" s="226" t="s">
        <v>523</v>
      </c>
      <c r="AJ1" s="226" t="s">
        <v>526</v>
      </c>
      <c r="AK1" s="598" t="s">
        <v>77</v>
      </c>
      <c r="AL1" s="598"/>
      <c r="AM1" s="597" t="s">
        <v>524</v>
      </c>
      <c r="AN1" s="597"/>
      <c r="AO1" s="597" t="s">
        <v>525</v>
      </c>
      <c r="AP1" s="597"/>
      <c r="AQ1" s="597" t="s">
        <v>522</v>
      </c>
      <c r="AR1" s="597"/>
      <c r="AS1" s="134"/>
      <c r="AT1" s="134"/>
      <c r="AU1" s="134"/>
      <c r="AV1" s="134" t="s">
        <v>521</v>
      </c>
      <c r="AW1" s="134"/>
      <c r="AX1" s="90"/>
      <c r="AY1" s="597" t="s">
        <v>53</v>
      </c>
      <c r="AZ1" s="597"/>
      <c r="BA1" s="597"/>
      <c r="BB1" s="225"/>
      <c r="BC1" s="225"/>
      <c r="BD1" s="225"/>
      <c r="BE1" s="225"/>
      <c r="BF1" s="225"/>
      <c r="BG1" s="225"/>
      <c r="BH1" s="225"/>
      <c r="BI1" s="225"/>
      <c r="BJ1" s="225"/>
      <c r="BK1" s="225"/>
      <c r="BL1" s="225"/>
      <c r="BM1" s="225"/>
      <c r="BN1" s="225"/>
      <c r="BO1" s="225"/>
      <c r="BP1" s="225"/>
      <c r="BQ1" s="225"/>
      <c r="BR1" s="134"/>
      <c r="BS1" s="134"/>
      <c r="BT1" s="134"/>
      <c r="BU1" s="134"/>
      <c r="BV1" s="134"/>
      <c r="BW1" s="598" t="s">
        <v>84</v>
      </c>
      <c r="BX1" s="598"/>
      <c r="BY1" s="134"/>
      <c r="BZ1" s="134"/>
      <c r="CA1" s="134"/>
      <c r="CB1" s="134"/>
      <c r="CC1" s="134"/>
      <c r="CD1" s="134"/>
      <c r="CE1" s="134"/>
      <c r="CF1" s="134"/>
      <c r="CG1" s="134"/>
      <c r="CH1" s="134"/>
      <c r="CI1" s="134"/>
      <c r="CJ1" s="134"/>
      <c r="CK1" s="134"/>
      <c r="CL1" s="134"/>
      <c r="CM1" s="134"/>
      <c r="CN1" s="134"/>
      <c r="CO1" s="134"/>
      <c r="CP1" s="134"/>
      <c r="CQ1" s="597" t="s">
        <v>18</v>
      </c>
      <c r="CR1" s="597"/>
      <c r="CS1" s="225"/>
      <c r="CT1" s="225"/>
      <c r="CU1" s="225"/>
      <c r="CV1" s="225"/>
      <c r="CW1" s="225"/>
      <c r="CX1" s="134"/>
      <c r="CY1" s="134"/>
      <c r="CZ1" s="598" t="s">
        <v>300</v>
      </c>
      <c r="DA1" s="598"/>
      <c r="DB1" s="598"/>
      <c r="DC1" s="598"/>
      <c r="DD1" s="598"/>
      <c r="DE1" s="134"/>
      <c r="DF1" s="134"/>
      <c r="DG1" s="598" t="s">
        <v>263</v>
      </c>
      <c r="DH1" s="598"/>
      <c r="DI1" s="134" t="s">
        <v>541</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1030</v>
      </c>
      <c r="E3" s="176" t="s">
        <v>794</v>
      </c>
      <c r="F3" s="176" t="s">
        <v>1</v>
      </c>
      <c r="G3" s="221" t="s">
        <v>249</v>
      </c>
      <c r="H3" s="176" t="s">
        <v>58</v>
      </c>
      <c r="I3" s="176" t="s">
        <v>251</v>
      </c>
      <c r="J3" s="176" t="s">
        <v>250</v>
      </c>
      <c r="K3" s="176" t="s">
        <v>60</v>
      </c>
      <c r="L3" s="176" t="s">
        <v>248</v>
      </c>
      <c r="M3" s="176" t="s">
        <v>62</v>
      </c>
      <c r="N3" s="176" t="s">
        <v>1074</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838</v>
      </c>
      <c r="AJ3" s="176" t="s">
        <v>839</v>
      </c>
      <c r="AK3" s="176" t="s">
        <v>2</v>
      </c>
      <c r="AL3" s="176" t="s">
        <v>7</v>
      </c>
      <c r="AM3" s="176" t="s">
        <v>834</v>
      </c>
      <c r="AN3" s="176" t="s">
        <v>835</v>
      </c>
      <c r="AO3" s="176" t="s">
        <v>836</v>
      </c>
      <c r="AP3" s="176" t="s">
        <v>837</v>
      </c>
      <c r="AQ3" s="176" t="s">
        <v>1062</v>
      </c>
      <c r="AR3" s="176" t="s">
        <v>1063</v>
      </c>
      <c r="AS3" s="176" t="s">
        <v>527</v>
      </c>
      <c r="AT3" s="176" t="s">
        <v>528</v>
      </c>
      <c r="AU3" s="176" t="s">
        <v>795</v>
      </c>
      <c r="AV3" s="176" t="s">
        <v>840</v>
      </c>
      <c r="AW3" s="176" t="s">
        <v>841</v>
      </c>
      <c r="AX3" s="176" t="s">
        <v>796</v>
      </c>
      <c r="AY3" s="221" t="s">
        <v>842</v>
      </c>
      <c r="AZ3" s="176" t="s">
        <v>843</v>
      </c>
      <c r="BA3" s="176" t="s">
        <v>844</v>
      </c>
      <c r="BB3" s="176" t="s">
        <v>845</v>
      </c>
      <c r="BC3" s="176" t="s">
        <v>846</v>
      </c>
      <c r="BD3" s="176" t="s">
        <v>847</v>
      </c>
      <c r="BE3" s="176" t="s">
        <v>848</v>
      </c>
      <c r="BF3" s="176" t="s">
        <v>849</v>
      </c>
      <c r="BG3" s="176" t="s">
        <v>850</v>
      </c>
      <c r="BH3" s="176" t="s">
        <v>851</v>
      </c>
      <c r="BI3" s="176" t="s">
        <v>852</v>
      </c>
      <c r="BJ3" s="176" t="s">
        <v>853</v>
      </c>
      <c r="BK3" s="176" t="s">
        <v>854</v>
      </c>
      <c r="BL3" s="176" t="s">
        <v>855</v>
      </c>
      <c r="BM3" s="176" t="s">
        <v>856</v>
      </c>
      <c r="BN3" s="176" t="s">
        <v>857</v>
      </c>
      <c r="BO3" s="176" t="s">
        <v>858</v>
      </c>
      <c r="BP3" s="176" t="s">
        <v>859</v>
      </c>
      <c r="BQ3" s="223" t="s">
        <v>860</v>
      </c>
      <c r="BR3" s="176" t="s">
        <v>812</v>
      </c>
      <c r="BS3" s="176" t="s">
        <v>813</v>
      </c>
      <c r="BT3" s="176" t="s">
        <v>905</v>
      </c>
      <c r="BU3" s="176" t="s">
        <v>883</v>
      </c>
      <c r="BV3" s="176" t="s">
        <v>814</v>
      </c>
      <c r="BW3" s="176" t="s">
        <v>1045</v>
      </c>
      <c r="BX3" s="176" t="s">
        <v>926</v>
      </c>
      <c r="BY3" s="176" t="s">
        <v>927</v>
      </c>
      <c r="BZ3" s="176" t="s">
        <v>928</v>
      </c>
      <c r="CA3" s="176" t="s">
        <v>929</v>
      </c>
      <c r="CB3" s="176" t="s">
        <v>930</v>
      </c>
      <c r="CC3" s="176" t="s">
        <v>931</v>
      </c>
      <c r="CD3" s="176" t="s">
        <v>932</v>
      </c>
      <c r="CE3" s="176" t="s">
        <v>933</v>
      </c>
      <c r="CF3" s="176" t="s">
        <v>934</v>
      </c>
      <c r="CG3" s="176" t="s">
        <v>935</v>
      </c>
      <c r="CH3" s="176" t="s">
        <v>936</v>
      </c>
      <c r="CI3" s="176" t="s">
        <v>937</v>
      </c>
      <c r="CJ3" s="176" t="s">
        <v>938</v>
      </c>
      <c r="CK3" s="176" t="s">
        <v>939</v>
      </c>
      <c r="CL3" s="176" t="s">
        <v>940</v>
      </c>
      <c r="CM3" s="176" t="s">
        <v>941</v>
      </c>
      <c r="CN3" s="176" t="s">
        <v>942</v>
      </c>
      <c r="CO3" s="176" t="s">
        <v>943</v>
      </c>
      <c r="CP3" s="176" t="s">
        <v>889</v>
      </c>
      <c r="CQ3" s="176" t="s">
        <v>826</v>
      </c>
      <c r="CR3" s="176" t="s">
        <v>827</v>
      </c>
      <c r="CS3" s="176" t="s">
        <v>828</v>
      </c>
      <c r="CT3" s="176" t="s">
        <v>829</v>
      </c>
      <c r="CU3" s="176" t="s">
        <v>830</v>
      </c>
      <c r="CV3" s="176" t="s">
        <v>831</v>
      </c>
      <c r="CW3" s="176" t="s">
        <v>832</v>
      </c>
      <c r="CX3" s="176" t="s">
        <v>263</v>
      </c>
      <c r="CY3" s="176" t="s">
        <v>890</v>
      </c>
      <c r="CZ3" s="176" t="s">
        <v>894</v>
      </c>
      <c r="DA3" s="176" t="s">
        <v>895</v>
      </c>
      <c r="DB3" s="176" t="s">
        <v>896</v>
      </c>
      <c r="DC3" s="176" t="s">
        <v>897</v>
      </c>
      <c r="DD3" s="176" t="s">
        <v>898</v>
      </c>
      <c r="DE3" s="176" t="s">
        <v>899</v>
      </c>
      <c r="DF3" s="176" t="s">
        <v>900</v>
      </c>
      <c r="DG3" s="176" t="s">
        <v>833</v>
      </c>
      <c r="DH3" s="176" t="s">
        <v>301</v>
      </c>
      <c r="DI3" s="176" t="s">
        <v>542</v>
      </c>
      <c r="DJ3" s="176" t="s">
        <v>543</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44680.75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44680.75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44680.791666666664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44680.791666666664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44680.833333333328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44680.833333333328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44680.874999999993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44680.874999999993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44680.916666666657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44680.916666666657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44680.958333333321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44680.958333333321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44680.999999999985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44680.999999999985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44681.04166666665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44681.04166666665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44681.083333333314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44681.083333333314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44681.124999999978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44681.124999999978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44681.166666666642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44681.166666666642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44681.208333333307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44681.208333333307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44681.249999999971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44681.249999999971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44681.291666666635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44681.291666666635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44681.333333333299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44681.333333333299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44681.374999999964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44681.374999999964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44681.416666666628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44681.416666666628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44681.458333333292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44681.458333333292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44681.499999999956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44681.499999999956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44681.541666666621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44681.541666666621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44681.583333333285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44681.583333333285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44681.624999999949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44681.624999999949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44681.666666666613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44681.666666666613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44681.708333333278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44681.708333333278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44681.749999999942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44681.749999999942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44681.791666666606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44681.791666666606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44681.83333333327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44681.83333333327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44681.874999999935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44681.874999999935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44681.916666666599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44681.916666666599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44681.958333333263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44681.958333333263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44681.999999999927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44681.999999999927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44682.041666666591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44682.041666666591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44682.083333333256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44682.083333333256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44682.12499999992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44682.12499999992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44682.166666666584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44682.166666666584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44682.208333333248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44682.208333333248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44682.249999999913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44682.249999999913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44682.291666666577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44682.291666666577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44682.333333333241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44682.333333333241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44682.374999999905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44682.374999999905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44682.41666666657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44682.41666666657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44682.458333333234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44682.458333333234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44682.499999999898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44682.499999999898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44682.541666666562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44682.541666666562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44682.583333333227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44682.583333333227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44682.624999999891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44682.624999999891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44682.666666666555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44682.666666666555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44682.708333333219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44682.708333333219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44682.749999999884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44682.749999999884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44682.791666666548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44682.791666666548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44682.833333333212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44682.833333333212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44682.874999999876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44682.874999999876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44682.916666666541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44682.916666666541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44682.958333333205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44682.958333333205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44682.999999999869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44682.999999999869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44683.041666666533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44683.041666666533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44683.083333333198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44683.083333333198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44683.124999999862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44683.124999999862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44683.166666666526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44683.166666666526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44683.20833333319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44683.20833333319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44683.249999999854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44683.249999999854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44683.291666666519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44683.291666666519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44683.333333333183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44683.333333333183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44683.374999999847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44683.374999999847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44683.416666666511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44683.416666666511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44683.458333333176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44683.458333333176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44683.49999999984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44683.49999999984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44683.541666666504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44683.541666666504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44683.583333333168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44683.583333333168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44683.624999999833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44683.624999999833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44683.666666666497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44683.666666666497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44683.708333333161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44683.708333333161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44683.749999999825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44683.749999999825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44683.79166666649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44683.79166666649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44683.833333333154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44683.833333333154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44683.874999999818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44683.874999999818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44683.916666666482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44683.916666666482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44683.958333333147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44683.958333333147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44683.999999999811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44683.999999999811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44684.041666666475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44684.041666666475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44684.083333333139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44684.083333333139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44684.124999999804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44684.124999999804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44684.166666666468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44684.166666666468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44684.208333333132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44684.208333333132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44684.249999999796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44684.249999999796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44684.291666666461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44684.291666666461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44684.333333333125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44684.333333333125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44684.374999999789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44684.374999999789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44684.416666666453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44684.416666666453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44684.458333333117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44684.458333333117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44684.499999999782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44684.499999999782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44684.541666666446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44684.541666666446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44684.58333333311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44684.58333333311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44684.624999999774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44684.624999999774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44684.666666666439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44684.666666666439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44684.708333333103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44684.708333333103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44684.749999999767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44684.749999999767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44684.791666666431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44684.791666666431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44684.833333333096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44684.833333333096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44684.87499999976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44684.87499999976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44684.916666666424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44684.916666666424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44684.958333333088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44684.958333333088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44684.999999999753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44684.999999999753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44685.041666666417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44685.041666666417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44685.083333333081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44685.083333333081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44685.124999999745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44685.124999999745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44685.16666666641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44685.16666666641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44685.208333333074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44685.208333333074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44685.249999999738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44685.249999999738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44685.291666666402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44685.291666666402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44685.333333333067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44685.333333333067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44685.374999999731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44685.374999999731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44685.416666666395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44685.416666666395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44685.458333333059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44685.458333333059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44685.499999999724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44685.499999999724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44685.541666666388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44685.541666666388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44685.583333333052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44685.583333333052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44685.624999999716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44685.624999999716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44685.66666666638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44685.66666666638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44685.708333333045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44685.708333333045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44685.749999999709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44685.749999999709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44685.791666666373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44685.791666666373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44685.833333333037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44685.833333333037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44685.874999999702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44685.874999999702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44685.916666666366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44685.916666666366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44685.95833333303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44685.95833333303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44685.999999999694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44685.999999999694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44686.041666666359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44686.041666666359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44686.083333333023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44686.083333333023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44686.124999999687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44686.124999999687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44686.166666666351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44686.166666666351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44686.208333333016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44686.208333333016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44686.24999999968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44686.24999999968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9" t="s">
        <v>321</v>
      </c>
      <c r="B1269" s="559"/>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601" t="s">
        <v>306</v>
      </c>
      <c r="M1" s="549"/>
      <c r="N1" s="549"/>
      <c r="O1" s="549"/>
      <c r="P1" s="549"/>
      <c r="Q1" s="549"/>
      <c r="R1" s="174"/>
      <c r="S1" s="90" t="s">
        <v>360</v>
      </c>
      <c r="T1" s="90" t="s">
        <v>181</v>
      </c>
      <c r="AB1" s="600" t="s">
        <v>77</v>
      </c>
      <c r="AC1" s="600"/>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794</v>
      </c>
      <c r="D3" s="176" t="s">
        <v>55</v>
      </c>
      <c r="E3" s="176" t="s">
        <v>58</v>
      </c>
      <c r="F3" s="176" t="s">
        <v>1053</v>
      </c>
      <c r="G3" s="176" t="s">
        <v>59</v>
      </c>
      <c r="H3" s="176" t="s">
        <v>60</v>
      </c>
      <c r="I3" s="176" t="s">
        <v>61</v>
      </c>
      <c r="J3" s="176" t="s">
        <v>62</v>
      </c>
      <c r="K3" s="277" t="s">
        <v>901</v>
      </c>
      <c r="L3" s="277" t="s">
        <v>902</v>
      </c>
      <c r="M3" s="277" t="s">
        <v>903</v>
      </c>
      <c r="N3" s="278" t="s">
        <v>189</v>
      </c>
      <c r="O3" s="278" t="s">
        <v>370</v>
      </c>
      <c r="P3" s="278" t="s">
        <v>369</v>
      </c>
      <c r="Q3" s="176" t="s">
        <v>905</v>
      </c>
      <c r="R3" s="176" t="s">
        <v>878</v>
      </c>
      <c r="S3" s="176" t="s">
        <v>906</v>
      </c>
      <c r="T3" s="176" t="s">
        <v>1046</v>
      </c>
      <c r="U3" s="176" t="s">
        <v>1047</v>
      </c>
      <c r="V3" s="176" t="s">
        <v>1048</v>
      </c>
      <c r="W3" s="176" t="s">
        <v>1049</v>
      </c>
      <c r="X3" s="176" t="s">
        <v>1050</v>
      </c>
      <c r="Y3" s="176" t="s">
        <v>1051</v>
      </c>
      <c r="Z3" s="176" t="s">
        <v>1052</v>
      </c>
      <c r="AA3" s="176" t="s">
        <v>316</v>
      </c>
      <c r="AB3" s="176" t="s">
        <v>24</v>
      </c>
      <c r="AC3" s="176" t="s">
        <v>2</v>
      </c>
      <c r="AD3" s="176" t="s">
        <v>795</v>
      </c>
      <c r="AE3" s="176" t="s">
        <v>518</v>
      </c>
      <c r="AF3" s="176" t="s">
        <v>57</v>
      </c>
      <c r="AG3" s="176" t="s">
        <v>183</v>
      </c>
      <c r="AH3" s="176" t="s">
        <v>904</v>
      </c>
      <c r="AI3" s="176" t="s">
        <v>891</v>
      </c>
      <c r="AJ3" s="279" t="s">
        <v>782</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44680.75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44680.791666666664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44680.833333333328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44680.874999999993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44680.916666666657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44680.958333333321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44680.999999999985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44681.04166666665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44681.083333333314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44681.124999999978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44681.166666666642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44681.208333333307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44681.249999999971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44681.291666666635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44681.333333333299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44681.374999999964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44681.416666666628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44681.458333333292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44681.499999999956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44681.541666666621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44681.583333333285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44681.624999999949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44681.666666666613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44681.708333333278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44681.749999999942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44681.791666666606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44681.83333333327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44681.874999999935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44681.916666666599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44681.958333333263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44681.999999999927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44682.041666666591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44682.083333333256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44682.12499999992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44682.166666666584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44682.208333333248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44682.249999999913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44682.291666666577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44682.333333333241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44682.374999999905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44682.41666666657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44682.458333333234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44682.499999999898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44682.541666666562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44682.583333333227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44682.624999999891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44682.666666666555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44682.708333333219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44682.749999999884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44682.791666666548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1072</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44682.833333333212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44682.874999999876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44682.916666666541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44682.958333333205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44682.999999999869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44683.041666666533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44683.083333333198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44683.124999999862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44683.166666666526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44683.20833333319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44683.249999999854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44683.291666666519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44683.333333333183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44683.374999999847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44683.416666666511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44683.458333333176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44683.49999999984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44683.541666666504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44683.583333333168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44683.624999999833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44683.666666666497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44683.708333333161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44683.749999999825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44683.79166666649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44683.833333333154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44683.874999999818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44683.916666666482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44683.958333333147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44683.999999999811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44684.041666666475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44684.083333333139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44684.124999999804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44684.166666666468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44684.208333333132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44684.249999999796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44684.291666666461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44684.333333333125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44684.374999999789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44684.416666666453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44684.458333333117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44684.499999999782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44684.541666666446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44684.58333333311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44684.624999999774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44684.666666666439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44684.708333333103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44684.749999999767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44684.791666666431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44684.833333333096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44684.87499999976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44684.916666666424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44684.958333333088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44684.999999999753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44685.041666666417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44685.083333333081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44685.124999999745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44685.16666666641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44685.208333333074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44685.249999999738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44685.291666666402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44685.333333333067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44685.374999999731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44685.416666666395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44685.458333333059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44685.499999999724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44685.541666666388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44685.583333333052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44685.624999999716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44685.66666666638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44685.708333333045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44685.749999999709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44685.791666666373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44685.833333333037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44685.874999999702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44685.916666666366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44685.95833333303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44685.999999999694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44686.041666666359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44686.083333333023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44686.124999999687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44686.166666666351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44686.208333333016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44686.24999999968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3" t="s">
        <v>321</v>
      </c>
      <c r="C1269" s="593"/>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794</v>
      </c>
      <c r="J3" s="176" t="s">
        <v>0</v>
      </c>
      <c r="K3" s="176" t="s">
        <v>316</v>
      </c>
      <c r="L3" s="176" t="s">
        <v>1054</v>
      </c>
      <c r="M3" s="176" t="s">
        <v>1055</v>
      </c>
      <c r="N3" s="176" t="s">
        <v>1056</v>
      </c>
      <c r="O3" s="176" t="s">
        <v>1057</v>
      </c>
      <c r="P3" s="176" t="s">
        <v>1058</v>
      </c>
      <c r="Q3" s="176" t="s">
        <v>1059</v>
      </c>
      <c r="R3" s="176" t="s">
        <v>1060</v>
      </c>
      <c r="S3" s="176" t="s">
        <v>307</v>
      </c>
      <c r="T3" s="176" t="s">
        <v>199</v>
      </c>
      <c r="U3" s="176" t="s">
        <v>795</v>
      </c>
      <c r="V3" s="176" t="s">
        <v>2</v>
      </c>
      <c r="W3" s="176" t="s">
        <v>796</v>
      </c>
      <c r="X3" s="176" t="s">
        <v>57</v>
      </c>
      <c r="Y3" s="176" t="s">
        <v>925</v>
      </c>
      <c r="Z3" s="176" t="s">
        <v>812</v>
      </c>
      <c r="AA3" s="176" t="s">
        <v>265</v>
      </c>
      <c r="AB3" s="176" t="s">
        <v>813</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44680.75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44680.791666666664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44680.833333333328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44680.874999999993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44680.916666666657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44680.958333333321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44680.999999999985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44681.04166666665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44681.083333333314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44681.124999999978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44681.166666666642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44681.208333333307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44681.249999999971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44681.291666666635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44681.333333333299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44681.374999999964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44681.416666666628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44681.458333333292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44681.499999999956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44681.541666666621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44681.583333333285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44681.624999999949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44681.666666666613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44681.708333333278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44681.749999999942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44681.791666666606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44681.83333333327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44681.874999999935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44681.916666666599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44681.958333333263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44681.999999999927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44682.041666666591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44682.083333333256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44682.12499999992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44682.166666666584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44682.208333333248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44682.249999999913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44682.291666666577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44682.333333333241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44682.374999999905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44682.41666666657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44682.458333333234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44682.499999999898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44682.541666666562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44682.583333333227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44682.624999999891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44682.666666666555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44682.708333333219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44682.749999999884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44682.791666666548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44682.833333333212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44682.874999999876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44682.916666666541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44682.958333333205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44682.999999999869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44683.041666666533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44683.083333333198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44683.124999999862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44683.166666666526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44683.20833333319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44683.249999999854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44683.291666666519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44683.333333333183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44683.374999999847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44683.416666666511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44683.458333333176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44683.49999999984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44683.541666666504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44683.583333333168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44683.624999999833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44683.666666666497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44683.708333333161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44683.749999999825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44683.79166666649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44683.833333333154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44683.874999999818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44683.916666666482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44683.958333333147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44683.999999999811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44684.041666666475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44684.083333333139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44684.124999999804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44684.166666666468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44684.208333333132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44684.249999999796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44684.291666666461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44684.333333333125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44684.374999999789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44684.416666666453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44684.458333333117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44684.499999999782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44684.541666666446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44684.58333333311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44684.624999999774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44684.666666666439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44684.708333333103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44684.749999999767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44684.791666666431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44684.833333333096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44684.87499999976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44684.916666666424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44684.958333333088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44684.999999999753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44685.041666666417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44685.083333333081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44685.124999999745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44685.16666666641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44685.208333333074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44685.249999999738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44685.291666666402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44685.333333333067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44685.374999999731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44685.416666666395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44685.458333333059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44685.499999999724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44685.541666666388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44685.583333333052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44685.624999999716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44685.66666666638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44685.708333333045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44685.749999999709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44685.791666666373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44685.833333333037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44685.874999999702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44685.916666666366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44685.95833333303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44685.999999999694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44686.041666666359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44686.083333333023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44686.124999999687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44686.166666666351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44686.208333333016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44686.24999999968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3" t="s">
        <v>321</v>
      </c>
      <c r="B1269" s="593"/>
      <c r="I1269" s="308" t="s">
        <v>311</v>
      </c>
      <c r="L1269" s="309"/>
      <c r="M1269" s="309">
        <v>-10</v>
      </c>
      <c r="N1269" s="309">
        <v>10</v>
      </c>
      <c r="O1269" s="309"/>
      <c r="P1269" s="309"/>
      <c r="Q1269" s="309"/>
      <c r="R1269" s="309"/>
    </row>
    <row r="1270" spans="1:18" x14ac:dyDescent="0.2">
      <c r="A1270" s="174">
        <f>Overview!E17</f>
        <v>0</v>
      </c>
      <c r="B1270" s="174"/>
      <c r="L1270" s="602" t="s">
        <v>310</v>
      </c>
      <c r="M1270" s="549"/>
      <c r="N1270" s="549"/>
      <c r="O1270" s="549"/>
      <c r="P1270" s="549"/>
      <c r="Q1270" s="549"/>
      <c r="R1270" s="549"/>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4" t="s">
        <v>31</v>
      </c>
      <c r="P1" s="594"/>
      <c r="Q1" s="594"/>
      <c r="R1" s="604" t="s">
        <v>481</v>
      </c>
      <c r="S1" s="594"/>
      <c r="T1" s="310"/>
      <c r="U1" s="594" t="s">
        <v>482</v>
      </c>
      <c r="V1" s="594"/>
      <c r="W1" s="90"/>
      <c r="X1" s="594" t="s">
        <v>24</v>
      </c>
      <c r="Y1" s="594"/>
      <c r="Z1" s="594"/>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4" t="s">
        <v>498</v>
      </c>
      <c r="BG1" s="594"/>
      <c r="BH1" s="594"/>
      <c r="BI1" s="594"/>
      <c r="BJ1" s="594"/>
      <c r="BK1" s="594"/>
      <c r="BL1" s="594"/>
      <c r="BM1" s="594"/>
      <c r="BN1" s="595"/>
      <c r="BO1" s="595"/>
      <c r="BP1" s="595"/>
      <c r="BQ1" s="90"/>
      <c r="BR1" s="600" t="s">
        <v>303</v>
      </c>
      <c r="BS1" s="603"/>
      <c r="BT1" s="603"/>
      <c r="BU1" s="174"/>
      <c r="BV1" s="174"/>
      <c r="BW1" s="276"/>
      <c r="BX1" s="276"/>
      <c r="BY1" s="174"/>
      <c r="BZ1" s="174"/>
      <c r="CA1" s="174"/>
      <c r="CB1" s="174"/>
      <c r="CC1" s="174"/>
      <c r="CD1" s="174"/>
      <c r="CE1" s="174"/>
      <c r="CF1" s="174"/>
      <c r="CG1" s="90"/>
      <c r="CH1" s="90"/>
      <c r="CI1" s="90"/>
      <c r="CJ1" s="594" t="s">
        <v>317</v>
      </c>
      <c r="CK1" s="594"/>
      <c r="CL1" s="594"/>
      <c r="CM1" s="595"/>
      <c r="CN1" s="595"/>
      <c r="CO1" s="595"/>
      <c r="CP1" s="595"/>
      <c r="CQ1" s="595"/>
      <c r="CR1" s="595"/>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794</v>
      </c>
      <c r="E3" s="176" t="s">
        <v>790</v>
      </c>
      <c r="F3" s="176" t="s">
        <v>791</v>
      </c>
      <c r="G3" s="176" t="s">
        <v>792</v>
      </c>
      <c r="H3" s="176" t="s">
        <v>793</v>
      </c>
      <c r="I3" s="176" t="s">
        <v>25</v>
      </c>
      <c r="J3" s="176" t="s">
        <v>26</v>
      </c>
      <c r="K3" s="176" t="s">
        <v>27</v>
      </c>
      <c r="L3" s="176" t="s">
        <v>795</v>
      </c>
      <c r="M3" s="176" t="s">
        <v>236</v>
      </c>
      <c r="N3" s="176" t="s">
        <v>796</v>
      </c>
      <c r="O3" s="176" t="s">
        <v>194</v>
      </c>
      <c r="P3" s="176" t="s">
        <v>823</v>
      </c>
      <c r="Q3" s="176" t="s">
        <v>233</v>
      </c>
      <c r="R3" s="314" t="s">
        <v>483</v>
      </c>
      <c r="S3" s="176" t="s">
        <v>480</v>
      </c>
      <c r="T3" s="176" t="s">
        <v>824</v>
      </c>
      <c r="U3" s="315" t="s">
        <v>892</v>
      </c>
      <c r="V3" s="176" t="s">
        <v>893</v>
      </c>
      <c r="W3" s="176" t="s">
        <v>1</v>
      </c>
      <c r="X3" s="176" t="s">
        <v>185</v>
      </c>
      <c r="Y3" s="176" t="s">
        <v>184</v>
      </c>
      <c r="Z3" s="176" t="s">
        <v>24</v>
      </c>
      <c r="AA3" s="176" t="s">
        <v>812</v>
      </c>
      <c r="AB3" s="176" t="s">
        <v>189</v>
      </c>
      <c r="AC3" s="176" t="s">
        <v>813</v>
      </c>
      <c r="AD3" s="176" t="s">
        <v>878</v>
      </c>
      <c r="AE3" s="176" t="s">
        <v>316</v>
      </c>
      <c r="AF3" s="176" t="s">
        <v>805</v>
      </c>
      <c r="AG3" s="176" t="s">
        <v>806</v>
      </c>
      <c r="AH3" s="176" t="s">
        <v>807</v>
      </c>
      <c r="AI3" s="176" t="s">
        <v>808</v>
      </c>
      <c r="AJ3" s="176" t="s">
        <v>809</v>
      </c>
      <c r="AK3" s="176" t="s">
        <v>810</v>
      </c>
      <c r="AL3" s="176" t="s">
        <v>811</v>
      </c>
      <c r="AM3" s="176" t="s">
        <v>814</v>
      </c>
      <c r="AN3" s="176" t="s">
        <v>2</v>
      </c>
      <c r="AO3" s="316" t="s">
        <v>1035</v>
      </c>
      <c r="AP3" s="176" t="s">
        <v>825</v>
      </c>
      <c r="AQ3" s="316" t="s">
        <v>1036</v>
      </c>
      <c r="AR3" s="176" t="s">
        <v>1073</v>
      </c>
      <c r="AS3" s="176" t="s">
        <v>1075</v>
      </c>
      <c r="AT3" s="176" t="s">
        <v>798</v>
      </c>
      <c r="AU3" s="176" t="s">
        <v>815</v>
      </c>
      <c r="AV3" s="176" t="s">
        <v>816</v>
      </c>
      <c r="AW3" s="176" t="s">
        <v>817</v>
      </c>
      <c r="AX3" s="176" t="s">
        <v>818</v>
      </c>
      <c r="AY3" s="176" t="s">
        <v>819</v>
      </c>
      <c r="AZ3" s="176" t="s">
        <v>820</v>
      </c>
      <c r="BA3" s="176" t="s">
        <v>821</v>
      </c>
      <c r="BB3" s="176" t="s">
        <v>822</v>
      </c>
      <c r="BC3" s="176" t="s">
        <v>799</v>
      </c>
      <c r="BD3" s="176" t="s">
        <v>237</v>
      </c>
      <c r="BE3" s="176" t="s">
        <v>359</v>
      </c>
      <c r="BF3" s="176" t="s">
        <v>499</v>
      </c>
      <c r="BG3" s="176" t="s">
        <v>500</v>
      </c>
      <c r="BH3" s="176" t="s">
        <v>501</v>
      </c>
      <c r="BI3" s="176" t="s">
        <v>502</v>
      </c>
      <c r="BJ3" s="176" t="s">
        <v>503</v>
      </c>
      <c r="BK3" s="176" t="s">
        <v>504</v>
      </c>
      <c r="BL3" s="176" t="s">
        <v>505</v>
      </c>
      <c r="BM3" s="176" t="s">
        <v>506</v>
      </c>
      <c r="BN3" s="176" t="s">
        <v>921</v>
      </c>
      <c r="BO3" s="176" t="s">
        <v>922</v>
      </c>
      <c r="BP3" s="176" t="s">
        <v>923</v>
      </c>
      <c r="BQ3" s="176" t="s">
        <v>924</v>
      </c>
      <c r="BR3" s="176" t="s">
        <v>250</v>
      </c>
      <c r="BS3" s="176" t="s">
        <v>302</v>
      </c>
      <c r="BT3" s="176" t="s">
        <v>125</v>
      </c>
      <c r="BU3" s="176" t="s">
        <v>1038</v>
      </c>
      <c r="BV3" s="176" t="s">
        <v>1037</v>
      </c>
      <c r="BW3" s="176" t="s">
        <v>141</v>
      </c>
      <c r="BX3" s="176" t="s">
        <v>133</v>
      </c>
      <c r="BY3" s="176" t="s">
        <v>1102</v>
      </c>
      <c r="BZ3" s="176" t="s">
        <v>1106</v>
      </c>
      <c r="CA3" s="176" t="s">
        <v>333</v>
      </c>
      <c r="CB3" s="176" t="s">
        <v>334</v>
      </c>
      <c r="CC3" s="176" t="s">
        <v>338</v>
      </c>
      <c r="CD3" s="176" t="s">
        <v>339</v>
      </c>
      <c r="CE3" s="176" t="s">
        <v>145</v>
      </c>
      <c r="CF3" s="176" t="s">
        <v>508</v>
      </c>
      <c r="CG3" s="317" t="s">
        <v>800</v>
      </c>
      <c r="CH3" s="317" t="s">
        <v>801</v>
      </c>
      <c r="CI3" s="317" t="s">
        <v>802</v>
      </c>
      <c r="CJ3" s="176" t="s">
        <v>1039</v>
      </c>
      <c r="CK3" s="176" t="s">
        <v>907</v>
      </c>
      <c r="CL3" s="176" t="s">
        <v>908</v>
      </c>
      <c r="CM3" s="176" t="s">
        <v>909</v>
      </c>
      <c r="CN3" s="176" t="s">
        <v>910</v>
      </c>
      <c r="CO3" s="176" t="s">
        <v>911</v>
      </c>
      <c r="CP3" s="176" t="s">
        <v>912</v>
      </c>
      <c r="CQ3" s="176" t="s">
        <v>913</v>
      </c>
      <c r="CR3" s="176" t="s">
        <v>914</v>
      </c>
      <c r="CS3" s="176" t="s">
        <v>915</v>
      </c>
      <c r="CT3" s="176" t="s">
        <v>916</v>
      </c>
      <c r="CU3" s="176" t="s">
        <v>917</v>
      </c>
      <c r="CV3" s="317" t="s">
        <v>803</v>
      </c>
      <c r="CW3" s="176" t="s">
        <v>1114</v>
      </c>
      <c r="CX3" s="317" t="s">
        <v>804</v>
      </c>
      <c r="CY3" s="176" t="s">
        <v>918</v>
      </c>
      <c r="CZ3" s="176" t="s">
        <v>1076</v>
      </c>
      <c r="DA3" s="176" t="s">
        <v>919</v>
      </c>
      <c r="DB3" s="176" t="s">
        <v>920</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44680.75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44680.75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1200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44680.791666666664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44680.791666666664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1200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44680.833333333328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44680.833333333328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1200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44680.874999999993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44680.874999999993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1200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44680.916666666657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44680.916666666657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1200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44680.958333333321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44680.958333333321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1200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44680.999999999985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44680.999999999985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1200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44681.04166666665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44681.04166666665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1200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44681.083333333314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44681.083333333314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1200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508</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44681.124999999978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44681.124999999978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1200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44681.166666666642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44681.166666666642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1200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44681.208333333307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44681.208333333307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1200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44681.249999999971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44681.249999999971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1200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44681.291666666635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44681.291666666635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1200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529</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44681.333333333299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44681.333333333299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1200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530</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44681.374999999964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44681.374999999964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1200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531</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44681.416666666628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44681.416666666628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1200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533</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44681.458333333292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44681.458333333292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1200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532</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44681.499999999956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44681.499999999956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1200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44681.541666666621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44681.541666666621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1200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44681.583333333285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44681.583333333285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1200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44681.624999999949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44681.624999999949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1200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44681.666666666613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44681.666666666613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1200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44681.708333333278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44681.708333333278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1200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44681.749999999942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44681.749999999942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1200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44681.791666666606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44681.791666666606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1200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44681.83333333327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44681.83333333327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1200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44681.874999999935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44681.874999999935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1200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44681.916666666599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44681.916666666599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1200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44681.958333333263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44681.958333333263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1200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44681.999999999927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44681.999999999927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1200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44682.041666666591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44682.041666666591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1200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44682.083333333256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44682.083333333256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1200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44682.12499999992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44682.12499999992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1200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44682.166666666584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44682.166666666584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1200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44682.208333333248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44682.208333333248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1200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44682.249999999913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44682.249999999913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1200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44682.291666666577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44682.291666666577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1200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44682.333333333241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44682.333333333241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1200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44682.374999999905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44682.374999999905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1200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44682.41666666657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44682.41666666657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1200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44682.458333333234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44682.458333333234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1200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44682.499999999898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44682.499999999898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1200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44682.541666666562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44682.541666666562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1200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44682.583333333227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44682.583333333227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1200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44682.624999999891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44682.624999999891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1200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44682.666666666555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44682.666666666555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1200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44682.708333333219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44682.708333333219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1200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44682.749999999884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44682.749999999884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1200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44682.791666666548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44682.791666666548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1200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44682.833333333212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44682.833333333212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1200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44682.874999999876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44682.874999999876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1200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44682.916666666541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44682.916666666541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1200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44682.958333333205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44682.958333333205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1200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44682.999999999869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44682.999999999869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1200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44683.041666666533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44683.041666666533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1200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44683.083333333198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44683.083333333198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1200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44683.124999999862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44683.124999999862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1200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44683.166666666526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44683.166666666526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1200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44683.20833333319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44683.20833333319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1200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44683.249999999854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44683.249999999854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1200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44683.291666666519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44683.291666666519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1200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44683.333333333183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44683.333333333183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1200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44683.374999999847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44683.374999999847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1200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44683.416666666511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44683.416666666511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1200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44683.458333333176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44683.458333333176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1200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44683.49999999984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44683.49999999984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1200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44683.541666666504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44683.541666666504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1200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44683.583333333168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44683.583333333168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1200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44683.624999999833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44683.624999999833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1200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44683.666666666497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44683.666666666497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1200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44683.708333333161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44683.708333333161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1200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44683.749999999825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44683.749999999825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1200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44683.79166666649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44683.79166666649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1200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44683.833333333154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44683.833333333154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1200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44683.874999999818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44683.874999999818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1200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44683.916666666482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44683.916666666482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1200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44683.958333333147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44683.958333333147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1200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44683.999999999811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44683.999999999811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1200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44684.041666666475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44684.041666666475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1200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44684.083333333139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44684.083333333139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1200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44684.124999999804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44684.124999999804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1200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44684.166666666468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44684.166666666468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1200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44684.208333333132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44684.208333333132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1200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44684.249999999796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44684.249999999796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1200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44684.291666666461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44684.291666666461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1200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44684.333333333125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44684.333333333125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1200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44684.374999999789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44684.374999999789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1200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44684.416666666453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44684.416666666453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1200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44684.458333333117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44684.458333333117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1200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44684.499999999782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44684.499999999782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1200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44684.541666666446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44684.541666666446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1200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44684.58333333311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44684.58333333311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1200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44684.624999999774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44684.624999999774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1200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44684.666666666439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44684.666666666439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1200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44684.708333333103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44684.708333333103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1200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44684.749999999767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44684.749999999767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1200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44684.791666666431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44684.791666666431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1200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44684.833333333096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44684.833333333096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1200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44684.87499999976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44684.87499999976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1200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44684.916666666424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44684.916666666424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1200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44684.958333333088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44684.958333333088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1200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44684.999999999753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44684.999999999753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1200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44685.041666666417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44685.041666666417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1200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44685.083333333081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44685.083333333081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1200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44685.124999999745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44685.124999999745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1200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44685.16666666641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44685.16666666641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1200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44685.208333333074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44685.208333333074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1200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44685.249999999738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44685.249999999738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1200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44685.291666666402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44685.291666666402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1200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44685.333333333067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44685.333333333067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1200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44685.374999999731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44685.374999999731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1200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44685.416666666395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44685.416666666395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1200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44685.458333333059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44685.458333333059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1200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44685.499999999724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44685.499999999724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1200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44685.541666666388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44685.541666666388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1200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44685.583333333052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44685.583333333052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1200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44685.624999999716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44685.624999999716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1200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44685.66666666638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44685.66666666638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1200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44685.708333333045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44685.708333333045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1200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44685.749999999709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44685.749999999709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1200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44685.791666666373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44685.791666666373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1200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44685.833333333037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44685.833333333037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1200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44685.874999999702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44685.874999999702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1200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44685.916666666366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44685.916666666366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1200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44685.95833333303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44685.95833333303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1200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44685.999999999694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44685.999999999694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1200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44686.041666666359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44686.041666666359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1200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44686.083333333023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44686.083333333023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1200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44686.124999999687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44686.124999999687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1200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44686.166666666351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44686.166666666351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1200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44686.208333333016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44686.208333333016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1200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44686.24999999968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44686.24999999968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1200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3" t="s">
        <v>321</v>
      </c>
      <c r="C1269" s="593"/>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5" t="s">
        <v>1111</v>
      </c>
      <c r="U1" s="535"/>
      <c r="X1" s="194" t="s">
        <v>33</v>
      </c>
      <c r="AA1" s="194" t="s">
        <v>211</v>
      </c>
      <c r="AF1" s="194" t="s">
        <v>91</v>
      </c>
      <c r="AG1" s="194" t="s">
        <v>94</v>
      </c>
      <c r="AH1" s="194" t="s">
        <v>93</v>
      </c>
      <c r="AI1" s="194" t="s">
        <v>367</v>
      </c>
      <c r="AJ1" s="194" t="s">
        <v>92</v>
      </c>
      <c r="AK1" s="194" t="s">
        <v>103</v>
      </c>
      <c r="AL1" s="194" t="s">
        <v>335</v>
      </c>
      <c r="AM1" s="194" t="s">
        <v>349</v>
      </c>
      <c r="AN1" s="194" t="s">
        <v>508</v>
      </c>
    </row>
    <row r="2" spans="1:41" s="194" customFormat="1" x14ac:dyDescent="0.2">
      <c r="G2" s="194" t="s">
        <v>201</v>
      </c>
      <c r="L2" s="341" t="s">
        <v>547</v>
      </c>
      <c r="M2" s="342" t="s">
        <v>94</v>
      </c>
      <c r="N2" s="341" t="s">
        <v>93</v>
      </c>
      <c r="O2" s="341" t="s">
        <v>544</v>
      </c>
      <c r="P2" s="341" t="s">
        <v>92</v>
      </c>
      <c r="Q2" s="341" t="s">
        <v>103</v>
      </c>
      <c r="R2" s="341" t="s">
        <v>335</v>
      </c>
      <c r="S2" s="341" t="s">
        <v>349</v>
      </c>
      <c r="T2" s="605"/>
      <c r="U2" s="535" t="s">
        <v>90</v>
      </c>
      <c r="V2" s="341" t="s">
        <v>510</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537</v>
      </c>
      <c r="N3" s="196" t="s">
        <v>268</v>
      </c>
      <c r="O3" s="196" t="s">
        <v>545</v>
      </c>
      <c r="P3" s="196" t="s">
        <v>304</v>
      </c>
      <c r="Q3" s="196" t="s">
        <v>341</v>
      </c>
      <c r="R3" s="196" t="s">
        <v>340</v>
      </c>
      <c r="S3" s="196" t="s">
        <v>347</v>
      </c>
      <c r="T3" s="196" t="s">
        <v>489</v>
      </c>
      <c r="U3" s="196" t="s">
        <v>1110</v>
      </c>
      <c r="V3" s="196" t="s">
        <v>511</v>
      </c>
      <c r="W3" s="196" t="s">
        <v>794</v>
      </c>
      <c r="X3" s="196" t="s">
        <v>944</v>
      </c>
      <c r="Y3" s="196" t="s">
        <v>945</v>
      </c>
      <c r="Z3" s="196" t="s">
        <v>795</v>
      </c>
      <c r="AA3" s="196" t="s">
        <v>946</v>
      </c>
      <c r="AB3" s="196" t="s">
        <v>947</v>
      </c>
      <c r="AC3" s="196" t="s">
        <v>948</v>
      </c>
      <c r="AD3" s="196" t="s">
        <v>949</v>
      </c>
      <c r="AE3" s="196" t="s">
        <v>950</v>
      </c>
      <c r="AF3" s="196" t="s">
        <v>953</v>
      </c>
      <c r="AG3" s="196" t="s">
        <v>954</v>
      </c>
      <c r="AH3" s="196" t="s">
        <v>955</v>
      </c>
      <c r="AI3" s="196" t="s">
        <v>951</v>
      </c>
      <c r="AJ3" s="196" t="s">
        <v>956</v>
      </c>
      <c r="AK3" s="196" t="s">
        <v>957</v>
      </c>
      <c r="AL3" s="196" t="s">
        <v>958</v>
      </c>
      <c r="AM3" s="196" t="s">
        <v>959</v>
      </c>
      <c r="AN3" s="196" t="s">
        <v>952</v>
      </c>
      <c r="AO3" s="537" t="s">
        <v>1112</v>
      </c>
    </row>
    <row r="4" spans="1:41" x14ac:dyDescent="0.2">
      <c r="A4" s="178">
        <f>TblRezone[[#This Row],[Hour]]</f>
        <v>1</v>
      </c>
      <c r="B4" s="200">
        <f ca="1">TblConstr[[#This Row],[Land]]</f>
        <v>250</v>
      </c>
      <c r="C4" s="113">
        <f ca="1">TblProd[[#This Row],[Mana]]</f>
        <v>0</v>
      </c>
      <c r="D4" s="517">
        <f>1-TblMagic[[#This Row],[Wiz str cost]]</f>
        <v>1</v>
      </c>
      <c r="E4" s="205">
        <f>Imps!L4</f>
        <v>44680.75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44680.791666666664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44680.833333333328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44680.874999999993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44680.916666666657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44680.958333333321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44680.999999999985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44681.04166666665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44681.083333333314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44681.124999999978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44681.166666666642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44681.208333333307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44681.249999999971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44681.291666666635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44681.333333333299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44681.374999999964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44681.416666666628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44681.458333333292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44681.499999999956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44681.541666666621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44681.583333333285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44681.624999999949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44681.666666666613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44681.708333333278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44681.749999999942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44681.791666666606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44681.83333333327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44681.874999999935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44681.916666666599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44681.958333333263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44681.999999999927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44682.041666666591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44682.083333333256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44682.12499999992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44682.166666666584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44682.208333333248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44682.249999999913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44682.291666666577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44682.333333333241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44682.374999999905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44682.41666666657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44682.458333333234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44682.499999999898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44682.541666666562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44682.583333333227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44682.624999999891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44682.666666666555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44682.708333333219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44682.749999999884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44682.791666666548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44682.833333333212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44682.874999999876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44682.916666666541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44682.958333333205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44682.999999999869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44683.041666666533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44683.083333333198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44683.124999999862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44683.166666666526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44683.20833333319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44683.249999999854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44683.291666666519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44683.333333333183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44683.374999999847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44683.416666666511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44683.458333333176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44683.49999999984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44683.541666666504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44683.583333333168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44683.624999999833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44683.666666666497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44683.708333333161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44683.749999999825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44683.79166666649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44683.833333333154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44683.874999999818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44683.916666666482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44683.958333333147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44683.999999999811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44684.041666666475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44684.083333333139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44684.124999999804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44684.166666666468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44684.208333333132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44684.249999999796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44684.291666666461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44684.333333333125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44684.374999999789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44684.416666666453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44684.458333333117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44684.499999999782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44684.541666666446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44684.58333333311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44684.624999999774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44684.666666666439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44684.708333333103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44684.749999999767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44684.791666666431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44684.833333333096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44684.87499999976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44684.916666666424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44684.958333333088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44684.999999999753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44685.041666666417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44685.083333333081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44685.124999999745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44685.16666666641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44685.208333333074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44685.249999999738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44685.291666666402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44685.333333333067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44685.374999999731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44685.416666666395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44685.458333333059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44685.499999999724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44685.541666666388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44685.583333333052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44685.624999999716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44685.66666666638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44685.708333333045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44685.749999999709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44685.791666666373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44685.833333333037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44685.874999999702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44685.916666666366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44685.95833333303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44685.999999999694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44686.041666666359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44686.083333333023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44686.124999999687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44686.166666666351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44686.208333333016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44686.24999999968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3" t="s">
        <v>321</v>
      </c>
      <c r="D1269" s="549"/>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1032</v>
      </c>
      <c r="F2" s="366">
        <f>IFERROR(SMALL(TblTech[Activate @ hour],1),0)</f>
        <v>0</v>
      </c>
      <c r="G2" s="97" t="s">
        <v>1098</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794</v>
      </c>
      <c r="F3" s="349" t="s">
        <v>1033</v>
      </c>
      <c r="G3" s="349" t="s">
        <v>960</v>
      </c>
      <c r="H3" s="349" t="s">
        <v>1004</v>
      </c>
      <c r="I3" s="349" t="s">
        <v>1005</v>
      </c>
      <c r="J3" s="349" t="s">
        <v>795</v>
      </c>
      <c r="K3" s="350" t="s">
        <v>796</v>
      </c>
      <c r="L3" s="349" t="s">
        <v>961</v>
      </c>
      <c r="M3" s="351" t="s">
        <v>548</v>
      </c>
      <c r="N3" s="351" t="s">
        <v>550</v>
      </c>
      <c r="O3" s="351" t="s">
        <v>552</v>
      </c>
      <c r="P3" s="351" t="s">
        <v>554</v>
      </c>
      <c r="Q3" s="351" t="s">
        <v>556</v>
      </c>
      <c r="R3" s="351" t="s">
        <v>558</v>
      </c>
      <c r="S3" s="351" t="s">
        <v>559</v>
      </c>
      <c r="T3" s="351" t="s">
        <v>560</v>
      </c>
      <c r="U3" s="351" t="s">
        <v>561</v>
      </c>
      <c r="V3" s="351" t="s">
        <v>563</v>
      </c>
      <c r="W3" s="351" t="s">
        <v>565</v>
      </c>
      <c r="X3" s="351" t="s">
        <v>566</v>
      </c>
      <c r="Y3" s="351" t="s">
        <v>567</v>
      </c>
      <c r="Z3" s="351" t="s">
        <v>568</v>
      </c>
      <c r="AA3" s="351" t="s">
        <v>570</v>
      </c>
      <c r="AB3" s="351" t="s">
        <v>572</v>
      </c>
      <c r="AC3" s="351" t="s">
        <v>573</v>
      </c>
      <c r="AD3" s="351" t="s">
        <v>575</v>
      </c>
      <c r="AE3" s="351" t="s">
        <v>577</v>
      </c>
      <c r="AF3" s="351" t="s">
        <v>578</v>
      </c>
      <c r="AG3" s="351" t="s">
        <v>579</v>
      </c>
      <c r="AH3" s="351" t="s">
        <v>581</v>
      </c>
      <c r="AI3" s="351" t="s">
        <v>583</v>
      </c>
      <c r="AJ3" s="351" t="s">
        <v>585</v>
      </c>
      <c r="AK3" s="351" t="s">
        <v>586</v>
      </c>
      <c r="AL3" s="351" t="s">
        <v>588</v>
      </c>
      <c r="AM3" s="351" t="s">
        <v>589</v>
      </c>
      <c r="AN3" s="351" t="s">
        <v>590</v>
      </c>
      <c r="AO3" s="351" t="s">
        <v>591</v>
      </c>
      <c r="AP3" s="351" t="s">
        <v>593</v>
      </c>
      <c r="AQ3" s="351" t="s">
        <v>595</v>
      </c>
      <c r="AR3" s="351" t="s">
        <v>596</v>
      </c>
      <c r="AS3" s="351" t="s">
        <v>597</v>
      </c>
      <c r="AT3" s="351" t="s">
        <v>598</v>
      </c>
      <c r="AU3" s="351" t="s">
        <v>599</v>
      </c>
      <c r="AV3" s="351" t="s">
        <v>600</v>
      </c>
      <c r="AW3" s="351" t="s">
        <v>602</v>
      </c>
      <c r="AX3" s="351" t="s">
        <v>604</v>
      </c>
      <c r="AY3" s="351" t="s">
        <v>605</v>
      </c>
      <c r="AZ3" s="351" t="s">
        <v>606</v>
      </c>
      <c r="BA3" s="351" t="s">
        <v>607</v>
      </c>
      <c r="BB3" s="351" t="s">
        <v>608</v>
      </c>
      <c r="BC3" s="351" t="s">
        <v>609</v>
      </c>
      <c r="BD3" s="351" t="s">
        <v>610</v>
      </c>
      <c r="BE3" s="351" t="s">
        <v>611</v>
      </c>
      <c r="BF3" s="351" t="s">
        <v>612</v>
      </c>
      <c r="BG3" s="351" t="s">
        <v>613</v>
      </c>
      <c r="BH3" s="351" t="s">
        <v>615</v>
      </c>
      <c r="BI3" s="351" t="s">
        <v>616</v>
      </c>
      <c r="BJ3" s="351" t="s">
        <v>618</v>
      </c>
      <c r="BK3" s="351" t="s">
        <v>619</v>
      </c>
      <c r="BL3" s="351" t="s">
        <v>620</v>
      </c>
      <c r="BM3" s="351" t="s">
        <v>622</v>
      </c>
      <c r="BN3" s="351" t="s">
        <v>624</v>
      </c>
      <c r="BO3" s="351" t="s">
        <v>625</v>
      </c>
      <c r="BP3" s="351" t="s">
        <v>626</v>
      </c>
      <c r="BQ3" s="351" t="s">
        <v>628</v>
      </c>
      <c r="BR3" s="351" t="s">
        <v>629</v>
      </c>
      <c r="BS3" s="351" t="s">
        <v>631</v>
      </c>
      <c r="BT3" s="351" t="s">
        <v>633</v>
      </c>
      <c r="BU3" s="351" t="s">
        <v>634</v>
      </c>
      <c r="BV3" s="351" t="s">
        <v>636</v>
      </c>
      <c r="BW3" s="351" t="s">
        <v>637</v>
      </c>
      <c r="BX3" s="351" t="s">
        <v>638</v>
      </c>
      <c r="BY3" s="351" t="s">
        <v>640</v>
      </c>
      <c r="BZ3" s="351" t="s">
        <v>641</v>
      </c>
      <c r="CA3" s="351" t="s">
        <v>697</v>
      </c>
    </row>
    <row r="4" spans="1:79" x14ac:dyDescent="0.2">
      <c r="A4" s="352">
        <f>TblRezone[[#This Row],[Hour]]</f>
        <v>1</v>
      </c>
      <c r="B4" s="353">
        <f ca="1">TblExplore[[#This Row],[Land-DB]]</f>
        <v>250</v>
      </c>
      <c r="C4" s="354">
        <f ca="1">TblProd[[#This Row],[Techpoints]]</f>
        <v>0</v>
      </c>
      <c r="D4" s="355">
        <f ca="1">TblProd[[#This Row],[Required]]</f>
        <v>3900</v>
      </c>
      <c r="E4" s="356"/>
      <c r="F4" s="357"/>
      <c r="G4" s="358" t="s">
        <v>548</v>
      </c>
      <c r="H4" s="359" t="s">
        <v>698</v>
      </c>
      <c r="I4" s="358" t="s">
        <v>549</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3900</v>
      </c>
      <c r="E5" s="356"/>
      <c r="F5" s="357"/>
      <c r="G5" s="358" t="s">
        <v>550</v>
      </c>
      <c r="H5" s="359" t="s">
        <v>699</v>
      </c>
      <c r="I5" s="358" t="s">
        <v>551</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3900</v>
      </c>
      <c r="E6" s="356"/>
      <c r="F6" s="357"/>
      <c r="G6" s="358" t="s">
        <v>552</v>
      </c>
      <c r="H6" s="359" t="s">
        <v>700</v>
      </c>
      <c r="I6" s="358" t="s">
        <v>553</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3900</v>
      </c>
      <c r="E7" s="356"/>
      <c r="F7" s="357"/>
      <c r="G7" s="358" t="s">
        <v>554</v>
      </c>
      <c r="H7" s="359" t="s">
        <v>701</v>
      </c>
      <c r="I7" s="358" t="s">
        <v>555</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3900</v>
      </c>
      <c r="E8" s="356"/>
      <c r="F8" s="357"/>
      <c r="G8" s="358" t="s">
        <v>556</v>
      </c>
      <c r="H8" s="359" t="s">
        <v>702</v>
      </c>
      <c r="I8" s="358" t="s">
        <v>557</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3900</v>
      </c>
      <c r="E9" s="356"/>
      <c r="F9" s="357"/>
      <c r="G9" s="358" t="s">
        <v>558</v>
      </c>
      <c r="H9" s="359" t="s">
        <v>713</v>
      </c>
      <c r="I9" s="358" t="s">
        <v>574</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3900</v>
      </c>
      <c r="E10" s="356"/>
      <c r="F10" s="357"/>
      <c r="G10" s="358" t="s">
        <v>559</v>
      </c>
      <c r="H10" s="359" t="s">
        <v>742</v>
      </c>
      <c r="I10" s="358" t="s">
        <v>757</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3900</v>
      </c>
      <c r="E11" s="356"/>
      <c r="F11" s="357"/>
      <c r="G11" s="358" t="s">
        <v>560</v>
      </c>
      <c r="H11" s="359" t="s">
        <v>705</v>
      </c>
      <c r="I11" s="358" t="s">
        <v>1079</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3900</v>
      </c>
      <c r="E12" s="356"/>
      <c r="F12" s="357"/>
      <c r="G12" s="358" t="s">
        <v>561</v>
      </c>
      <c r="H12" s="359" t="s">
        <v>724</v>
      </c>
      <c r="I12" s="358" t="s">
        <v>594</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3900</v>
      </c>
      <c r="E13" s="356"/>
      <c r="F13" s="357"/>
      <c r="G13" s="358" t="s">
        <v>563</v>
      </c>
      <c r="H13" s="359" t="s">
        <v>706</v>
      </c>
      <c r="I13" s="358" t="s">
        <v>562</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3900</v>
      </c>
      <c r="E14" s="356"/>
      <c r="F14" s="357"/>
      <c r="G14" s="358" t="s">
        <v>565</v>
      </c>
      <c r="H14" s="359" t="s">
        <v>1091</v>
      </c>
      <c r="I14" s="358" t="s">
        <v>758</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3900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3900</v>
      </c>
      <c r="E16" s="356"/>
      <c r="F16" s="357"/>
      <c r="G16" s="358" t="s">
        <v>566</v>
      </c>
      <c r="H16" s="359" t="s">
        <v>708</v>
      </c>
      <c r="I16" s="358" t="s">
        <v>769</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3900</v>
      </c>
      <c r="E17" s="356"/>
      <c r="F17" s="357"/>
      <c r="G17" s="358" t="s">
        <v>567</v>
      </c>
      <c r="H17" s="359" t="s">
        <v>709</v>
      </c>
      <c r="I17" s="358" t="s">
        <v>770</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3900</v>
      </c>
      <c r="E18" s="356"/>
      <c r="F18" s="357"/>
      <c r="G18" s="358" t="s">
        <v>568</v>
      </c>
      <c r="H18" s="359" t="s">
        <v>710</v>
      </c>
      <c r="I18" s="358" t="s">
        <v>569</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3900</v>
      </c>
      <c r="E19" s="356"/>
      <c r="F19" s="357"/>
      <c r="G19" s="358" t="s">
        <v>570</v>
      </c>
      <c r="H19" s="359" t="s">
        <v>711</v>
      </c>
      <c r="I19" s="358" t="s">
        <v>571</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3900</v>
      </c>
      <c r="E20" s="356"/>
      <c r="F20" s="357"/>
      <c r="G20" s="358" t="s">
        <v>572</v>
      </c>
      <c r="H20" s="359" t="s">
        <v>712</v>
      </c>
      <c r="I20" s="358" t="s">
        <v>1080</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3900</v>
      </c>
      <c r="E21" s="356"/>
      <c r="F21" s="357"/>
      <c r="G21" s="358" t="s">
        <v>573</v>
      </c>
      <c r="H21" s="359" t="s">
        <v>704</v>
      </c>
      <c r="I21" s="358" t="s">
        <v>759</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3900</v>
      </c>
      <c r="E22" s="356"/>
      <c r="F22" s="357"/>
      <c r="G22" s="358" t="s">
        <v>575</v>
      </c>
      <c r="H22" s="359" t="s">
        <v>731</v>
      </c>
      <c r="I22" s="358" t="s">
        <v>1081</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3900</v>
      </c>
      <c r="E23" s="356"/>
      <c r="F23" s="357"/>
      <c r="G23" s="358" t="s">
        <v>577</v>
      </c>
      <c r="H23" s="359" t="s">
        <v>715</v>
      </c>
      <c r="I23" s="358" t="s">
        <v>760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3900</v>
      </c>
      <c r="E24" s="356"/>
      <c r="F24" s="357"/>
      <c r="G24" s="358" t="s">
        <v>578</v>
      </c>
      <c r="H24" s="359" t="s">
        <v>716</v>
      </c>
      <c r="I24" s="358" t="s">
        <v>761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3900</v>
      </c>
      <c r="E25" s="356"/>
      <c r="F25" s="357"/>
      <c r="G25" s="358" t="s">
        <v>579</v>
      </c>
      <c r="H25" s="359" t="s">
        <v>717</v>
      </c>
      <c r="I25" s="358" t="s">
        <v>580</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3900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3900</v>
      </c>
      <c r="E27" s="356"/>
      <c r="F27" s="357"/>
      <c r="G27" s="358" t="s">
        <v>581</v>
      </c>
      <c r="H27" s="359" t="s">
        <v>718</v>
      </c>
      <c r="I27" s="358" t="s">
        <v>582</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3900</v>
      </c>
      <c r="E28" s="356"/>
      <c r="F28" s="357"/>
      <c r="G28" s="358" t="s">
        <v>583</v>
      </c>
      <c r="H28" s="359" t="s">
        <v>719</v>
      </c>
      <c r="I28" s="358" t="s">
        <v>584</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3900</v>
      </c>
      <c r="E29" s="356"/>
      <c r="F29" s="357"/>
      <c r="G29" s="358" t="s">
        <v>585</v>
      </c>
      <c r="H29" s="359" t="s">
        <v>720</v>
      </c>
      <c r="I29" s="358" t="s">
        <v>771</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3900</v>
      </c>
      <c r="E30" s="356"/>
      <c r="F30" s="357"/>
      <c r="G30" s="358" t="s">
        <v>586</v>
      </c>
      <c r="H30" s="359" t="s">
        <v>721</v>
      </c>
      <c r="I30" s="358" t="s">
        <v>587</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3900</v>
      </c>
      <c r="E31" s="356"/>
      <c r="F31" s="357"/>
      <c r="G31" s="358" t="s">
        <v>588</v>
      </c>
      <c r="H31" s="359" t="s">
        <v>703</v>
      </c>
      <c r="I31" s="358" t="s">
        <v>1082</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3900</v>
      </c>
      <c r="E32" s="356"/>
      <c r="F32" s="357"/>
      <c r="G32" s="358" t="s">
        <v>589</v>
      </c>
      <c r="H32" s="359" t="s">
        <v>714</v>
      </c>
      <c r="I32" s="358" t="s">
        <v>576</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3900</v>
      </c>
      <c r="E33" s="356"/>
      <c r="F33" s="357"/>
      <c r="G33" s="358" t="s">
        <v>590</v>
      </c>
      <c r="H33" s="359" t="s">
        <v>722</v>
      </c>
      <c r="I33" s="358" t="s">
        <v>762</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3900</v>
      </c>
      <c r="E34" s="356"/>
      <c r="F34" s="357"/>
      <c r="G34" s="358" t="s">
        <v>591</v>
      </c>
      <c r="H34" s="359" t="s">
        <v>723</v>
      </c>
      <c r="I34" s="358" t="s">
        <v>592</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3900</v>
      </c>
      <c r="E35" s="356"/>
      <c r="F35" s="357"/>
      <c r="G35" s="358" t="s">
        <v>593</v>
      </c>
      <c r="H35" s="359" t="s">
        <v>707</v>
      </c>
      <c r="I35" s="358" t="s">
        <v>564</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3900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3900</v>
      </c>
      <c r="E37" s="356"/>
      <c r="F37" s="357"/>
      <c r="G37" s="358" t="s">
        <v>595</v>
      </c>
      <c r="H37" s="359" t="s">
        <v>725</v>
      </c>
      <c r="I37" s="358" t="s">
        <v>779</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3900</v>
      </c>
      <c r="E38" s="356"/>
      <c r="F38" s="357"/>
      <c r="G38" s="358" t="s">
        <v>596</v>
      </c>
      <c r="H38" s="359" t="s">
        <v>726</v>
      </c>
      <c r="I38" s="358" t="s">
        <v>644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3900</v>
      </c>
      <c r="E39" s="356"/>
      <c r="F39" s="357"/>
      <c r="G39" s="358" t="s">
        <v>597</v>
      </c>
      <c r="H39" s="359" t="s">
        <v>727</v>
      </c>
      <c r="I39" s="358" t="s">
        <v>1083</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3900</v>
      </c>
      <c r="E40" s="356"/>
      <c r="F40" s="357"/>
      <c r="G40" s="358" t="s">
        <v>598</v>
      </c>
      <c r="H40" s="359" t="s">
        <v>728</v>
      </c>
      <c r="I40" s="358" t="s">
        <v>1084</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3900</v>
      </c>
      <c r="E41" s="356"/>
      <c r="F41" s="357"/>
      <c r="G41" s="358" t="s">
        <v>599</v>
      </c>
      <c r="H41" s="359" t="s">
        <v>1090</v>
      </c>
      <c r="I41" s="358" t="s">
        <v>1085</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3900</v>
      </c>
      <c r="E42" s="356"/>
      <c r="F42" s="357"/>
      <c r="G42" s="358" t="s">
        <v>600</v>
      </c>
      <c r="H42" s="359" t="s">
        <v>730</v>
      </c>
      <c r="I42" s="358" t="s">
        <v>603</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3900</v>
      </c>
      <c r="E43" s="356"/>
      <c r="F43" s="357"/>
      <c r="G43" s="358" t="s">
        <v>602</v>
      </c>
      <c r="H43" s="359" t="s">
        <v>1092</v>
      </c>
      <c r="I43" s="358" t="s">
        <v>763</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3900</v>
      </c>
      <c r="E44" s="356"/>
      <c r="F44" s="357"/>
      <c r="G44" s="358" t="s">
        <v>604</v>
      </c>
      <c r="H44" s="359" t="s">
        <v>729</v>
      </c>
      <c r="I44" s="358" t="s">
        <v>601</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3900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3900</v>
      </c>
      <c r="E46" s="356"/>
      <c r="F46" s="357"/>
      <c r="G46" s="358" t="s">
        <v>605</v>
      </c>
      <c r="H46" s="359" t="s">
        <v>733</v>
      </c>
      <c r="I46" s="358" t="s">
        <v>1086</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3900</v>
      </c>
      <c r="E47" s="356"/>
      <c r="F47" s="357"/>
      <c r="G47" s="358" t="s">
        <v>606</v>
      </c>
      <c r="H47" s="359" t="s">
        <v>732</v>
      </c>
      <c r="I47" s="358" t="s">
        <v>764</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3900</v>
      </c>
      <c r="E48" s="356"/>
      <c r="F48" s="357"/>
      <c r="G48" s="358" t="s">
        <v>607</v>
      </c>
      <c r="H48" s="359" t="s">
        <v>734</v>
      </c>
      <c r="I48" s="358" t="s">
        <v>1082</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3900</v>
      </c>
      <c r="E49" s="356"/>
      <c r="F49" s="357"/>
      <c r="G49" s="358" t="s">
        <v>608</v>
      </c>
      <c r="H49" s="359" t="s">
        <v>735</v>
      </c>
      <c r="I49" s="358" t="s">
        <v>645</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3900</v>
      </c>
      <c r="E50" s="356"/>
      <c r="F50" s="357"/>
      <c r="G50" s="358" t="s">
        <v>609</v>
      </c>
      <c r="H50" s="359" t="s">
        <v>736</v>
      </c>
      <c r="I50" s="358" t="s">
        <v>1082</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3900</v>
      </c>
      <c r="E51" s="356"/>
      <c r="F51" s="357"/>
      <c r="G51" s="358" t="s">
        <v>610</v>
      </c>
      <c r="H51" s="359" t="s">
        <v>400</v>
      </c>
      <c r="I51" s="358" t="s">
        <v>1087</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3900</v>
      </c>
      <c r="E52" s="356"/>
      <c r="F52" s="357"/>
      <c r="G52" s="358" t="s">
        <v>611</v>
      </c>
      <c r="H52" s="359" t="s">
        <v>738</v>
      </c>
      <c r="I52" s="358" t="s">
        <v>646</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3900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3900</v>
      </c>
      <c r="E54" s="356"/>
      <c r="F54" s="357"/>
      <c r="G54" s="358" t="s">
        <v>612</v>
      </c>
      <c r="H54" s="359" t="s">
        <v>739</v>
      </c>
      <c r="I54" s="358" t="s">
        <v>576</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3900</v>
      </c>
      <c r="E55" s="356"/>
      <c r="F55" s="357"/>
      <c r="G55" s="358" t="s">
        <v>613</v>
      </c>
      <c r="H55" s="359" t="s">
        <v>740</v>
      </c>
      <c r="I55" s="358" t="s">
        <v>614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3900</v>
      </c>
      <c r="E56" s="356"/>
      <c r="F56" s="357"/>
      <c r="G56" s="358" t="s">
        <v>615</v>
      </c>
      <c r="H56" s="359" t="s">
        <v>1093</v>
      </c>
      <c r="I56" s="358" t="s">
        <v>1088</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3900</v>
      </c>
      <c r="E57" s="356"/>
      <c r="F57" s="357"/>
      <c r="G57" s="358" t="s">
        <v>616</v>
      </c>
      <c r="H57" s="359" t="s">
        <v>741</v>
      </c>
      <c r="I57" s="358" t="s">
        <v>617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3900</v>
      </c>
      <c r="E58" s="356"/>
      <c r="F58" s="357"/>
      <c r="G58" s="358" t="s">
        <v>618</v>
      </c>
      <c r="H58" s="359" t="s">
        <v>737</v>
      </c>
      <c r="I58" s="358" t="s">
        <v>765</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3900</v>
      </c>
      <c r="E59" s="356"/>
      <c r="F59" s="357"/>
      <c r="G59" s="358" t="s">
        <v>619</v>
      </c>
      <c r="H59" s="359" t="s">
        <v>743</v>
      </c>
      <c r="I59" s="358" t="s">
        <v>766</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3900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3900</v>
      </c>
      <c r="E61" s="356"/>
      <c r="F61" s="357"/>
      <c r="G61" s="358" t="s">
        <v>620</v>
      </c>
      <c r="H61" s="359" t="s">
        <v>744</v>
      </c>
      <c r="I61" s="358" t="s">
        <v>621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3900</v>
      </c>
      <c r="E62" s="356"/>
      <c r="F62" s="357"/>
      <c r="G62" s="358" t="s">
        <v>622</v>
      </c>
      <c r="H62" s="359" t="s">
        <v>748</v>
      </c>
      <c r="I62" s="358" t="s">
        <v>1089</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3900</v>
      </c>
      <c r="E63" s="356"/>
      <c r="F63" s="357"/>
      <c r="G63" s="358" t="s">
        <v>624</v>
      </c>
      <c r="H63" s="359" t="s">
        <v>1094</v>
      </c>
      <c r="I63" s="358" t="s">
        <v>767</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3900</v>
      </c>
      <c r="E64" s="356"/>
      <c r="F64" s="357"/>
      <c r="G64" s="358" t="s">
        <v>625</v>
      </c>
      <c r="H64" s="359" t="s">
        <v>746</v>
      </c>
      <c r="I64" s="358" t="s">
        <v>647</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3900</v>
      </c>
      <c r="E65" s="356"/>
      <c r="F65" s="357"/>
      <c r="G65" s="358" t="s">
        <v>626</v>
      </c>
      <c r="H65" s="359" t="s">
        <v>747</v>
      </c>
      <c r="I65" s="358" t="s">
        <v>627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3900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3900</v>
      </c>
      <c r="E67" s="356"/>
      <c r="F67" s="357"/>
      <c r="G67" s="358" t="s">
        <v>628</v>
      </c>
      <c r="H67" s="359" t="s">
        <v>1095</v>
      </c>
      <c r="I67" s="358" t="s">
        <v>768</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3900</v>
      </c>
      <c r="E68" s="356"/>
      <c r="F68" s="357"/>
      <c r="G68" s="358" t="s">
        <v>629</v>
      </c>
      <c r="H68" s="359" t="s">
        <v>749</v>
      </c>
      <c r="I68" s="358" t="s">
        <v>630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3900</v>
      </c>
      <c r="E69" s="356"/>
      <c r="F69" s="357"/>
      <c r="G69" s="358" t="s">
        <v>631</v>
      </c>
      <c r="H69" s="359" t="s">
        <v>750</v>
      </c>
      <c r="I69" s="358" t="s">
        <v>632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3900</v>
      </c>
      <c r="E70" s="356"/>
      <c r="F70" s="357"/>
      <c r="G70" s="358" t="s">
        <v>633</v>
      </c>
      <c r="H70" s="359" t="s">
        <v>751</v>
      </c>
      <c r="I70" s="358" t="s">
        <v>780</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3900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3900</v>
      </c>
      <c r="E72" s="356"/>
      <c r="F72" s="357"/>
      <c r="G72" s="358" t="s">
        <v>634</v>
      </c>
      <c r="H72" s="359" t="s">
        <v>752</v>
      </c>
      <c r="I72" s="358" t="s">
        <v>635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3900</v>
      </c>
      <c r="E73" s="356"/>
      <c r="F73" s="357"/>
      <c r="G73" s="358" t="s">
        <v>636</v>
      </c>
      <c r="H73" s="359" t="s">
        <v>753</v>
      </c>
      <c r="I73" s="358" t="s">
        <v>580</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3900</v>
      </c>
      <c r="E74" s="356"/>
      <c r="F74" s="357"/>
      <c r="G74" s="358" t="s">
        <v>637</v>
      </c>
      <c r="H74" s="359" t="s">
        <v>754</v>
      </c>
      <c r="I74" s="358" t="s">
        <v>781</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3900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3900</v>
      </c>
      <c r="E76" s="356"/>
      <c r="F76" s="357"/>
      <c r="G76" s="358" t="s">
        <v>638</v>
      </c>
      <c r="H76" s="359" t="s">
        <v>745</v>
      </c>
      <c r="I76" s="358" t="s">
        <v>623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3900</v>
      </c>
      <c r="E77" s="356"/>
      <c r="F77" s="357"/>
      <c r="G77" s="358" t="s">
        <v>640</v>
      </c>
      <c r="H77" s="359" t="s">
        <v>755</v>
      </c>
      <c r="I77" s="358" t="s">
        <v>639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3900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3900</v>
      </c>
      <c r="E79" s="356"/>
      <c r="F79" s="357"/>
      <c r="G79" s="358" t="s">
        <v>641</v>
      </c>
      <c r="H79" s="359" t="s">
        <v>756</v>
      </c>
      <c r="I79" s="358" t="s">
        <v>642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3900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3900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3900</v>
      </c>
      <c r="E82" s="364"/>
      <c r="F82" s="365"/>
      <c r="G82" s="358" t="s">
        <v>1006</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3900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3900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3900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3900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3900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3900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3900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3900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3900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3900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3900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3900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3900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3900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3900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3900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3900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3900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3900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3900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3900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3900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3900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3900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3900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3900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3900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3900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3900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3900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3900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3900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3900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3900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3900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3900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3900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3900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3900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3900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3900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3900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3900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3900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3900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3900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3900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3900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3900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3900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3900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3900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3900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3900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1034</v>
      </c>
      <c r="Y1" s="194" t="s">
        <v>37</v>
      </c>
      <c r="Z1" s="194"/>
      <c r="AA1" s="194"/>
      <c r="AB1" s="194"/>
      <c r="AC1" s="194"/>
      <c r="AD1" s="194"/>
      <c r="AF1" s="608" t="s">
        <v>215</v>
      </c>
      <c r="AG1" s="608"/>
      <c r="AH1" s="194"/>
      <c r="AI1" s="194"/>
      <c r="AJ1" s="194"/>
      <c r="AK1" s="194"/>
      <c r="AM1" s="606" t="s">
        <v>223</v>
      </c>
      <c r="AN1" s="606"/>
      <c r="AO1" s="367"/>
      <c r="AP1" s="367"/>
      <c r="AQ1" s="368"/>
      <c r="AR1" s="606" t="s">
        <v>224</v>
      </c>
      <c r="AS1" s="606"/>
      <c r="AT1" s="607"/>
      <c r="AU1" s="367"/>
      <c r="AV1" s="368"/>
      <c r="AW1" s="606" t="s">
        <v>225</v>
      </c>
      <c r="AX1" s="606"/>
      <c r="AY1" s="606"/>
      <c r="AZ1" s="367"/>
      <c r="BA1" s="368"/>
      <c r="BB1" s="606" t="s">
        <v>226</v>
      </c>
      <c r="BC1" s="606"/>
      <c r="BD1" s="606"/>
      <c r="BE1" s="606"/>
      <c r="BF1" s="368"/>
      <c r="BG1" s="606" t="s">
        <v>227</v>
      </c>
      <c r="BH1" s="606"/>
      <c r="BI1" s="606"/>
      <c r="BJ1" s="367"/>
      <c r="BK1" s="368"/>
      <c r="BL1" s="606" t="s">
        <v>228</v>
      </c>
      <c r="BM1" s="607"/>
      <c r="BN1" s="607"/>
      <c r="BO1" s="367"/>
      <c r="BP1" s="368"/>
      <c r="BQ1" s="606" t="s">
        <v>229</v>
      </c>
      <c r="BR1" s="606"/>
      <c r="BS1" s="606"/>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794</v>
      </c>
      <c r="C3" s="196" t="s">
        <v>2</v>
      </c>
      <c r="D3" s="196" t="s">
        <v>7</v>
      </c>
      <c r="E3" s="196" t="s">
        <v>3</v>
      </c>
      <c r="F3" s="196" t="s">
        <v>4</v>
      </c>
      <c r="G3" s="196" t="s">
        <v>795</v>
      </c>
      <c r="H3" s="196" t="s">
        <v>279</v>
      </c>
      <c r="I3" s="196" t="s">
        <v>230</v>
      </c>
      <c r="J3" s="196" t="s">
        <v>23</v>
      </c>
      <c r="K3" s="196" t="s">
        <v>0</v>
      </c>
      <c r="L3" s="196" t="s">
        <v>316</v>
      </c>
      <c r="M3" s="196" t="s">
        <v>312</v>
      </c>
      <c r="N3" s="196" t="s">
        <v>995</v>
      </c>
      <c r="O3" s="196" t="s">
        <v>319</v>
      </c>
      <c r="P3" s="196" t="s">
        <v>222</v>
      </c>
      <c r="Q3" s="196" t="s">
        <v>320</v>
      </c>
      <c r="R3" s="196" t="s">
        <v>996</v>
      </c>
      <c r="S3" s="196" t="s">
        <v>997</v>
      </c>
      <c r="T3" s="196" t="s">
        <v>998</v>
      </c>
      <c r="U3" s="196" t="s">
        <v>999</v>
      </c>
      <c r="V3" s="196" t="s">
        <v>1000</v>
      </c>
      <c r="W3" s="196" t="s">
        <v>1001</v>
      </c>
      <c r="X3" s="196" t="s">
        <v>796</v>
      </c>
      <c r="Y3" s="196" t="s">
        <v>214</v>
      </c>
      <c r="Z3" s="196" t="s">
        <v>216</v>
      </c>
      <c r="AA3" s="196" t="s">
        <v>217</v>
      </c>
      <c r="AB3" s="196" t="s">
        <v>218</v>
      </c>
      <c r="AC3" s="196" t="s">
        <v>219</v>
      </c>
      <c r="AD3" s="196" t="s">
        <v>220</v>
      </c>
      <c r="AE3" s="196" t="s">
        <v>812</v>
      </c>
      <c r="AF3" s="196" t="s">
        <v>1064</v>
      </c>
      <c r="AG3" s="196" t="s">
        <v>962</v>
      </c>
      <c r="AH3" s="196" t="s">
        <v>963</v>
      </c>
      <c r="AI3" s="196" t="s">
        <v>964</v>
      </c>
      <c r="AJ3" s="196" t="s">
        <v>965</v>
      </c>
      <c r="AK3" s="196" t="s">
        <v>966</v>
      </c>
      <c r="AL3" s="196" t="s">
        <v>813</v>
      </c>
      <c r="AM3" s="371" t="s">
        <v>967</v>
      </c>
      <c r="AN3" s="371" t="s">
        <v>968</v>
      </c>
      <c r="AO3" s="371" t="s">
        <v>969</v>
      </c>
      <c r="AP3" s="371" t="s">
        <v>970</v>
      </c>
      <c r="AQ3" s="371" t="s">
        <v>814</v>
      </c>
      <c r="AR3" s="371" t="s">
        <v>971</v>
      </c>
      <c r="AS3" s="371" t="s">
        <v>972</v>
      </c>
      <c r="AT3" s="371" t="s">
        <v>973</v>
      </c>
      <c r="AU3" s="371" t="s">
        <v>974</v>
      </c>
      <c r="AV3" s="371" t="s">
        <v>889</v>
      </c>
      <c r="AW3" s="371" t="s">
        <v>975</v>
      </c>
      <c r="AX3" s="371" t="s">
        <v>976</v>
      </c>
      <c r="AY3" s="371" t="s">
        <v>977</v>
      </c>
      <c r="AZ3" s="371" t="s">
        <v>978</v>
      </c>
      <c r="BA3" s="371" t="s">
        <v>890</v>
      </c>
      <c r="BB3" s="371" t="s">
        <v>979</v>
      </c>
      <c r="BC3" s="371" t="s">
        <v>980</v>
      </c>
      <c r="BD3" s="371" t="s">
        <v>981</v>
      </c>
      <c r="BE3" s="371" t="s">
        <v>982</v>
      </c>
      <c r="BF3" s="371" t="s">
        <v>1065</v>
      </c>
      <c r="BG3" s="371" t="s">
        <v>983</v>
      </c>
      <c r="BH3" s="371" t="s">
        <v>984</v>
      </c>
      <c r="BI3" s="371" t="s">
        <v>985</v>
      </c>
      <c r="BJ3" s="371" t="s">
        <v>986</v>
      </c>
      <c r="BK3" s="371" t="s">
        <v>1066</v>
      </c>
      <c r="BL3" s="371" t="s">
        <v>987</v>
      </c>
      <c r="BM3" s="371" t="s">
        <v>988</v>
      </c>
      <c r="BN3" s="371" t="s">
        <v>989</v>
      </c>
      <c r="BO3" s="371" t="s">
        <v>990</v>
      </c>
      <c r="BP3" s="371" t="s">
        <v>1067</v>
      </c>
      <c r="BQ3" s="371" t="s">
        <v>991</v>
      </c>
      <c r="BR3" s="371" t="s">
        <v>992</v>
      </c>
      <c r="BS3" s="371" t="s">
        <v>993</v>
      </c>
      <c r="BT3" s="371" t="s">
        <v>994</v>
      </c>
      <c r="BU3" s="196" t="s">
        <v>1068</v>
      </c>
      <c r="BV3" s="372" t="s">
        <v>314</v>
      </c>
      <c r="BW3" s="196" t="s">
        <v>1002</v>
      </c>
      <c r="BX3" s="196" t="s">
        <v>1069</v>
      </c>
      <c r="BY3" s="196" t="s">
        <v>1003</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44680.75</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44680.75</v>
      </c>
      <c r="BZ4" s="383">
        <f>Overview!B15</f>
        <v>44681</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44680.791666666664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44680.791666666664</v>
      </c>
      <c r="BZ5" s="387">
        <f ca="1">OFFSET(TblImps[[#This Row],[Servertime]],-1,0)+1/24</f>
        <v>44681.041666666664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44680.833333333328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44680.833333333328</v>
      </c>
      <c r="BZ6" s="387">
        <f ca="1">OFFSET(TblImps[[#This Row],[Servertime]],-1,0)+1/24</f>
        <v>44681.083333333328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44680.874999999993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44680.874999999993</v>
      </c>
      <c r="BZ7" s="387">
        <f ca="1">OFFSET(TblImps[[#This Row],[Servertime]],-1,0)+1/24</f>
        <v>44681.124999999993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44680.916666666657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44680.916666666657</v>
      </c>
      <c r="BZ8" s="387">
        <f ca="1">OFFSET(TblImps[[#This Row],[Servertime]],-1,0)+1/24</f>
        <v>44681.166666666657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44680.958333333321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44680.958333333321</v>
      </c>
      <c r="BZ9" s="387">
        <f ca="1">OFFSET(TblImps[[#This Row],[Servertime]],-1,0)+1/24</f>
        <v>44681.208333333321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44680.999999999985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44680.999999999985</v>
      </c>
      <c r="BZ10" s="387">
        <f ca="1">OFFSET(TblImps[[#This Row],[Servertime]],-1,0)+1/24</f>
        <v>44681.249999999985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44681.04166666665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44681.04166666665</v>
      </c>
      <c r="BZ11" s="387">
        <f ca="1">OFFSET(TblImps[[#This Row],[Servertime]],-1,0)+1/24</f>
        <v>44681.29166666665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44681.083333333314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44681.083333333314</v>
      </c>
      <c r="BZ12" s="387">
        <f ca="1">OFFSET(TblImps[[#This Row],[Servertime]],-1,0)+1/24</f>
        <v>44681.333333333314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44681.124999999978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44681.124999999978</v>
      </c>
      <c r="BZ13" s="387">
        <f ca="1">OFFSET(TblImps[[#This Row],[Servertime]],-1,0)+1/24</f>
        <v>44681.374999999978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44681.166666666642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44681.166666666642</v>
      </c>
      <c r="BZ14" s="387">
        <f ca="1">OFFSET(TblImps[[#This Row],[Servertime]],-1,0)+1/24</f>
        <v>44681.416666666642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44681.208333333307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44681.208333333307</v>
      </c>
      <c r="BZ15" s="387">
        <f ca="1">OFFSET(TblImps[[#This Row],[Servertime]],-1,0)+1/24</f>
        <v>44681.458333333307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44681.249999999971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44681.249999999971</v>
      </c>
      <c r="BZ16" s="387">
        <f ca="1">OFFSET(TblImps[[#This Row],[Servertime]],-1,0)+1/24</f>
        <v>44681.499999999971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44681.291666666635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44681.291666666635</v>
      </c>
      <c r="BZ17" s="387">
        <f ca="1">OFFSET(TblImps[[#This Row],[Servertime]],-1,0)+1/24</f>
        <v>44681.541666666635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44681.333333333299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44681.333333333299</v>
      </c>
      <c r="BZ18" s="387">
        <f ca="1">OFFSET(TblImps[[#This Row],[Servertime]],-1,0)+1/24</f>
        <v>44681.583333333299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44681.374999999964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44681.374999999964</v>
      </c>
      <c r="BZ19" s="387">
        <f ca="1">OFFSET(TblImps[[#This Row],[Servertime]],-1,0)+1/24</f>
        <v>44681.624999999964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44681.416666666628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44681.416666666628</v>
      </c>
      <c r="BZ20" s="387">
        <f ca="1">OFFSET(TblImps[[#This Row],[Servertime]],-1,0)+1/24</f>
        <v>44681.666666666628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44681.458333333292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44681.458333333292</v>
      </c>
      <c r="BZ21" s="387">
        <f ca="1">OFFSET(TblImps[[#This Row],[Servertime]],-1,0)+1/24</f>
        <v>44681.708333333292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44681.499999999956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44681.499999999956</v>
      </c>
      <c r="BZ22" s="387">
        <f ca="1">OFFSET(TblImps[[#This Row],[Servertime]],-1,0)+1/24</f>
        <v>44681.749999999956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44681.541666666621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44681.541666666621</v>
      </c>
      <c r="BZ23" s="387">
        <f ca="1">OFFSET(TblImps[[#This Row],[Servertime]],-1,0)+1/24</f>
        <v>44681.791666666621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44681.583333333285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44681.583333333285</v>
      </c>
      <c r="BZ24" s="387">
        <f ca="1">OFFSET(TblImps[[#This Row],[Servertime]],-1,0)+1/24</f>
        <v>44681.833333333285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44681.624999999949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44681.624999999949</v>
      </c>
      <c r="BZ25" s="387">
        <f ca="1">OFFSET(TblImps[[#This Row],[Servertime]],-1,0)+1/24</f>
        <v>44681.874999999949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44681.666666666613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44681.666666666613</v>
      </c>
      <c r="BZ26" s="387">
        <f ca="1">OFFSET(TblImps[[#This Row],[Servertime]],-1,0)+1/24</f>
        <v>44681.916666666613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44681.708333333278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44681.708333333278</v>
      </c>
      <c r="BZ27" s="387">
        <f ca="1">OFFSET(TblImps[[#This Row],[Servertime]],-1,0)+1/24</f>
        <v>44681.958333333278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44681.749999999942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44681.749999999942</v>
      </c>
      <c r="BZ28" s="387">
        <f ca="1">OFFSET(TblImps[[#This Row],[Servertime]],-1,0)+1/24</f>
        <v>44681.999999999942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44681.791666666606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44681.791666666606</v>
      </c>
      <c r="BZ29" s="387">
        <f ca="1">OFFSET(TblImps[[#This Row],[Servertime]],-1,0)+1/24</f>
        <v>44682.041666666606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44681.83333333327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44681.83333333327</v>
      </c>
      <c r="BZ30" s="387">
        <f ca="1">OFFSET(TblImps[[#This Row],[Servertime]],-1,0)+1/24</f>
        <v>44682.08333333327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44681.874999999935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44681.874999999935</v>
      </c>
      <c r="BZ31" s="387">
        <f ca="1">OFFSET(TblImps[[#This Row],[Servertime]],-1,0)+1/24</f>
        <v>44682.124999999935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44681.916666666599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44681.916666666599</v>
      </c>
      <c r="BZ32" s="387">
        <f ca="1">OFFSET(TblImps[[#This Row],[Servertime]],-1,0)+1/24</f>
        <v>44682.166666666599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44681.958333333263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44681.958333333263</v>
      </c>
      <c r="BZ33" s="387">
        <f ca="1">OFFSET(TblImps[[#This Row],[Servertime]],-1,0)+1/24</f>
        <v>44682.208333333263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44681.999999999927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44681.999999999927</v>
      </c>
      <c r="BZ34" s="387">
        <f ca="1">OFFSET(TblImps[[#This Row],[Servertime]],-1,0)+1/24</f>
        <v>44682.249999999927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44682.041666666591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44682.041666666591</v>
      </c>
      <c r="BZ35" s="387">
        <f ca="1">OFFSET(TblImps[[#This Row],[Servertime]],-1,0)+1/24</f>
        <v>44682.291666666591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44682.083333333256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44682.083333333256</v>
      </c>
      <c r="BZ36" s="387">
        <f ca="1">OFFSET(TblImps[[#This Row],[Servertime]],-1,0)+1/24</f>
        <v>44682.333333333256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44682.12499999992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44682.12499999992</v>
      </c>
      <c r="BZ37" s="387">
        <f ca="1">OFFSET(TblImps[[#This Row],[Servertime]],-1,0)+1/24</f>
        <v>44682.37499999992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44682.166666666584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44682.166666666584</v>
      </c>
      <c r="BZ38" s="387">
        <f ca="1">OFFSET(TblImps[[#This Row],[Servertime]],-1,0)+1/24</f>
        <v>44682.416666666584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44682.208333333248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44682.208333333248</v>
      </c>
      <c r="BZ39" s="387">
        <f ca="1">OFFSET(TblImps[[#This Row],[Servertime]],-1,0)+1/24</f>
        <v>44682.458333333248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44682.249999999913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44682.249999999913</v>
      </c>
      <c r="BZ40" s="387">
        <f ca="1">OFFSET(TblImps[[#This Row],[Servertime]],-1,0)+1/24</f>
        <v>44682.499999999913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44682.291666666577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44682.291666666577</v>
      </c>
      <c r="BZ41" s="387">
        <f ca="1">OFFSET(TblImps[[#This Row],[Servertime]],-1,0)+1/24</f>
        <v>44682.541666666577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44682.333333333241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44682.333333333241</v>
      </c>
      <c r="BZ42" s="387">
        <f ca="1">OFFSET(TblImps[[#This Row],[Servertime]],-1,0)+1/24</f>
        <v>44682.583333333241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44682.374999999905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44682.374999999905</v>
      </c>
      <c r="BZ43" s="387">
        <f ca="1">OFFSET(TblImps[[#This Row],[Servertime]],-1,0)+1/24</f>
        <v>44682.624999999905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44682.41666666657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44682.41666666657</v>
      </c>
      <c r="BZ44" s="387">
        <f ca="1">OFFSET(TblImps[[#This Row],[Servertime]],-1,0)+1/24</f>
        <v>44682.66666666657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44682.458333333234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44682.458333333234</v>
      </c>
      <c r="BZ45" s="387">
        <f ca="1">OFFSET(TblImps[[#This Row],[Servertime]],-1,0)+1/24</f>
        <v>44682.708333333234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44682.499999999898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44682.499999999898</v>
      </c>
      <c r="BZ46" s="387">
        <f ca="1">OFFSET(TblImps[[#This Row],[Servertime]],-1,0)+1/24</f>
        <v>44682.749999999898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44682.541666666562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44682.541666666562</v>
      </c>
      <c r="BZ47" s="387">
        <f ca="1">OFFSET(TblImps[[#This Row],[Servertime]],-1,0)+1/24</f>
        <v>44682.791666666562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44682.583333333227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44682.583333333227</v>
      </c>
      <c r="BZ48" s="387">
        <f ca="1">OFFSET(TblImps[[#This Row],[Servertime]],-1,0)+1/24</f>
        <v>44682.833333333227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44682.624999999891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44682.624999999891</v>
      </c>
      <c r="BZ49" s="387">
        <f ca="1">OFFSET(TblImps[[#This Row],[Servertime]],-1,0)+1/24</f>
        <v>44682.874999999891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44682.666666666555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44682.666666666555</v>
      </c>
      <c r="BZ50" s="387">
        <f ca="1">OFFSET(TblImps[[#This Row],[Servertime]],-1,0)+1/24</f>
        <v>44682.916666666555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44682.708333333219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44682.708333333219</v>
      </c>
      <c r="BZ51" s="387">
        <f ca="1">OFFSET(TblImps[[#This Row],[Servertime]],-1,0)+1/24</f>
        <v>44682.958333333219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44682.749999999884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44682.749999999884</v>
      </c>
      <c r="BZ52" s="387">
        <f ca="1">OFFSET(TblImps[[#This Row],[Servertime]],-1,0)+1/24</f>
        <v>44682.999999999884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44682.791666666548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44682.791666666548</v>
      </c>
      <c r="BZ53" s="387">
        <f ca="1">OFFSET(TblImps[[#This Row],[Servertime]],-1,0)+1/24</f>
        <v>44683.041666666548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44682.833333333212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44682.833333333212</v>
      </c>
      <c r="BZ54" s="387">
        <f ca="1">OFFSET(TblImps[[#This Row],[Servertime]],-1,0)+1/24</f>
        <v>44683.083333333212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44682.874999999876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44682.874999999876</v>
      </c>
      <c r="BZ55" s="387">
        <f ca="1">OFFSET(TblImps[[#This Row],[Servertime]],-1,0)+1/24</f>
        <v>44683.124999999876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44682.916666666541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44682.916666666541</v>
      </c>
      <c r="BZ56" s="387">
        <f ca="1">OFFSET(TblImps[[#This Row],[Servertime]],-1,0)+1/24</f>
        <v>44683.166666666541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44682.958333333205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44682.958333333205</v>
      </c>
      <c r="BZ57" s="387">
        <f ca="1">OFFSET(TblImps[[#This Row],[Servertime]],-1,0)+1/24</f>
        <v>44683.208333333205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44682.999999999869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44682.999999999869</v>
      </c>
      <c r="BZ58" s="387">
        <f ca="1">OFFSET(TblImps[[#This Row],[Servertime]],-1,0)+1/24</f>
        <v>44683.249999999869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44683.041666666533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44683.041666666533</v>
      </c>
      <c r="BZ59" s="387">
        <f ca="1">OFFSET(TblImps[[#This Row],[Servertime]],-1,0)+1/24</f>
        <v>44683.291666666533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44683.083333333198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44683.083333333198</v>
      </c>
      <c r="BZ60" s="387">
        <f ca="1">OFFSET(TblImps[[#This Row],[Servertime]],-1,0)+1/24</f>
        <v>44683.333333333198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44683.124999999862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44683.124999999862</v>
      </c>
      <c r="BZ61" s="387">
        <f ca="1">OFFSET(TblImps[[#This Row],[Servertime]],-1,0)+1/24</f>
        <v>44683.374999999862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44683.166666666526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44683.166666666526</v>
      </c>
      <c r="BZ62" s="387">
        <f ca="1">OFFSET(TblImps[[#This Row],[Servertime]],-1,0)+1/24</f>
        <v>44683.416666666526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44683.20833333319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44683.20833333319</v>
      </c>
      <c r="BZ63" s="387">
        <f ca="1">OFFSET(TblImps[[#This Row],[Servertime]],-1,0)+1/24</f>
        <v>44683.45833333319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44683.249999999854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44683.249999999854</v>
      </c>
      <c r="BZ64" s="387">
        <f ca="1">OFFSET(TblImps[[#This Row],[Servertime]],-1,0)+1/24</f>
        <v>44683.499999999854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44683.291666666519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44683.291666666519</v>
      </c>
      <c r="BZ65" s="387">
        <f ca="1">OFFSET(TblImps[[#This Row],[Servertime]],-1,0)+1/24</f>
        <v>44683.541666666519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44683.333333333183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44683.333333333183</v>
      </c>
      <c r="BZ66" s="387">
        <f ca="1">OFFSET(TblImps[[#This Row],[Servertime]],-1,0)+1/24</f>
        <v>44683.583333333183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44683.374999999847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44683.374999999847</v>
      </c>
      <c r="BZ67" s="387">
        <f ca="1">OFFSET(TblImps[[#This Row],[Servertime]],-1,0)+1/24</f>
        <v>44683.624999999847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44683.416666666511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44683.416666666511</v>
      </c>
      <c r="BZ68" s="387">
        <f ca="1">OFFSET(TblImps[[#This Row],[Servertime]],-1,0)+1/24</f>
        <v>44683.666666666511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44683.458333333176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44683.458333333176</v>
      </c>
      <c r="BZ69" s="387">
        <f ca="1">OFFSET(TblImps[[#This Row],[Servertime]],-1,0)+1/24</f>
        <v>44683.708333333176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44683.49999999984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44683.49999999984</v>
      </c>
      <c r="BZ70" s="387">
        <f ca="1">OFFSET(TblImps[[#This Row],[Servertime]],-1,0)+1/24</f>
        <v>44683.74999999984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44683.541666666504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44683.541666666504</v>
      </c>
      <c r="BZ71" s="387">
        <f ca="1">OFFSET(TblImps[[#This Row],[Servertime]],-1,0)+1/24</f>
        <v>44683.791666666504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44683.583333333168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44683.583333333168</v>
      </c>
      <c r="BZ72" s="387">
        <f ca="1">OFFSET(TblImps[[#This Row],[Servertime]],-1,0)+1/24</f>
        <v>44683.833333333168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44683.624999999833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44683.624999999833</v>
      </c>
      <c r="BZ73" s="387">
        <f ca="1">OFFSET(TblImps[[#This Row],[Servertime]],-1,0)+1/24</f>
        <v>44683.874999999833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44683.666666666497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44683.666666666497</v>
      </c>
      <c r="BZ74" s="387">
        <f ca="1">OFFSET(TblImps[[#This Row],[Servertime]],-1,0)+1/24</f>
        <v>44683.916666666497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44683.708333333161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44683.708333333161</v>
      </c>
      <c r="BZ75" s="387">
        <f ca="1">OFFSET(TblImps[[#This Row],[Servertime]],-1,0)+1/24</f>
        <v>44683.958333333161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44683.749999999825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44683.749999999825</v>
      </c>
      <c r="BZ76" s="399">
        <f ca="1">OFFSET(TblImps[[#This Row],[Servertime]],-1,0)+1/24</f>
        <v>44683.999999999825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44683.79166666649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44683.79166666649</v>
      </c>
      <c r="BZ77" s="387">
        <f ca="1">OFFSET(TblImps[[#This Row],[Servertime]],-1,0)+1/24</f>
        <v>44684.04166666649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44683.833333333154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44683.833333333154</v>
      </c>
      <c r="BZ78" s="387">
        <f ca="1">OFFSET(TblImps[[#This Row],[Servertime]],-1,0)+1/24</f>
        <v>44684.083333333154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44683.874999999818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44683.874999999818</v>
      </c>
      <c r="BZ79" s="387">
        <f ca="1">OFFSET(TblImps[[#This Row],[Servertime]],-1,0)+1/24</f>
        <v>44684.124999999818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44683.916666666482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44683.916666666482</v>
      </c>
      <c r="BZ80" s="387">
        <f ca="1">OFFSET(TblImps[[#This Row],[Servertime]],-1,0)+1/24</f>
        <v>44684.166666666482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44683.958333333147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44683.958333333147</v>
      </c>
      <c r="BZ81" s="387">
        <f ca="1">OFFSET(TblImps[[#This Row],[Servertime]],-1,0)+1/24</f>
        <v>44684.208333333147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44683.999999999811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44683.999999999811</v>
      </c>
      <c r="BZ82" s="387">
        <f ca="1">OFFSET(TblImps[[#This Row],[Servertime]],-1,0)+1/24</f>
        <v>44684.249999999811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44684.041666666475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44684.041666666475</v>
      </c>
      <c r="BZ83" s="387">
        <f ca="1">OFFSET(TblImps[[#This Row],[Servertime]],-1,0)+1/24</f>
        <v>44684.291666666475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44684.083333333139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44684.083333333139</v>
      </c>
      <c r="BZ84" s="387">
        <f ca="1">OFFSET(TblImps[[#This Row],[Servertime]],-1,0)+1/24</f>
        <v>44684.333333333139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44684.124999999804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44684.124999999804</v>
      </c>
      <c r="BZ85" s="387">
        <f ca="1">OFFSET(TblImps[[#This Row],[Servertime]],-1,0)+1/24</f>
        <v>44684.374999999804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44684.166666666468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44684.166666666468</v>
      </c>
      <c r="BZ86" s="387">
        <f ca="1">OFFSET(TblImps[[#This Row],[Servertime]],-1,0)+1/24</f>
        <v>44684.416666666468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44684.208333333132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44684.208333333132</v>
      </c>
      <c r="BZ87" s="387">
        <f ca="1">OFFSET(TblImps[[#This Row],[Servertime]],-1,0)+1/24</f>
        <v>44684.458333333132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44684.249999999796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44684.249999999796</v>
      </c>
      <c r="BZ88" s="387">
        <f ca="1">OFFSET(TblImps[[#This Row],[Servertime]],-1,0)+1/24</f>
        <v>44684.499999999796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44684.291666666461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44684.291666666461</v>
      </c>
      <c r="BZ89" s="387">
        <f ca="1">OFFSET(TblImps[[#This Row],[Servertime]],-1,0)+1/24</f>
        <v>44684.541666666461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44684.333333333125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44684.333333333125</v>
      </c>
      <c r="BZ90" s="387">
        <f ca="1">OFFSET(TblImps[[#This Row],[Servertime]],-1,0)+1/24</f>
        <v>44684.583333333125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44684.374999999789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44684.374999999789</v>
      </c>
      <c r="BZ91" s="387">
        <f ca="1">OFFSET(TblImps[[#This Row],[Servertime]],-1,0)+1/24</f>
        <v>44684.624999999789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44684.416666666453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44684.416666666453</v>
      </c>
      <c r="BZ92" s="387">
        <f ca="1">OFFSET(TblImps[[#This Row],[Servertime]],-1,0)+1/24</f>
        <v>44684.666666666453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44684.458333333117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44684.458333333117</v>
      </c>
      <c r="BZ93" s="387">
        <f ca="1">OFFSET(TblImps[[#This Row],[Servertime]],-1,0)+1/24</f>
        <v>44684.708333333117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44684.499999999782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44684.499999999782</v>
      </c>
      <c r="BZ94" s="387">
        <f ca="1">OFFSET(TblImps[[#This Row],[Servertime]],-1,0)+1/24</f>
        <v>44684.749999999782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44684.541666666446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44684.541666666446</v>
      </c>
      <c r="BZ95" s="387">
        <f ca="1">OFFSET(TblImps[[#This Row],[Servertime]],-1,0)+1/24</f>
        <v>44684.791666666446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44684.58333333311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44684.58333333311</v>
      </c>
      <c r="BZ96" s="387">
        <f ca="1">OFFSET(TblImps[[#This Row],[Servertime]],-1,0)+1/24</f>
        <v>44684.83333333311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44684.624999999774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44684.624999999774</v>
      </c>
      <c r="BZ97" s="387">
        <f ca="1">OFFSET(TblImps[[#This Row],[Servertime]],-1,0)+1/24</f>
        <v>44684.874999999774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44684.666666666439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44684.666666666439</v>
      </c>
      <c r="BZ98" s="387">
        <f ca="1">OFFSET(TblImps[[#This Row],[Servertime]],-1,0)+1/24</f>
        <v>44684.916666666439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44684.708333333103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44684.708333333103</v>
      </c>
      <c r="BZ99" s="387">
        <f ca="1">OFFSET(TblImps[[#This Row],[Servertime]],-1,0)+1/24</f>
        <v>44684.958333333103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44684.749999999767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44684.749999999767</v>
      </c>
      <c r="BZ100" s="387">
        <f ca="1">OFFSET(TblImps[[#This Row],[Servertime]],-1,0)+1/24</f>
        <v>44684.999999999767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44684.791666666431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44684.791666666431</v>
      </c>
      <c r="BZ101" s="387">
        <f ca="1">OFFSET(TblImps[[#This Row],[Servertime]],-1,0)+1/24</f>
        <v>44685.041666666431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44684.833333333096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44684.833333333096</v>
      </c>
      <c r="BZ102" s="387">
        <f ca="1">OFFSET(TblImps[[#This Row],[Servertime]],-1,0)+1/24</f>
        <v>44685.083333333096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44684.87499999976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44684.87499999976</v>
      </c>
      <c r="BZ103" s="387">
        <f ca="1">OFFSET(TblImps[[#This Row],[Servertime]],-1,0)+1/24</f>
        <v>44685.12499999976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44684.916666666424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44684.916666666424</v>
      </c>
      <c r="BZ104" s="387">
        <f ca="1">OFFSET(TblImps[[#This Row],[Servertime]],-1,0)+1/24</f>
        <v>44685.166666666424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44684.958333333088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44684.958333333088</v>
      </c>
      <c r="BZ105" s="387">
        <f ca="1">OFFSET(TblImps[[#This Row],[Servertime]],-1,0)+1/24</f>
        <v>44685.208333333088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44684.999999999753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44684.999999999753</v>
      </c>
      <c r="BZ106" s="387">
        <f ca="1">OFFSET(TblImps[[#This Row],[Servertime]],-1,0)+1/24</f>
        <v>44685.249999999753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44685.041666666417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44685.041666666417</v>
      </c>
      <c r="BZ107" s="387">
        <f ca="1">OFFSET(TblImps[[#This Row],[Servertime]],-1,0)+1/24</f>
        <v>44685.291666666417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44685.083333333081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44685.083333333081</v>
      </c>
      <c r="BZ108" s="387">
        <f ca="1">OFFSET(TblImps[[#This Row],[Servertime]],-1,0)+1/24</f>
        <v>44685.333333333081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44685.124999999745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44685.124999999745</v>
      </c>
      <c r="BZ109" s="387">
        <f ca="1">OFFSET(TblImps[[#This Row],[Servertime]],-1,0)+1/24</f>
        <v>44685.374999999745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44685.16666666641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44685.16666666641</v>
      </c>
      <c r="BZ110" s="387">
        <f ca="1">OFFSET(TblImps[[#This Row],[Servertime]],-1,0)+1/24</f>
        <v>44685.41666666641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44685.208333333074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44685.208333333074</v>
      </c>
      <c r="BZ111" s="387">
        <f ca="1">OFFSET(TblImps[[#This Row],[Servertime]],-1,0)+1/24</f>
        <v>44685.458333333074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44685.249999999738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44685.249999999738</v>
      </c>
      <c r="BZ112" s="387">
        <f ca="1">OFFSET(TblImps[[#This Row],[Servertime]],-1,0)+1/24</f>
        <v>44685.499999999738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44685.291666666402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44685.291666666402</v>
      </c>
      <c r="BZ113" s="387">
        <f ca="1">OFFSET(TblImps[[#This Row],[Servertime]],-1,0)+1/24</f>
        <v>44685.541666666402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44685.333333333067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44685.333333333067</v>
      </c>
      <c r="BZ114" s="387">
        <f ca="1">OFFSET(TblImps[[#This Row],[Servertime]],-1,0)+1/24</f>
        <v>44685.583333333067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44685.374999999731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44685.374999999731</v>
      </c>
      <c r="BZ115" s="387">
        <f ca="1">OFFSET(TblImps[[#This Row],[Servertime]],-1,0)+1/24</f>
        <v>44685.624999999731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44685.416666666395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44685.416666666395</v>
      </c>
      <c r="BZ116" s="387">
        <f ca="1">OFFSET(TblImps[[#This Row],[Servertime]],-1,0)+1/24</f>
        <v>44685.666666666395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44685.458333333059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44685.458333333059</v>
      </c>
      <c r="BZ117" s="387">
        <f ca="1">OFFSET(TblImps[[#This Row],[Servertime]],-1,0)+1/24</f>
        <v>44685.708333333059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44685.499999999724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44685.499999999724</v>
      </c>
      <c r="BZ118" s="387">
        <f ca="1">OFFSET(TblImps[[#This Row],[Servertime]],-1,0)+1/24</f>
        <v>44685.749999999724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44685.541666666388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44685.541666666388</v>
      </c>
      <c r="BZ119" s="387">
        <f ca="1">OFFSET(TblImps[[#This Row],[Servertime]],-1,0)+1/24</f>
        <v>44685.791666666388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44685.583333333052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44685.583333333052</v>
      </c>
      <c r="BZ120" s="387">
        <f ca="1">OFFSET(TblImps[[#This Row],[Servertime]],-1,0)+1/24</f>
        <v>44685.833333333052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44685.624999999716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44685.624999999716</v>
      </c>
      <c r="BZ121" s="387">
        <f ca="1">OFFSET(TblImps[[#This Row],[Servertime]],-1,0)+1/24</f>
        <v>44685.874999999716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44685.66666666638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44685.66666666638</v>
      </c>
      <c r="BZ122" s="387">
        <f ca="1">OFFSET(TblImps[[#This Row],[Servertime]],-1,0)+1/24</f>
        <v>44685.91666666638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44685.708333333045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44685.708333333045</v>
      </c>
      <c r="BZ123" s="387">
        <f ca="1">OFFSET(TblImps[[#This Row],[Servertime]],-1,0)+1/24</f>
        <v>44685.958333333045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44685.749999999709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44685.749999999709</v>
      </c>
      <c r="BZ124" s="387">
        <f ca="1">OFFSET(TblImps[[#This Row],[Servertime]],-1,0)+1/24</f>
        <v>44685.999999999709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44685.791666666373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44685.791666666373</v>
      </c>
      <c r="BZ125" s="387">
        <f ca="1">OFFSET(TblImps[[#This Row],[Servertime]],-1,0)+1/24</f>
        <v>44686.041666666373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44685.833333333037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44685.833333333037</v>
      </c>
      <c r="BZ126" s="387">
        <f ca="1">OFFSET(TblImps[[#This Row],[Servertime]],-1,0)+1/24</f>
        <v>44686.083333333037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44685.874999999702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44685.874999999702</v>
      </c>
      <c r="BZ127" s="387">
        <f ca="1">OFFSET(TblImps[[#This Row],[Servertime]],-1,0)+1/24</f>
        <v>44686.124999999702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44685.916666666366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44685.916666666366</v>
      </c>
      <c r="BZ128" s="387">
        <f ca="1">OFFSET(TblImps[[#This Row],[Servertime]],-1,0)+1/24</f>
        <v>44686.166666666366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44685.95833333303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44685.95833333303</v>
      </c>
      <c r="BZ129" s="387">
        <f ca="1">OFFSET(TblImps[[#This Row],[Servertime]],-1,0)+1/24</f>
        <v>44686.20833333303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44685.999999999694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44685.999999999694</v>
      </c>
      <c r="BZ130" s="387">
        <f ca="1">OFFSET(TblImps[[#This Row],[Servertime]],-1,0)+1/24</f>
        <v>44686.249999999694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44686.041666666359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44686.041666666359</v>
      </c>
      <c r="BZ131" s="387">
        <f ca="1">OFFSET(TblImps[[#This Row],[Servertime]],-1,0)+1/24</f>
        <v>44686.291666666359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44686.083333333023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44686.083333333023</v>
      </c>
      <c r="BZ132" s="387">
        <f ca="1">OFFSET(TblImps[[#This Row],[Servertime]],-1,0)+1/24</f>
        <v>44686.333333333023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44686.124999999687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44686.124999999687</v>
      </c>
      <c r="BZ133" s="387">
        <f ca="1">OFFSET(TblImps[[#This Row],[Servertime]],-1,0)+1/24</f>
        <v>44686.374999999687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44686.166666666351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44686.166666666351</v>
      </c>
      <c r="BZ134" s="387">
        <f ca="1">OFFSET(TblImps[[#This Row],[Servertime]],-1,0)+1/24</f>
        <v>44686.416666666351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44686.208333333016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44686.208333333016</v>
      </c>
      <c r="BZ135" s="387">
        <f ca="1">OFFSET(TblImps[[#This Row],[Servertime]],-1,0)+1/24</f>
        <v>44686.458333333016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44686.24999999968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44686.24999999968</v>
      </c>
      <c r="BZ136" s="387">
        <f ca="1">OFFSET(TblImps[[#This Row],[Servertime]],-1,0)+1/24</f>
        <v>44686.49999999968</v>
      </c>
      <c r="CA136" s="141"/>
      <c r="CB136" s="385"/>
      <c r="CC136" s="385"/>
    </row>
    <row r="1269" spans="2:23" x14ac:dyDescent="0.2">
      <c r="B1269" s="593" t="s">
        <v>321</v>
      </c>
      <c r="C1269" s="549"/>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1029</v>
      </c>
      <c r="D2" s="44" t="s">
        <v>960</v>
      </c>
      <c r="E2" s="44" t="s">
        <v>1031</v>
      </c>
    </row>
    <row r="3" spans="2:5" ht="15.75" x14ac:dyDescent="0.25">
      <c r="B3" s="43" t="s">
        <v>1008</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1009</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1011</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1010</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1012</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1013</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1014</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1015</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1016</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1017</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1018</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1019</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1020</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1021</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1022</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1023</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1024</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1025</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1026</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1027</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1028</v>
      </c>
      <c r="C23" s="45" t="s">
        <v>1030</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1007</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546</v>
      </c>
      <c r="B11" s="97">
        <v>25</v>
      </c>
      <c r="C11" s="97" t="s">
        <v>8</v>
      </c>
    </row>
    <row r="12" spans="1:6" x14ac:dyDescent="0.2">
      <c r="A12" s="401" t="s">
        <v>67</v>
      </c>
      <c r="B12" s="402">
        <v>1.75</v>
      </c>
      <c r="C12" s="97" t="s">
        <v>519</v>
      </c>
      <c r="D12" s="403">
        <v>0.35</v>
      </c>
      <c r="E12" s="97" t="s">
        <v>443</v>
      </c>
    </row>
    <row r="13" spans="1:6" x14ac:dyDescent="0.2">
      <c r="A13" s="401" t="s">
        <v>65</v>
      </c>
      <c r="B13" s="402">
        <v>1.75</v>
      </c>
      <c r="C13" s="97" t="s">
        <v>520</v>
      </c>
      <c r="D13" s="403">
        <v>0.35</v>
      </c>
      <c r="E13" s="97" t="s">
        <v>443</v>
      </c>
    </row>
    <row r="14" spans="1:6" x14ac:dyDescent="0.2">
      <c r="A14" s="401" t="s">
        <v>488</v>
      </c>
      <c r="B14" s="404">
        <v>0</v>
      </c>
      <c r="C14" s="97" t="s">
        <v>490</v>
      </c>
      <c r="D14" s="405"/>
      <c r="F14" s="403"/>
    </row>
    <row r="15" spans="1:6" x14ac:dyDescent="0.2">
      <c r="B15" s="404">
        <v>3.5</v>
      </c>
      <c r="C15" s="97" t="s">
        <v>491</v>
      </c>
      <c r="D15" s="406">
        <v>0.35</v>
      </c>
      <c r="E15" s="97" t="s">
        <v>443</v>
      </c>
      <c r="F15" s="403"/>
    </row>
    <row r="16" spans="1:6" x14ac:dyDescent="0.2">
      <c r="A16" s="401" t="s">
        <v>485</v>
      </c>
      <c r="B16" s="404">
        <v>0</v>
      </c>
      <c r="C16" s="97" t="s">
        <v>493</v>
      </c>
      <c r="D16" s="406">
        <v>0</v>
      </c>
      <c r="E16" s="97" t="s">
        <v>443</v>
      </c>
      <c r="F16" s="403"/>
    </row>
    <row r="17" spans="1:19" x14ac:dyDescent="0.2">
      <c r="B17" s="404">
        <v>3.5</v>
      </c>
      <c r="C17" s="97" t="s">
        <v>492</v>
      </c>
      <c r="D17" s="406">
        <v>0.35</v>
      </c>
      <c r="E17" s="97" t="s">
        <v>443</v>
      </c>
      <c r="F17" s="403"/>
    </row>
    <row r="18" spans="1:19" x14ac:dyDescent="0.2">
      <c r="B18" s="404">
        <v>15</v>
      </c>
      <c r="C18" s="97" t="s">
        <v>13</v>
      </c>
      <c r="D18" s="406"/>
      <c r="F18" s="403"/>
    </row>
    <row r="19" spans="1:19" x14ac:dyDescent="0.2">
      <c r="A19" s="401" t="s">
        <v>189</v>
      </c>
      <c r="B19" s="404">
        <v>2</v>
      </c>
      <c r="C19" s="97" t="s">
        <v>444</v>
      </c>
      <c r="D19" s="403">
        <v>0.36</v>
      </c>
      <c r="E19" s="97" t="s">
        <v>443</v>
      </c>
    </row>
    <row r="20" spans="1:19" x14ac:dyDescent="0.2">
      <c r="A20" s="401" t="s">
        <v>459</v>
      </c>
      <c r="B20" s="404">
        <v>2.75</v>
      </c>
      <c r="C20" s="97" t="s">
        <v>494</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1099</v>
      </c>
      <c r="B23" s="407"/>
      <c r="C23" s="97" t="s">
        <v>1100</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517</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643</v>
      </c>
      <c r="U66" s="403"/>
    </row>
    <row r="67" spans="1:21" x14ac:dyDescent="0.2">
      <c r="A67" s="401" t="s">
        <v>354</v>
      </c>
      <c r="B67" s="97">
        <v>15</v>
      </c>
      <c r="C67" s="97" t="s">
        <v>275</v>
      </c>
      <c r="L67" s="426" t="s">
        <v>548</v>
      </c>
      <c r="M67" s="528">
        <v>2.5000000000000001E-2</v>
      </c>
      <c r="N67" s="97" t="s">
        <v>648</v>
      </c>
      <c r="U67" s="403"/>
    </row>
    <row r="68" spans="1:21" x14ac:dyDescent="0.2">
      <c r="A68" s="401" t="s">
        <v>175</v>
      </c>
      <c r="B68" s="97">
        <v>15</v>
      </c>
      <c r="C68" s="97" t="str">
        <f>C65</f>
        <v>peasants</v>
      </c>
      <c r="L68" s="426" t="s">
        <v>550</v>
      </c>
      <c r="M68" s="528">
        <v>7.4999999999999997E-2</v>
      </c>
      <c r="N68" s="97" t="s">
        <v>649</v>
      </c>
    </row>
    <row r="69" spans="1:21" x14ac:dyDescent="0.2">
      <c r="A69" s="401" t="s">
        <v>276</v>
      </c>
      <c r="B69" s="97">
        <f>IF(OR(Overview!$B$14="Halfling",Overview!$B$14="Dwarf",Overview!$B$14="Gnome"),10,IF(race="Nomad",25,5))</f>
        <v>5</v>
      </c>
      <c r="L69" s="97" t="s">
        <v>552</v>
      </c>
      <c r="M69" s="2">
        <v>0.05</v>
      </c>
      <c r="N69" s="97" t="s">
        <v>650</v>
      </c>
    </row>
    <row r="70" spans="1:21" x14ac:dyDescent="0.2">
      <c r="L70" s="97" t="s">
        <v>554</v>
      </c>
      <c r="M70" s="528">
        <v>7.4999999999999997E-2</v>
      </c>
      <c r="N70" s="97" t="s">
        <v>648</v>
      </c>
      <c r="T70" s="426"/>
      <c r="U70" s="424"/>
    </row>
    <row r="71" spans="1:21" x14ac:dyDescent="0.2">
      <c r="A71" s="427" t="s">
        <v>277</v>
      </c>
      <c r="L71" s="97" t="s">
        <v>556</v>
      </c>
      <c r="M71" s="528">
        <v>2.5000000000000001E-2</v>
      </c>
      <c r="N71" s="97" t="s">
        <v>651</v>
      </c>
      <c r="T71" s="91"/>
      <c r="U71" s="424"/>
    </row>
    <row r="72" spans="1:21" x14ac:dyDescent="0.2">
      <c r="A72" s="401" t="str">
        <f>CONCATENATE("Your race is ",Overview!B14)</f>
        <v>Your race is Human</v>
      </c>
      <c r="L72" s="97" t="s">
        <v>558</v>
      </c>
      <c r="M72" s="2">
        <v>0.05</v>
      </c>
      <c r="N72" s="97" t="s">
        <v>687</v>
      </c>
      <c r="S72" s="428"/>
      <c r="T72" s="428"/>
      <c r="U72" s="403"/>
    </row>
    <row r="73" spans="1:21" x14ac:dyDescent="0.2">
      <c r="L73" s="97" t="s">
        <v>559</v>
      </c>
      <c r="M73" s="2">
        <v>0.1</v>
      </c>
      <c r="N73" s="97" t="s">
        <v>772</v>
      </c>
      <c r="S73" s="428"/>
      <c r="T73" s="428"/>
      <c r="U73" s="403"/>
    </row>
    <row r="74" spans="1:21" x14ac:dyDescent="0.2">
      <c r="A74" s="400" t="s">
        <v>207</v>
      </c>
      <c r="B74" s="97" t="s">
        <v>278</v>
      </c>
      <c r="F74" s="97" t="s">
        <v>212</v>
      </c>
      <c r="L74" s="97" t="s">
        <v>560</v>
      </c>
      <c r="M74" s="2">
        <v>-0.1</v>
      </c>
      <c r="N74" s="97" t="s">
        <v>685</v>
      </c>
      <c r="O74" s="97" t="s">
        <v>654</v>
      </c>
      <c r="S74" s="426"/>
      <c r="T74" s="428"/>
      <c r="U74" s="403"/>
    </row>
    <row r="75" spans="1:21" x14ac:dyDescent="0.2">
      <c r="A75" s="401" t="s">
        <v>202</v>
      </c>
      <c r="B75" s="97">
        <v>2</v>
      </c>
      <c r="C75" s="97" t="s">
        <v>208</v>
      </c>
      <c r="D75" s="423"/>
      <c r="F75" s="423">
        <v>0.1</v>
      </c>
      <c r="G75" s="97" t="s">
        <v>107</v>
      </c>
      <c r="L75" s="97" t="s">
        <v>561</v>
      </c>
      <c r="M75" s="2">
        <v>-0.05</v>
      </c>
      <c r="N75" s="97" t="s">
        <v>692</v>
      </c>
      <c r="O75" s="403">
        <v>-0.15</v>
      </c>
      <c r="P75" s="97" t="s">
        <v>669</v>
      </c>
      <c r="S75" s="428"/>
      <c r="T75" s="428"/>
      <c r="U75" s="424"/>
    </row>
    <row r="76" spans="1:21" x14ac:dyDescent="0.2">
      <c r="A76" s="401" t="s">
        <v>203</v>
      </c>
      <c r="B76" s="97">
        <v>2</v>
      </c>
      <c r="C76" s="97" t="s">
        <v>208</v>
      </c>
      <c r="D76" s="423"/>
      <c r="F76" s="423">
        <v>0.1</v>
      </c>
      <c r="G76" s="97" t="s">
        <v>110</v>
      </c>
      <c r="L76" s="97" t="s">
        <v>563</v>
      </c>
      <c r="M76" s="528">
        <v>-2.5000000000000001E-2</v>
      </c>
      <c r="N76" s="97" t="s">
        <v>655</v>
      </c>
      <c r="S76" s="428"/>
      <c r="T76" s="428"/>
      <c r="U76" s="403"/>
    </row>
    <row r="77" spans="1:21" x14ac:dyDescent="0.2">
      <c r="A77" s="401" t="s">
        <v>209</v>
      </c>
      <c r="B77" s="97">
        <v>2.5</v>
      </c>
      <c r="C77" s="97" t="s">
        <v>208</v>
      </c>
      <c r="D77" s="423"/>
      <c r="F77" s="423">
        <v>0.1</v>
      </c>
      <c r="G77" s="97" t="s">
        <v>32</v>
      </c>
      <c r="L77" s="97" t="s">
        <v>565</v>
      </c>
      <c r="M77" s="2">
        <v>-0.1</v>
      </c>
      <c r="N77" s="97" t="s">
        <v>773</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566</v>
      </c>
      <c r="M79" s="528">
        <v>-0.1</v>
      </c>
      <c r="N79" s="97" t="s">
        <v>657</v>
      </c>
      <c r="S79" s="426"/>
      <c r="T79" s="428"/>
      <c r="U79" s="424"/>
    </row>
    <row r="80" spans="1:21" x14ac:dyDescent="0.2">
      <c r="A80" s="401" t="s">
        <v>538</v>
      </c>
      <c r="B80" s="97">
        <v>5</v>
      </c>
      <c r="C80" s="97" t="s">
        <v>208</v>
      </c>
      <c r="D80" s="423"/>
      <c r="F80" s="423">
        <v>0.2</v>
      </c>
      <c r="G80" s="97" t="s">
        <v>110</v>
      </c>
      <c r="H80" s="97" t="s">
        <v>252</v>
      </c>
      <c r="L80" s="97" t="s">
        <v>567</v>
      </c>
      <c r="M80" s="2">
        <v>0.15</v>
      </c>
      <c r="N80" s="97" t="s">
        <v>658</v>
      </c>
      <c r="S80" s="426"/>
      <c r="T80" s="428"/>
      <c r="U80" s="403"/>
    </row>
    <row r="81" spans="1:23" x14ac:dyDescent="0.2">
      <c r="A81" s="401" t="s">
        <v>539</v>
      </c>
      <c r="B81" s="97">
        <v>5</v>
      </c>
      <c r="C81" s="97" t="s">
        <v>208</v>
      </c>
      <c r="D81" s="423"/>
      <c r="F81" s="423">
        <v>0.3</v>
      </c>
      <c r="G81" s="97" t="s">
        <v>540</v>
      </c>
      <c r="L81" s="97" t="s">
        <v>568</v>
      </c>
      <c r="M81" s="2">
        <v>-0.05</v>
      </c>
      <c r="N81" s="97" t="s">
        <v>659</v>
      </c>
      <c r="S81" s="426"/>
      <c r="T81" s="428"/>
      <c r="U81" s="403"/>
    </row>
    <row r="82" spans="1:23" x14ac:dyDescent="0.2">
      <c r="A82" s="401" t="s">
        <v>267</v>
      </c>
      <c r="B82" s="97">
        <f>B80</f>
        <v>5</v>
      </c>
      <c r="C82" s="97" t="str">
        <f>C80</f>
        <v>* Landsize</v>
      </c>
      <c r="D82" s="403"/>
      <c r="F82" s="423">
        <v>0.2</v>
      </c>
      <c r="G82" s="97" t="s">
        <v>32</v>
      </c>
      <c r="H82" s="97" t="s">
        <v>264</v>
      </c>
      <c r="L82" s="97" t="s">
        <v>570</v>
      </c>
      <c r="M82" s="2">
        <v>-0.2</v>
      </c>
      <c r="N82" s="97" t="s">
        <v>660</v>
      </c>
      <c r="S82" s="426"/>
      <c r="T82" s="428"/>
      <c r="U82" s="403"/>
    </row>
    <row r="83" spans="1:23" x14ac:dyDescent="0.2">
      <c r="A83" s="401" t="s">
        <v>266</v>
      </c>
      <c r="B83" s="97">
        <f>B80</f>
        <v>5</v>
      </c>
      <c r="C83" s="97" t="str">
        <f>C80</f>
        <v>* Landsize</v>
      </c>
      <c r="D83" s="403"/>
      <c r="F83" s="423">
        <v>0.1</v>
      </c>
      <c r="G83" s="97" t="s">
        <v>31</v>
      </c>
      <c r="L83" s="97" t="s">
        <v>572</v>
      </c>
      <c r="M83" s="2">
        <v>0.01</v>
      </c>
      <c r="N83" s="97" t="s">
        <v>661</v>
      </c>
      <c r="O83" s="97" t="s">
        <v>654</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573</v>
      </c>
      <c r="M84" s="529">
        <v>-2.5000000000000001E-2</v>
      </c>
      <c r="N84" s="97" t="s">
        <v>653</v>
      </c>
      <c r="O84" s="424">
        <v>-2.5000000000000001E-2</v>
      </c>
      <c r="P84" s="97" t="s">
        <v>774</v>
      </c>
      <c r="S84" s="428"/>
      <c r="T84" s="428"/>
    </row>
    <row r="85" spans="1:23" x14ac:dyDescent="0.2">
      <c r="A85" s="401" t="s">
        <v>341</v>
      </c>
      <c r="B85" s="97">
        <f>B84</f>
        <v>5</v>
      </c>
      <c r="C85" s="97" t="str">
        <f t="shared" si="0"/>
        <v>* Landsize</v>
      </c>
      <c r="D85" s="403"/>
      <c r="F85" s="403">
        <v>0.1</v>
      </c>
      <c r="G85" s="173" t="s">
        <v>31</v>
      </c>
      <c r="H85" s="403">
        <v>0.1</v>
      </c>
      <c r="I85" s="97" t="s">
        <v>32</v>
      </c>
      <c r="L85" s="97" t="s">
        <v>575</v>
      </c>
      <c r="M85">
        <v>1.25</v>
      </c>
      <c r="N85" s="97" t="s">
        <v>689</v>
      </c>
      <c r="S85" s="428"/>
      <c r="T85" s="428"/>
      <c r="U85" s="424"/>
    </row>
    <row r="86" spans="1:23" x14ac:dyDescent="0.2">
      <c r="A86" s="401" t="s">
        <v>340</v>
      </c>
      <c r="B86" s="97">
        <f>B85</f>
        <v>5</v>
      </c>
      <c r="C86" s="97" t="str">
        <f t="shared" si="0"/>
        <v>* Landsize</v>
      </c>
      <c r="D86" s="403"/>
      <c r="F86" s="403">
        <v>0.15</v>
      </c>
      <c r="G86" s="173" t="s">
        <v>32</v>
      </c>
      <c r="H86" s="403" t="s">
        <v>342</v>
      </c>
      <c r="L86" s="97" t="s">
        <v>577</v>
      </c>
      <c r="M86" s="2">
        <v>-0.15</v>
      </c>
      <c r="N86" s="97" t="s">
        <v>657</v>
      </c>
      <c r="S86" s="428"/>
      <c r="T86" s="428"/>
      <c r="U86" s="403"/>
    </row>
    <row r="87" spans="1:23" x14ac:dyDescent="0.2">
      <c r="A87" s="401" t="s">
        <v>347</v>
      </c>
      <c r="B87" s="97">
        <v>5</v>
      </c>
      <c r="C87" s="429" t="str">
        <f t="shared" si="0"/>
        <v>* Landsize</v>
      </c>
      <c r="D87" s="403"/>
      <c r="F87" s="430">
        <v>15</v>
      </c>
      <c r="G87" s="173" t="s">
        <v>348</v>
      </c>
      <c r="H87" s="403"/>
      <c r="L87" s="97" t="s">
        <v>578</v>
      </c>
      <c r="M87" s="528">
        <v>-2.5000000000000001E-2</v>
      </c>
      <c r="N87" s="97" t="s">
        <v>653</v>
      </c>
      <c r="O87" s="97">
        <v>-1</v>
      </c>
      <c r="P87" s="97" t="s">
        <v>686</v>
      </c>
      <c r="S87" s="428"/>
      <c r="T87" s="428"/>
      <c r="U87" s="403"/>
    </row>
    <row r="88" spans="1:23" x14ac:dyDescent="0.2">
      <c r="A88" s="401" t="s">
        <v>432</v>
      </c>
      <c r="B88" s="97">
        <v>5</v>
      </c>
      <c r="C88" s="97" t="str">
        <f t="shared" si="0"/>
        <v>* Landsize</v>
      </c>
      <c r="D88" s="403"/>
      <c r="F88" s="403">
        <v>0.05</v>
      </c>
      <c r="G88" s="173" t="s">
        <v>31</v>
      </c>
      <c r="L88" s="97" t="s">
        <v>579</v>
      </c>
      <c r="M88" s="528">
        <v>-2.5000000000000001E-2</v>
      </c>
      <c r="N88" s="97" t="s">
        <v>659</v>
      </c>
      <c r="S88" s="426"/>
      <c r="T88" s="428"/>
      <c r="U88" s="424"/>
    </row>
    <row r="89" spans="1:23" x14ac:dyDescent="0.2">
      <c r="A89" s="401" t="s">
        <v>1110</v>
      </c>
      <c r="B89" s="97">
        <v>5</v>
      </c>
      <c r="C89" s="97" t="str">
        <f t="shared" si="0"/>
        <v>* Landsize</v>
      </c>
      <c r="D89" s="403">
        <v>0.01</v>
      </c>
      <c r="E89" s="97" t="s">
        <v>364</v>
      </c>
      <c r="F89" s="403">
        <v>0.1</v>
      </c>
      <c r="G89" s="534" t="s">
        <v>1113</v>
      </c>
      <c r="M89"/>
      <c r="S89" s="426"/>
      <c r="T89" s="428"/>
    </row>
    <row r="90" spans="1:23" x14ac:dyDescent="0.2">
      <c r="L90" s="97" t="s">
        <v>581</v>
      </c>
      <c r="M90" s="2">
        <v>0.05</v>
      </c>
      <c r="N90" s="97" t="s">
        <v>662</v>
      </c>
      <c r="S90" s="426"/>
      <c r="T90" s="428"/>
    </row>
    <row r="91" spans="1:23" x14ac:dyDescent="0.2">
      <c r="A91" s="400" t="s">
        <v>82</v>
      </c>
      <c r="L91" s="97" t="s">
        <v>583</v>
      </c>
      <c r="M91" s="528">
        <v>2.5000000000000001E-2</v>
      </c>
      <c r="N91" s="97" t="s">
        <v>664</v>
      </c>
      <c r="S91" s="426"/>
      <c r="T91" s="428"/>
      <c r="U91" s="424"/>
    </row>
    <row r="92" spans="1:23" x14ac:dyDescent="0.2">
      <c r="A92" s="401" t="s">
        <v>274</v>
      </c>
      <c r="B92" s="97">
        <f>IF(Overview!$B$14="Kobold",40,30)</f>
        <v>30</v>
      </c>
      <c r="C92" s="97" t="s">
        <v>245</v>
      </c>
      <c r="L92" s="97" t="s">
        <v>585</v>
      </c>
      <c r="M92" s="528">
        <v>7.4999999999999997E-2</v>
      </c>
      <c r="N92" s="97" t="s">
        <v>665</v>
      </c>
      <c r="O92" s="425">
        <v>7.4999999999999997E-2</v>
      </c>
      <c r="P92" s="97" t="s">
        <v>666</v>
      </c>
      <c r="S92" s="426"/>
      <c r="T92" s="428"/>
      <c r="U92" s="424"/>
      <c r="W92" s="403"/>
    </row>
    <row r="93" spans="1:23" x14ac:dyDescent="0.2">
      <c r="L93" s="97" t="s">
        <v>586</v>
      </c>
      <c r="M93" s="528">
        <v>7.4999999999999997E-2</v>
      </c>
      <c r="N93" s="97" t="s">
        <v>649</v>
      </c>
      <c r="O93" s="403">
        <v>0.05</v>
      </c>
      <c r="P93" s="97" t="s">
        <v>667</v>
      </c>
      <c r="S93" s="426"/>
      <c r="T93" s="428"/>
      <c r="U93" s="424"/>
      <c r="W93" s="403"/>
    </row>
    <row r="94" spans="1:23" x14ac:dyDescent="0.2">
      <c r="A94" s="400" t="s">
        <v>357</v>
      </c>
      <c r="L94" s="97" t="s">
        <v>588</v>
      </c>
      <c r="M94" s="528">
        <v>-1.7500000000000002E-2</v>
      </c>
      <c r="N94" s="97" t="s">
        <v>652</v>
      </c>
      <c r="S94" s="428"/>
      <c r="T94" s="428"/>
    </row>
    <row r="95" spans="1:23" x14ac:dyDescent="0.2">
      <c r="A95" s="401" t="s">
        <v>512</v>
      </c>
      <c r="B95" s="97">
        <v>250</v>
      </c>
      <c r="L95" s="97" t="s">
        <v>589</v>
      </c>
      <c r="M95" s="528">
        <v>1.4999999999999999E-2</v>
      </c>
      <c r="N95" s="97" t="s">
        <v>663</v>
      </c>
      <c r="S95" s="428"/>
      <c r="T95" s="428"/>
      <c r="U95" s="403"/>
    </row>
    <row r="96" spans="1:23" x14ac:dyDescent="0.2">
      <c r="A96" s="401" t="s">
        <v>513</v>
      </c>
      <c r="B96" s="403">
        <v>0.01</v>
      </c>
      <c r="L96" s="97" t="s">
        <v>590</v>
      </c>
      <c r="M96" s="528">
        <v>-7.4999999999999997E-2</v>
      </c>
      <c r="N96" s="97" t="s">
        <v>653</v>
      </c>
      <c r="O96" s="97">
        <v>-2</v>
      </c>
      <c r="P96" s="97" t="s">
        <v>686</v>
      </c>
      <c r="S96" s="428"/>
      <c r="T96" s="428"/>
      <c r="U96" s="424"/>
    </row>
    <row r="97" spans="1:23" x14ac:dyDescent="0.2">
      <c r="A97" s="401" t="s">
        <v>514</v>
      </c>
      <c r="B97" s="403">
        <v>0.01</v>
      </c>
      <c r="L97" s="97" t="s">
        <v>591</v>
      </c>
      <c r="M97" s="2">
        <v>-0.5</v>
      </c>
      <c r="N97" s="97" t="s">
        <v>668</v>
      </c>
      <c r="S97" s="426"/>
      <c r="T97" s="428"/>
      <c r="U97" s="403"/>
    </row>
    <row r="98" spans="1:23" x14ac:dyDescent="0.2">
      <c r="A98" s="401" t="s">
        <v>515</v>
      </c>
      <c r="B98" s="403">
        <v>0.01</v>
      </c>
      <c r="L98" s="97" t="s">
        <v>593</v>
      </c>
      <c r="M98" s="2">
        <v>-0.1</v>
      </c>
      <c r="N98" s="97" t="s">
        <v>656</v>
      </c>
      <c r="S98" s="428"/>
      <c r="T98" s="428"/>
      <c r="U98" s="403"/>
      <c r="W98" s="403"/>
    </row>
    <row r="99" spans="1:23" x14ac:dyDescent="0.2">
      <c r="M99"/>
      <c r="S99" s="426"/>
      <c r="T99" s="428"/>
    </row>
    <row r="100" spans="1:23" x14ac:dyDescent="0.2">
      <c r="A100" s="400" t="s">
        <v>463</v>
      </c>
      <c r="L100" s="97" t="s">
        <v>595</v>
      </c>
      <c r="M100" s="528">
        <v>0.125</v>
      </c>
      <c r="N100" s="97" t="s">
        <v>670</v>
      </c>
      <c r="S100" s="428"/>
      <c r="T100" s="428"/>
      <c r="U100" s="424"/>
    </row>
    <row r="101" spans="1:23" x14ac:dyDescent="0.2">
      <c r="L101" s="97" t="s">
        <v>596</v>
      </c>
      <c r="M101"/>
      <c r="N101" s="97" t="s">
        <v>644</v>
      </c>
      <c r="S101" s="426"/>
      <c r="T101" s="428"/>
    </row>
    <row r="102" spans="1:23" x14ac:dyDescent="0.2">
      <c r="A102" s="401" t="s">
        <v>464</v>
      </c>
      <c r="B102" s="97" t="s">
        <v>216</v>
      </c>
      <c r="D102" s="423">
        <v>0.3</v>
      </c>
      <c r="E102" s="97" t="s">
        <v>443</v>
      </c>
      <c r="L102" s="97" t="s">
        <v>597</v>
      </c>
      <c r="M102" s="528">
        <v>2.5000000000000001E-2</v>
      </c>
      <c r="N102" s="97" t="s">
        <v>664</v>
      </c>
      <c r="O102" s="424">
        <v>7.4999999999999997E-2</v>
      </c>
      <c r="P102" s="97" t="s">
        <v>662</v>
      </c>
      <c r="S102" s="426"/>
      <c r="T102" s="428"/>
      <c r="U102" s="424"/>
      <c r="W102" s="424"/>
    </row>
    <row r="103" spans="1:23" x14ac:dyDescent="0.2">
      <c r="B103" s="97" t="s">
        <v>214</v>
      </c>
      <c r="D103" s="423">
        <v>0.2</v>
      </c>
      <c r="E103" s="97" t="s">
        <v>443</v>
      </c>
      <c r="L103" s="97" t="s">
        <v>598</v>
      </c>
      <c r="M103" s="2">
        <v>0.05</v>
      </c>
      <c r="N103" s="97" t="s">
        <v>651</v>
      </c>
      <c r="S103" s="426"/>
      <c r="T103" s="428"/>
      <c r="U103" s="403"/>
    </row>
    <row r="104" spans="1:23" x14ac:dyDescent="0.2">
      <c r="B104" s="97" t="s">
        <v>465</v>
      </c>
      <c r="D104" s="423">
        <v>0.3</v>
      </c>
      <c r="E104" s="97" t="s">
        <v>443</v>
      </c>
      <c r="L104" s="97" t="s">
        <v>599</v>
      </c>
      <c r="M104">
        <v>1</v>
      </c>
      <c r="N104" s="97" t="s">
        <v>1096</v>
      </c>
      <c r="S104" s="428"/>
      <c r="T104" s="428"/>
      <c r="U104" s="403"/>
    </row>
    <row r="105" spans="1:23" x14ac:dyDescent="0.2">
      <c r="B105" s="97" t="s">
        <v>466</v>
      </c>
      <c r="D105" s="423">
        <v>0.6</v>
      </c>
      <c r="E105" s="97" t="s">
        <v>443</v>
      </c>
      <c r="L105" s="97" t="s">
        <v>600</v>
      </c>
      <c r="M105" s="528">
        <v>-7.4999999999999997E-2</v>
      </c>
      <c r="N105" s="97" t="s">
        <v>659</v>
      </c>
      <c r="S105" s="428"/>
      <c r="T105" s="428"/>
      <c r="U105" s="403"/>
    </row>
    <row r="106" spans="1:23" x14ac:dyDescent="0.2">
      <c r="L106" s="97" t="s">
        <v>602</v>
      </c>
      <c r="M106">
        <v>-1</v>
      </c>
      <c r="N106" s="97" t="s">
        <v>775</v>
      </c>
      <c r="S106" s="428"/>
      <c r="T106" s="428"/>
      <c r="U106" s="424"/>
    </row>
    <row r="107" spans="1:23" x14ac:dyDescent="0.2">
      <c r="A107" s="401" t="s">
        <v>467</v>
      </c>
      <c r="B107" s="97" t="s">
        <v>216</v>
      </c>
      <c r="D107" s="97">
        <v>4000</v>
      </c>
      <c r="E107" s="97" t="s">
        <v>516</v>
      </c>
      <c r="L107" s="97" t="s">
        <v>604</v>
      </c>
      <c r="M107" s="2">
        <v>-0.2</v>
      </c>
      <c r="N107" s="97" t="s">
        <v>671</v>
      </c>
      <c r="S107" s="428"/>
      <c r="T107" s="428"/>
    </row>
    <row r="108" spans="1:23" x14ac:dyDescent="0.2">
      <c r="B108" s="97" t="s">
        <v>214</v>
      </c>
      <c r="D108" s="97">
        <v>4000</v>
      </c>
      <c r="E108" s="97" t="s">
        <v>516</v>
      </c>
      <c r="M108"/>
      <c r="T108" s="91"/>
    </row>
    <row r="109" spans="1:23" x14ac:dyDescent="0.2">
      <c r="B109" s="97" t="s">
        <v>465</v>
      </c>
      <c r="D109" s="97">
        <v>7500</v>
      </c>
      <c r="E109" s="97" t="s">
        <v>516</v>
      </c>
      <c r="L109" s="97" t="s">
        <v>605</v>
      </c>
      <c r="M109" s="528">
        <v>2.5000000000000001E-2</v>
      </c>
      <c r="N109" s="97" t="s">
        <v>1097</v>
      </c>
      <c r="O109" s="97" t="s">
        <v>673</v>
      </c>
      <c r="S109" s="428"/>
      <c r="T109" s="428"/>
      <c r="U109" s="403"/>
      <c r="W109" s="403"/>
    </row>
    <row r="110" spans="1:23" x14ac:dyDescent="0.2">
      <c r="B110" s="97" t="s">
        <v>536</v>
      </c>
      <c r="D110" s="97">
        <v>5000</v>
      </c>
      <c r="E110" s="97" t="s">
        <v>516</v>
      </c>
      <c r="L110" s="97" t="s">
        <v>606</v>
      </c>
      <c r="M110" s="2">
        <v>-0.2</v>
      </c>
      <c r="N110" s="97" t="s">
        <v>690</v>
      </c>
      <c r="O110" s="403">
        <v>-0.1</v>
      </c>
      <c r="P110" s="97" t="s">
        <v>672</v>
      </c>
      <c r="S110" s="428"/>
      <c r="T110" s="428"/>
    </row>
    <row r="111" spans="1:23" x14ac:dyDescent="0.2">
      <c r="B111" s="97" t="s">
        <v>217</v>
      </c>
      <c r="D111" s="97">
        <v>5000</v>
      </c>
      <c r="E111" s="97" t="s">
        <v>516</v>
      </c>
      <c r="L111" s="97" t="s">
        <v>607</v>
      </c>
      <c r="M111" s="528">
        <v>-1.7500000000000002E-2</v>
      </c>
      <c r="N111" s="97" t="s">
        <v>652</v>
      </c>
      <c r="S111" s="428"/>
      <c r="T111" s="428"/>
      <c r="U111" s="403"/>
    </row>
    <row r="112" spans="1:23" x14ac:dyDescent="0.2">
      <c r="L112" s="97" t="s">
        <v>608</v>
      </c>
      <c r="M112" s="528">
        <v>2.5000000000000001E-2</v>
      </c>
      <c r="N112" s="97" t="s">
        <v>682</v>
      </c>
      <c r="O112" s="424">
        <v>7.4999999999999997E-2</v>
      </c>
      <c r="P112" s="97" t="s">
        <v>674</v>
      </c>
      <c r="S112" s="426"/>
      <c r="T112" s="428"/>
      <c r="U112" s="424"/>
      <c r="W112" s="424"/>
    </row>
    <row r="113" spans="1:23" x14ac:dyDescent="0.2">
      <c r="A113" s="400" t="s">
        <v>468</v>
      </c>
      <c r="F113" s="97" t="s">
        <v>470</v>
      </c>
      <c r="L113" s="97" t="s">
        <v>609</v>
      </c>
      <c r="M113" s="528">
        <v>-1.7500000000000002E-2</v>
      </c>
      <c r="N113" s="97" t="s">
        <v>652</v>
      </c>
      <c r="S113" s="428"/>
      <c r="T113" s="428"/>
      <c r="U113" s="403"/>
    </row>
    <row r="114" spans="1:23" x14ac:dyDescent="0.2">
      <c r="A114" s="401" t="s">
        <v>125</v>
      </c>
      <c r="B114" s="431"/>
      <c r="C114" s="432">
        <v>0.2</v>
      </c>
      <c r="D114" s="97" t="s">
        <v>475</v>
      </c>
      <c r="F114" s="271" t="s">
        <v>474</v>
      </c>
      <c r="L114" s="97" t="s">
        <v>610</v>
      </c>
      <c r="M114">
        <v>1</v>
      </c>
      <c r="N114" s="97" t="s">
        <v>688</v>
      </c>
      <c r="S114" s="428"/>
      <c r="T114" s="428"/>
      <c r="U114" s="403"/>
      <c r="W114" s="403"/>
    </row>
    <row r="115" spans="1:23" x14ac:dyDescent="0.2">
      <c r="A115" s="401" t="s">
        <v>126</v>
      </c>
      <c r="B115" s="433" t="s">
        <v>299</v>
      </c>
      <c r="C115" s="432">
        <v>0.2</v>
      </c>
      <c r="D115" s="97" t="s">
        <v>475</v>
      </c>
      <c r="F115" s="271" t="s">
        <v>474</v>
      </c>
      <c r="L115" s="97" t="s">
        <v>611</v>
      </c>
      <c r="M115" s="2">
        <v>-0.01</v>
      </c>
      <c r="N115" s="97" t="s">
        <v>676</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612</v>
      </c>
      <c r="M117" s="528">
        <v>1.4999999999999999E-2</v>
      </c>
      <c r="N117" s="97" t="s">
        <v>663</v>
      </c>
      <c r="S117" s="426"/>
      <c r="T117" s="428"/>
      <c r="U117" s="424"/>
    </row>
    <row r="118" spans="1:23" x14ac:dyDescent="0.2">
      <c r="A118" s="401" t="s">
        <v>133</v>
      </c>
      <c r="B118" s="431"/>
      <c r="C118" s="432">
        <v>0.2</v>
      </c>
      <c r="D118" s="97" t="s">
        <v>476</v>
      </c>
      <c r="F118" s="271">
        <v>2</v>
      </c>
      <c r="L118" s="97" t="s">
        <v>613</v>
      </c>
      <c r="M118" s="528">
        <v>2.5000000000000001E-2</v>
      </c>
      <c r="N118" s="97" t="s">
        <v>664</v>
      </c>
      <c r="O118" s="403">
        <v>-0.05</v>
      </c>
      <c r="P118" s="97" t="s">
        <v>677</v>
      </c>
      <c r="S118" s="426"/>
      <c r="T118" s="428"/>
      <c r="U118" s="424"/>
      <c r="W118" s="403"/>
    </row>
    <row r="119" spans="1:23" x14ac:dyDescent="0.2">
      <c r="A119" s="401" t="s">
        <v>1102</v>
      </c>
      <c r="B119" s="433" t="s">
        <v>299</v>
      </c>
      <c r="C119" s="432">
        <v>0.1</v>
      </c>
      <c r="D119" s="97" t="s">
        <v>302</v>
      </c>
      <c r="F119" s="271">
        <v>0</v>
      </c>
      <c r="L119" s="97" t="s">
        <v>615</v>
      </c>
      <c r="M119" s="2">
        <v>-0.05</v>
      </c>
      <c r="N119" s="97" t="s">
        <v>659</v>
      </c>
      <c r="O119" s="403">
        <v>-0.05</v>
      </c>
      <c r="P119" s="97" t="s">
        <v>672</v>
      </c>
      <c r="Q119" s="97">
        <v>5</v>
      </c>
      <c r="R119" s="97" t="s">
        <v>693</v>
      </c>
      <c r="S119" s="428"/>
      <c r="T119" s="428"/>
      <c r="U119" s="403"/>
      <c r="W119" s="403"/>
    </row>
    <row r="120" spans="1:23" x14ac:dyDescent="0.2">
      <c r="B120" s="97" t="s">
        <v>298</v>
      </c>
      <c r="C120" s="434">
        <v>0.1</v>
      </c>
      <c r="D120" s="97" t="s">
        <v>302</v>
      </c>
      <c r="F120" s="271">
        <v>0</v>
      </c>
      <c r="L120" s="97" t="s">
        <v>616</v>
      </c>
      <c r="M120" s="528">
        <v>-0.125</v>
      </c>
      <c r="N120" s="97" t="s">
        <v>678</v>
      </c>
      <c r="S120" s="426"/>
      <c r="T120" s="428"/>
      <c r="U120" s="424"/>
    </row>
    <row r="121" spans="1:23" x14ac:dyDescent="0.2">
      <c r="A121" s="401" t="s">
        <v>469</v>
      </c>
      <c r="B121" s="431"/>
      <c r="C121" s="432">
        <v>0.2</v>
      </c>
      <c r="D121" s="97" t="s">
        <v>476</v>
      </c>
      <c r="F121" s="271">
        <v>3</v>
      </c>
      <c r="L121" s="97" t="s">
        <v>618</v>
      </c>
      <c r="M121" s="2">
        <v>0.01</v>
      </c>
      <c r="N121" s="97" t="s">
        <v>663</v>
      </c>
      <c r="O121" s="403">
        <v>0.1</v>
      </c>
      <c r="P121" s="97" t="s">
        <v>675</v>
      </c>
      <c r="S121" s="428"/>
      <c r="T121" s="428"/>
      <c r="U121" s="403"/>
    </row>
    <row r="122" spans="1:23" x14ac:dyDescent="0.2">
      <c r="A122" s="401" t="s">
        <v>339</v>
      </c>
      <c r="C122" s="271">
        <v>1</v>
      </c>
      <c r="D122" s="97" t="s">
        <v>471</v>
      </c>
      <c r="F122" s="271">
        <v>3</v>
      </c>
      <c r="L122" s="97" t="s">
        <v>619</v>
      </c>
      <c r="M122" s="529">
        <v>7.4999999999999997E-2</v>
      </c>
      <c r="N122" s="97" t="s">
        <v>691</v>
      </c>
      <c r="O122" s="403">
        <v>-0.05</v>
      </c>
      <c r="P122" s="97" t="s">
        <v>679</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620</v>
      </c>
      <c r="M124" s="2">
        <v>0.3</v>
      </c>
      <c r="N124" s="97" t="s">
        <v>680</v>
      </c>
      <c r="S124" s="426"/>
      <c r="T124" s="428"/>
      <c r="U124" s="403"/>
    </row>
    <row r="125" spans="1:23" x14ac:dyDescent="0.2">
      <c r="A125" s="401" t="s">
        <v>430</v>
      </c>
      <c r="B125" s="431"/>
      <c r="C125" s="425">
        <v>0.12</v>
      </c>
      <c r="D125" s="97" t="s">
        <v>507</v>
      </c>
      <c r="F125" s="271">
        <v>3</v>
      </c>
      <c r="L125" s="97" t="s">
        <v>622</v>
      </c>
      <c r="M125">
        <v>1.25</v>
      </c>
      <c r="N125" s="97" t="s">
        <v>695</v>
      </c>
      <c r="S125" s="428"/>
      <c r="T125" s="428"/>
      <c r="U125" s="403"/>
    </row>
    <row r="126" spans="1:23" x14ac:dyDescent="0.2">
      <c r="L126" s="97" t="s">
        <v>624</v>
      </c>
      <c r="M126" s="528">
        <v>-7.4999999999999997E-2</v>
      </c>
      <c r="N126" s="97" t="s">
        <v>679</v>
      </c>
      <c r="O126" s="424">
        <v>7.4999999999999997E-3</v>
      </c>
      <c r="P126" s="97" t="s">
        <v>776</v>
      </c>
      <c r="S126" s="428"/>
      <c r="T126" s="428"/>
      <c r="U126" s="403"/>
    </row>
    <row r="127" spans="1:23" x14ac:dyDescent="0.2">
      <c r="A127" s="400" t="s">
        <v>270</v>
      </c>
      <c r="L127" s="97" t="s">
        <v>625</v>
      </c>
      <c r="M127" s="528">
        <v>2.5000000000000001E-2</v>
      </c>
      <c r="N127" s="97" t="s">
        <v>682</v>
      </c>
      <c r="S127" s="426"/>
      <c r="T127" s="428"/>
      <c r="U127" s="424"/>
    </row>
    <row r="128" spans="1:23" x14ac:dyDescent="0.2">
      <c r="A128" s="401" t="s">
        <v>487</v>
      </c>
      <c r="B128" s="97">
        <v>20</v>
      </c>
      <c r="L128" s="97" t="s">
        <v>626</v>
      </c>
      <c r="M128" s="528">
        <v>-2.5000000000000001E-2</v>
      </c>
      <c r="N128" s="97" t="s">
        <v>655</v>
      </c>
      <c r="O128" s="6">
        <v>2</v>
      </c>
      <c r="P128" s="6" t="s">
        <v>694</v>
      </c>
      <c r="S128" s="426"/>
      <c r="T128" s="428"/>
      <c r="U128" s="424"/>
    </row>
    <row r="129" spans="1:23" x14ac:dyDescent="0.2">
      <c r="A129" s="401" t="s">
        <v>485</v>
      </c>
      <c r="B129" s="97">
        <v>0</v>
      </c>
      <c r="C129" s="97" t="s">
        <v>486</v>
      </c>
      <c r="M129"/>
      <c r="S129" s="426"/>
      <c r="T129" s="428"/>
    </row>
    <row r="130" spans="1:23" x14ac:dyDescent="0.2">
      <c r="L130" s="97" t="s">
        <v>628</v>
      </c>
      <c r="M130" s="2">
        <v>0.6</v>
      </c>
      <c r="N130" s="97" t="s">
        <v>777</v>
      </c>
      <c r="S130" s="428"/>
      <c r="T130" s="428"/>
    </row>
    <row r="131" spans="1:23" x14ac:dyDescent="0.2">
      <c r="A131" s="400" t="s">
        <v>778</v>
      </c>
      <c r="L131" s="97" t="s">
        <v>629</v>
      </c>
      <c r="M131" s="528">
        <v>-7.4999999999999997E-2</v>
      </c>
      <c r="N131" s="97" t="s">
        <v>679</v>
      </c>
      <c r="S131" s="426"/>
      <c r="T131" s="428"/>
      <c r="U131" s="424"/>
    </row>
    <row r="132" spans="1:23" x14ac:dyDescent="0.2">
      <c r="A132" s="401" t="s">
        <v>89</v>
      </c>
      <c r="B132" s="97" t="s">
        <v>3</v>
      </c>
      <c r="L132" s="97" t="s">
        <v>631</v>
      </c>
      <c r="M132">
        <v>1</v>
      </c>
      <c r="N132" s="97" t="s">
        <v>696</v>
      </c>
      <c r="S132" s="426"/>
      <c r="T132" s="428"/>
    </row>
    <row r="133" spans="1:23" x14ac:dyDescent="0.2">
      <c r="A133" s="401" t="s">
        <v>90</v>
      </c>
      <c r="B133" s="97" t="s">
        <v>3</v>
      </c>
      <c r="L133" s="97" t="s">
        <v>633</v>
      </c>
      <c r="M133" s="2">
        <v>0.3</v>
      </c>
      <c r="N133" s="97" t="s">
        <v>683</v>
      </c>
      <c r="S133" s="428"/>
      <c r="T133" s="428"/>
      <c r="U133" s="403"/>
    </row>
    <row r="134" spans="1:23" x14ac:dyDescent="0.2">
      <c r="A134" s="401" t="s">
        <v>91</v>
      </c>
      <c r="B134" s="97" t="s">
        <v>3</v>
      </c>
      <c r="M134"/>
      <c r="S134" s="426"/>
      <c r="T134" s="428"/>
    </row>
    <row r="135" spans="1:23" x14ac:dyDescent="0.2">
      <c r="A135" s="401" t="s">
        <v>92</v>
      </c>
      <c r="B135" s="97" t="s">
        <v>3</v>
      </c>
      <c r="L135" s="97" t="s">
        <v>634</v>
      </c>
      <c r="M135" s="2">
        <v>-0.15</v>
      </c>
      <c r="N135" s="97" t="s">
        <v>692</v>
      </c>
      <c r="O135" s="403">
        <v>-0.05</v>
      </c>
      <c r="P135" s="97" t="s">
        <v>669</v>
      </c>
      <c r="S135" s="426"/>
      <c r="T135" s="428"/>
      <c r="U135" s="403"/>
      <c r="W135" s="403"/>
    </row>
    <row r="136" spans="1:23" x14ac:dyDescent="0.2">
      <c r="A136" s="401" t="s">
        <v>93</v>
      </c>
      <c r="B136" s="97" t="s">
        <v>3</v>
      </c>
      <c r="L136" s="97" t="s">
        <v>636</v>
      </c>
      <c r="M136" s="528">
        <v>-2.5000000000000001E-2</v>
      </c>
      <c r="N136" s="97" t="s">
        <v>659</v>
      </c>
      <c r="S136" s="426"/>
      <c r="T136" s="428"/>
      <c r="U136" s="424"/>
    </row>
    <row r="137" spans="1:23" x14ac:dyDescent="0.2">
      <c r="A137" s="401" t="s">
        <v>94</v>
      </c>
      <c r="B137" s="97" t="s">
        <v>3</v>
      </c>
      <c r="L137" s="97" t="s">
        <v>637</v>
      </c>
      <c r="M137" s="2">
        <v>-0.25</v>
      </c>
      <c r="N137" s="97" t="s">
        <v>684</v>
      </c>
      <c r="S137" s="426"/>
      <c r="T137" s="428"/>
      <c r="U137" s="403"/>
    </row>
    <row r="138" spans="1:23" x14ac:dyDescent="0.2">
      <c r="A138" s="401" t="s">
        <v>95</v>
      </c>
      <c r="B138" s="97" t="s">
        <v>3</v>
      </c>
      <c r="M138"/>
      <c r="S138" s="426"/>
      <c r="T138" s="428"/>
    </row>
    <row r="139" spans="1:23" x14ac:dyDescent="0.2">
      <c r="A139" s="401" t="s">
        <v>96</v>
      </c>
      <c r="B139" s="97" t="s">
        <v>7</v>
      </c>
      <c r="L139" s="97" t="s">
        <v>638</v>
      </c>
      <c r="M139" s="2">
        <v>0.05</v>
      </c>
      <c r="N139" s="97" t="s">
        <v>681</v>
      </c>
      <c r="S139" s="428"/>
      <c r="T139" s="428"/>
      <c r="U139" s="424"/>
    </row>
    <row r="140" spans="1:23" x14ac:dyDescent="0.2">
      <c r="A140" s="401" t="s">
        <v>97</v>
      </c>
      <c r="B140" s="97" t="s">
        <v>3</v>
      </c>
      <c r="L140" s="97" t="s">
        <v>640</v>
      </c>
      <c r="M140" s="528">
        <v>-7.4999999999999997E-2</v>
      </c>
      <c r="N140" s="97" t="s">
        <v>678</v>
      </c>
      <c r="S140" s="428"/>
      <c r="T140" s="428"/>
      <c r="U140" s="403"/>
    </row>
    <row r="141" spans="1:23" x14ac:dyDescent="0.2">
      <c r="A141" s="401" t="s">
        <v>29</v>
      </c>
      <c r="B141" s="97" t="s">
        <v>3</v>
      </c>
      <c r="M141"/>
      <c r="T141" s="91"/>
    </row>
    <row r="142" spans="1:23" x14ac:dyDescent="0.2">
      <c r="A142" s="401" t="s">
        <v>99</v>
      </c>
      <c r="B142" s="97" t="s">
        <v>3</v>
      </c>
      <c r="L142" s="97" t="s">
        <v>641</v>
      </c>
      <c r="M142" s="2">
        <v>-0.05</v>
      </c>
      <c r="N142" s="97" t="s">
        <v>679</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508</v>
      </c>
      <c r="B151" s="97" t="s">
        <v>12</v>
      </c>
    </row>
    <row r="153" spans="1:13" x14ac:dyDescent="0.2">
      <c r="A153" s="401" t="s">
        <v>1077</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1078</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783</v>
      </c>
      <c r="D4" s="436" t="s">
        <v>784</v>
      </c>
      <c r="E4" s="437" t="s">
        <v>785</v>
      </c>
      <c r="F4" s="437" t="s">
        <v>786</v>
      </c>
      <c r="G4" s="437" t="s">
        <v>787</v>
      </c>
      <c r="H4" s="442" t="s">
        <v>788</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496</v>
      </c>
      <c r="Y4" s="531" t="s">
        <v>497</v>
      </c>
      <c r="Z4" s="531" t="s">
        <v>534</v>
      </c>
      <c r="AA4" s="531" t="s">
        <v>1101</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1200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1107</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1108</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775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1275</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1102</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1115</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1103</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1104</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1105</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508</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508</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508</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508</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789</v>
      </c>
      <c r="B85" s="443" t="s">
        <v>789</v>
      </c>
      <c r="C85" s="464" t="s">
        <v>789</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789</v>
      </c>
      <c r="B86" s="443" t="s">
        <v>789</v>
      </c>
      <c r="C86" s="464" t="s">
        <v>789</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789</v>
      </c>
      <c r="B87" s="443" t="s">
        <v>789</v>
      </c>
      <c r="C87" s="464" t="s">
        <v>789</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508</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9" t="s">
        <v>446</v>
      </c>
      <c r="I18" s="609"/>
      <c r="J18" s="609"/>
      <c r="K18" s="610"/>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2022-04-16T04:56:55Z</dcterms:modified>
</cp:coreProperties>
</file>